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6" l="1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90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B12" i="16"/>
  <c r="C11" i="16"/>
  <c r="A11" i="16"/>
  <c r="C10" i="16"/>
  <c r="A10" i="16"/>
  <c r="C9" i="16"/>
  <c r="A9" i="16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23" i="1"/>
  <c r="G23" i="1"/>
  <c r="H23" i="1"/>
  <c r="I23" i="1"/>
  <c r="J23" i="1"/>
  <c r="K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2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94" i="1"/>
  <c r="G94" i="1"/>
  <c r="H94" i="1"/>
  <c r="I94" i="1"/>
  <c r="J94" i="1"/>
  <c r="K94" i="1"/>
  <c r="F93" i="1"/>
  <c r="G93" i="1"/>
  <c r="H93" i="1"/>
  <c r="I93" i="1"/>
  <c r="J93" i="1"/>
  <c r="K93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97" i="1"/>
  <c r="G97" i="1"/>
  <c r="H97" i="1"/>
  <c r="I97" i="1"/>
  <c r="J97" i="1"/>
  <c r="K97" i="1"/>
  <c r="F144" i="1"/>
  <c r="G144" i="1"/>
  <c r="H144" i="1"/>
  <c r="I144" i="1"/>
  <c r="J144" i="1"/>
  <c r="K144" i="1"/>
  <c r="A87" i="1"/>
  <c r="A86" i="1"/>
  <c r="A85" i="1"/>
  <c r="A94" i="1"/>
  <c r="A93" i="1"/>
  <c r="A147" i="1"/>
  <c r="A146" i="1"/>
  <c r="A145" i="1"/>
  <c r="A97" i="1"/>
  <c r="A144" i="1"/>
  <c r="A143" i="1" l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36" i="1"/>
  <c r="F36" i="1"/>
  <c r="G36" i="1"/>
  <c r="H36" i="1"/>
  <c r="I36" i="1"/>
  <c r="J36" i="1"/>
  <c r="K36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49" i="1"/>
  <c r="F149" i="1"/>
  <c r="G149" i="1"/>
  <c r="H149" i="1"/>
  <c r="I149" i="1"/>
  <c r="J149" i="1"/>
  <c r="K149" i="1"/>
  <c r="A5" i="1"/>
  <c r="F5" i="1"/>
  <c r="G5" i="1"/>
  <c r="H5" i="1"/>
  <c r="I5" i="1"/>
  <c r="J5" i="1"/>
  <c r="K5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20" i="1"/>
  <c r="F120" i="1"/>
  <c r="G120" i="1"/>
  <c r="H120" i="1"/>
  <c r="I120" i="1"/>
  <c r="J120" i="1"/>
  <c r="K120" i="1"/>
  <c r="A135" i="1"/>
  <c r="F135" i="1"/>
  <c r="G135" i="1"/>
  <c r="H135" i="1"/>
  <c r="I135" i="1"/>
  <c r="J135" i="1"/>
  <c r="K135" i="1"/>
  <c r="A62" i="1"/>
  <c r="F62" i="1"/>
  <c r="G62" i="1"/>
  <c r="H62" i="1"/>
  <c r="I62" i="1"/>
  <c r="J62" i="1"/>
  <c r="K62" i="1"/>
  <c r="A80" i="1"/>
  <c r="F80" i="1"/>
  <c r="G80" i="1"/>
  <c r="H80" i="1"/>
  <c r="I80" i="1"/>
  <c r="J80" i="1"/>
  <c r="K80" i="1"/>
  <c r="A113" i="1"/>
  <c r="A112" i="1"/>
  <c r="A111" i="1"/>
  <c r="A110" i="1"/>
  <c r="A134" i="1"/>
  <c r="A45" i="1"/>
  <c r="A38" i="1"/>
  <c r="A61" i="1"/>
  <c r="A96" i="1"/>
  <c r="A119" i="1"/>
  <c r="A118" i="1"/>
  <c r="A10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34" i="1"/>
  <c r="G134" i="1"/>
  <c r="H134" i="1"/>
  <c r="I134" i="1"/>
  <c r="J134" i="1"/>
  <c r="K134" i="1"/>
  <c r="F45" i="1"/>
  <c r="G45" i="1"/>
  <c r="H45" i="1"/>
  <c r="I45" i="1"/>
  <c r="J45" i="1"/>
  <c r="K45" i="1"/>
  <c r="F38" i="1"/>
  <c r="G38" i="1"/>
  <c r="H38" i="1"/>
  <c r="I38" i="1"/>
  <c r="J38" i="1"/>
  <c r="K38" i="1"/>
  <c r="F61" i="1"/>
  <c r="G61" i="1"/>
  <c r="H61" i="1"/>
  <c r="I61" i="1"/>
  <c r="J61" i="1"/>
  <c r="K61" i="1"/>
  <c r="F96" i="1"/>
  <c r="G96" i="1"/>
  <c r="H96" i="1"/>
  <c r="I96" i="1"/>
  <c r="J96" i="1"/>
  <c r="K96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02" i="1"/>
  <c r="G102" i="1"/>
  <c r="H102" i="1"/>
  <c r="I102" i="1"/>
  <c r="J102" i="1"/>
  <c r="K102" i="1"/>
  <c r="F133" i="1" l="1"/>
  <c r="G133" i="1"/>
  <c r="H133" i="1"/>
  <c r="I133" i="1"/>
  <c r="J133" i="1"/>
  <c r="K133" i="1"/>
  <c r="F49" i="1"/>
  <c r="G49" i="1"/>
  <c r="H49" i="1"/>
  <c r="I49" i="1"/>
  <c r="J49" i="1"/>
  <c r="K49" i="1"/>
  <c r="F51" i="1"/>
  <c r="G51" i="1"/>
  <c r="H51" i="1"/>
  <c r="I51" i="1"/>
  <c r="J51" i="1"/>
  <c r="K5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35" i="1"/>
  <c r="G35" i="1"/>
  <c r="H35" i="1"/>
  <c r="I35" i="1"/>
  <c r="J35" i="1"/>
  <c r="K35" i="1"/>
  <c r="F34" i="1"/>
  <c r="G34" i="1"/>
  <c r="H34" i="1"/>
  <c r="I34" i="1"/>
  <c r="J34" i="1"/>
  <c r="K34" i="1"/>
  <c r="F130" i="1"/>
  <c r="G130" i="1"/>
  <c r="H130" i="1"/>
  <c r="I130" i="1"/>
  <c r="J130" i="1"/>
  <c r="K130" i="1"/>
  <c r="F109" i="1"/>
  <c r="G109" i="1"/>
  <c r="H109" i="1"/>
  <c r="I109" i="1"/>
  <c r="J109" i="1"/>
  <c r="K109" i="1"/>
  <c r="F32" i="1"/>
  <c r="G32" i="1"/>
  <c r="H32" i="1"/>
  <c r="I32" i="1"/>
  <c r="J32" i="1"/>
  <c r="K32" i="1"/>
  <c r="F39" i="1"/>
  <c r="G39" i="1"/>
  <c r="H39" i="1"/>
  <c r="I39" i="1"/>
  <c r="J39" i="1"/>
  <c r="K39" i="1"/>
  <c r="F22" i="1"/>
  <c r="G22" i="1"/>
  <c r="H22" i="1"/>
  <c r="I22" i="1"/>
  <c r="J22" i="1"/>
  <c r="K22" i="1"/>
  <c r="A133" i="1"/>
  <c r="A49" i="1"/>
  <c r="A51" i="1"/>
  <c r="A132" i="1"/>
  <c r="A131" i="1"/>
  <c r="A35" i="1"/>
  <c r="A34" i="1"/>
  <c r="A130" i="1"/>
  <c r="A109" i="1"/>
  <c r="A32" i="1"/>
  <c r="A39" i="1"/>
  <c r="A22" i="1"/>
  <c r="F40" i="1" l="1"/>
  <c r="G40" i="1"/>
  <c r="H40" i="1"/>
  <c r="I40" i="1"/>
  <c r="J40" i="1"/>
  <c r="K40" i="1"/>
  <c r="F44" i="1"/>
  <c r="G44" i="1"/>
  <c r="H44" i="1"/>
  <c r="I44" i="1"/>
  <c r="J44" i="1"/>
  <c r="K44" i="1"/>
  <c r="F60" i="1"/>
  <c r="G60" i="1"/>
  <c r="H60" i="1"/>
  <c r="I60" i="1"/>
  <c r="J60" i="1"/>
  <c r="K60" i="1"/>
  <c r="F129" i="1"/>
  <c r="G129" i="1"/>
  <c r="H129" i="1"/>
  <c r="I129" i="1"/>
  <c r="J129" i="1"/>
  <c r="K129" i="1"/>
  <c r="F50" i="1"/>
  <c r="G50" i="1"/>
  <c r="H50" i="1"/>
  <c r="I50" i="1"/>
  <c r="J50" i="1"/>
  <c r="K50" i="1"/>
  <c r="F33" i="1"/>
  <c r="G33" i="1"/>
  <c r="H33" i="1"/>
  <c r="I33" i="1"/>
  <c r="J33" i="1"/>
  <c r="K33" i="1"/>
  <c r="F43" i="1"/>
  <c r="G43" i="1"/>
  <c r="H43" i="1"/>
  <c r="I43" i="1"/>
  <c r="J43" i="1"/>
  <c r="K43" i="1"/>
  <c r="F59" i="1"/>
  <c r="G59" i="1"/>
  <c r="H59" i="1"/>
  <c r="I59" i="1"/>
  <c r="J59" i="1"/>
  <c r="K59" i="1"/>
  <c r="F58" i="1"/>
  <c r="G58" i="1"/>
  <c r="H58" i="1"/>
  <c r="I58" i="1"/>
  <c r="J58" i="1"/>
  <c r="K58" i="1"/>
  <c r="F101" i="1"/>
  <c r="G101" i="1"/>
  <c r="H101" i="1"/>
  <c r="I101" i="1"/>
  <c r="J101" i="1"/>
  <c r="K101" i="1"/>
  <c r="F37" i="1"/>
  <c r="G37" i="1"/>
  <c r="H37" i="1"/>
  <c r="I37" i="1"/>
  <c r="J37" i="1"/>
  <c r="K37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40" i="1"/>
  <c r="A44" i="1"/>
  <c r="A60" i="1"/>
  <c r="A129" i="1"/>
  <c r="A50" i="1"/>
  <c r="A33" i="1"/>
  <c r="A43" i="1"/>
  <c r="A59" i="1"/>
  <c r="A58" i="1"/>
  <c r="A101" i="1"/>
  <c r="A37" i="1"/>
  <c r="A128" i="1"/>
  <c r="A127" i="1"/>
  <c r="A54" i="1" l="1"/>
  <c r="F54" i="1"/>
  <c r="G54" i="1"/>
  <c r="H54" i="1"/>
  <c r="I54" i="1"/>
  <c r="J54" i="1"/>
  <c r="K54" i="1"/>
  <c r="A124" i="1"/>
  <c r="F124" i="1"/>
  <c r="G124" i="1"/>
  <c r="H124" i="1"/>
  <c r="I124" i="1"/>
  <c r="J124" i="1"/>
  <c r="K124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31" i="1"/>
  <c r="F31" i="1"/>
  <c r="G31" i="1"/>
  <c r="H31" i="1"/>
  <c r="I31" i="1"/>
  <c r="J31" i="1"/>
  <c r="K31" i="1"/>
  <c r="A79" i="1"/>
  <c r="F79" i="1"/>
  <c r="G79" i="1"/>
  <c r="H79" i="1"/>
  <c r="I79" i="1"/>
  <c r="J79" i="1"/>
  <c r="K79" i="1"/>
  <c r="A30" i="1"/>
  <c r="F30" i="1"/>
  <c r="G30" i="1"/>
  <c r="H30" i="1"/>
  <c r="I30" i="1"/>
  <c r="J30" i="1"/>
  <c r="K30" i="1"/>
  <c r="A42" i="1"/>
  <c r="F42" i="1"/>
  <c r="G42" i="1"/>
  <c r="H42" i="1"/>
  <c r="I42" i="1"/>
  <c r="J42" i="1"/>
  <c r="K42" i="1"/>
  <c r="A126" i="1"/>
  <c r="F126" i="1"/>
  <c r="G126" i="1"/>
  <c r="H126" i="1"/>
  <c r="I126" i="1"/>
  <c r="J126" i="1"/>
  <c r="K126" i="1"/>
  <c r="A95" i="1"/>
  <c r="F95" i="1"/>
  <c r="G95" i="1"/>
  <c r="H95" i="1"/>
  <c r="I95" i="1"/>
  <c r="J95" i="1"/>
  <c r="K95" i="1"/>
  <c r="A100" i="1"/>
  <c r="F100" i="1"/>
  <c r="G100" i="1"/>
  <c r="H100" i="1"/>
  <c r="I100" i="1"/>
  <c r="J100" i="1"/>
  <c r="K100" i="1"/>
  <c r="A88" i="1"/>
  <c r="F88" i="1"/>
  <c r="G88" i="1"/>
  <c r="H88" i="1"/>
  <c r="I88" i="1"/>
  <c r="J88" i="1"/>
  <c r="K88" i="1"/>
  <c r="A125" i="1"/>
  <c r="F125" i="1"/>
  <c r="G125" i="1"/>
  <c r="H125" i="1"/>
  <c r="I125" i="1"/>
  <c r="J125" i="1"/>
  <c r="K125" i="1"/>
  <c r="A107" i="1"/>
  <c r="F107" i="1"/>
  <c r="G107" i="1"/>
  <c r="H107" i="1"/>
  <c r="I107" i="1"/>
  <c r="J107" i="1"/>
  <c r="K107" i="1"/>
  <c r="A78" i="1"/>
  <c r="F78" i="1"/>
  <c r="G78" i="1"/>
  <c r="H78" i="1"/>
  <c r="I78" i="1"/>
  <c r="J78" i="1"/>
  <c r="K78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148" i="1"/>
  <c r="F148" i="1"/>
  <c r="G148" i="1"/>
  <c r="H148" i="1"/>
  <c r="I148" i="1"/>
  <c r="J148" i="1"/>
  <c r="K148" i="1"/>
  <c r="A55" i="1"/>
  <c r="F55" i="1"/>
  <c r="G55" i="1"/>
  <c r="H55" i="1"/>
  <c r="I55" i="1"/>
  <c r="J55" i="1"/>
  <c r="K55" i="1"/>
  <c r="A106" i="1"/>
  <c r="F106" i="1"/>
  <c r="G106" i="1"/>
  <c r="H106" i="1"/>
  <c r="I106" i="1"/>
  <c r="J106" i="1"/>
  <c r="K106" i="1"/>
  <c r="A27" i="1"/>
  <c r="F27" i="1"/>
  <c r="G27" i="1"/>
  <c r="H27" i="1"/>
  <c r="I27" i="1"/>
  <c r="J27" i="1"/>
  <c r="K27" i="1"/>
  <c r="A108" i="1"/>
  <c r="F108" i="1"/>
  <c r="G108" i="1"/>
  <c r="H108" i="1"/>
  <c r="I108" i="1"/>
  <c r="J108" i="1"/>
  <c r="K108" i="1"/>
  <c r="A77" i="1"/>
  <c r="F77" i="1"/>
  <c r="G77" i="1"/>
  <c r="H77" i="1"/>
  <c r="I77" i="1"/>
  <c r="J77" i="1"/>
  <c r="K77" i="1"/>
  <c r="A92" i="1"/>
  <c r="F92" i="1"/>
  <c r="G92" i="1"/>
  <c r="H92" i="1"/>
  <c r="I92" i="1"/>
  <c r="J92" i="1"/>
  <c r="K92" i="1"/>
  <c r="A76" i="1"/>
  <c r="F76" i="1"/>
  <c r="G76" i="1"/>
  <c r="H76" i="1"/>
  <c r="I76" i="1"/>
  <c r="J76" i="1"/>
  <c r="K76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99" i="1"/>
  <c r="F99" i="1"/>
  <c r="G99" i="1"/>
  <c r="H99" i="1"/>
  <c r="I99" i="1"/>
  <c r="J99" i="1"/>
  <c r="K99" i="1"/>
  <c r="F26" i="1"/>
  <c r="G26" i="1"/>
  <c r="H26" i="1"/>
  <c r="I26" i="1"/>
  <c r="J26" i="1"/>
  <c r="K26" i="1"/>
  <c r="A26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05" i="1" l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25" i="1"/>
  <c r="F25" i="1"/>
  <c r="G25" i="1"/>
  <c r="H25" i="1"/>
  <c r="I25" i="1"/>
  <c r="J25" i="1"/>
  <c r="K25" i="1"/>
  <c r="A123" i="1" l="1"/>
  <c r="A75" i="1"/>
  <c r="A48" i="1"/>
  <c r="A74" i="1"/>
  <c r="A73" i="1"/>
  <c r="A72" i="1"/>
  <c r="A71" i="1"/>
  <c r="F123" i="1"/>
  <c r="G123" i="1"/>
  <c r="H123" i="1"/>
  <c r="I123" i="1"/>
  <c r="J123" i="1"/>
  <c r="K123" i="1"/>
  <c r="F75" i="1"/>
  <c r="G75" i="1"/>
  <c r="H75" i="1"/>
  <c r="I75" i="1"/>
  <c r="J75" i="1"/>
  <c r="K75" i="1"/>
  <c r="F48" i="1"/>
  <c r="G48" i="1"/>
  <c r="H48" i="1"/>
  <c r="I48" i="1"/>
  <c r="J48" i="1"/>
  <c r="K48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41" i="1" l="1"/>
  <c r="G41" i="1"/>
  <c r="H41" i="1"/>
  <c r="I41" i="1"/>
  <c r="J41" i="1"/>
  <c r="K41" i="1"/>
  <c r="F122" i="1"/>
  <c r="G122" i="1"/>
  <c r="H122" i="1"/>
  <c r="I122" i="1"/>
  <c r="J122" i="1"/>
  <c r="K122" i="1"/>
  <c r="F91" i="1"/>
  <c r="G91" i="1"/>
  <c r="H91" i="1"/>
  <c r="I91" i="1"/>
  <c r="J91" i="1"/>
  <c r="K91" i="1"/>
  <c r="F70" i="1"/>
  <c r="G70" i="1"/>
  <c r="H70" i="1"/>
  <c r="I70" i="1"/>
  <c r="J70" i="1"/>
  <c r="K70" i="1"/>
  <c r="A41" i="1"/>
  <c r="A122" i="1"/>
  <c r="A91" i="1"/>
  <c r="A70" i="1"/>
  <c r="F103" i="1" l="1"/>
  <c r="G103" i="1"/>
  <c r="H103" i="1"/>
  <c r="I103" i="1"/>
  <c r="J103" i="1"/>
  <c r="K103" i="1"/>
  <c r="A103" i="1"/>
  <c r="F121" i="1"/>
  <c r="G121" i="1"/>
  <c r="H121" i="1"/>
  <c r="I121" i="1"/>
  <c r="J121" i="1"/>
  <c r="K121" i="1"/>
  <c r="F98" i="1"/>
  <c r="G98" i="1"/>
  <c r="H98" i="1"/>
  <c r="I98" i="1"/>
  <c r="J98" i="1"/>
  <c r="K98" i="1"/>
  <c r="F24" i="1"/>
  <c r="G24" i="1"/>
  <c r="H24" i="1"/>
  <c r="I24" i="1"/>
  <c r="J24" i="1"/>
  <c r="K2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121" i="1"/>
  <c r="A98" i="1"/>
  <c r="A24" i="1"/>
  <c r="A69" i="1"/>
  <c r="A68" i="1"/>
  <c r="A67" i="1"/>
  <c r="A66" i="1"/>
  <c r="F90" i="1"/>
  <c r="G90" i="1"/>
  <c r="H90" i="1"/>
  <c r="I90" i="1"/>
  <c r="J90" i="1"/>
  <c r="K90" i="1"/>
  <c r="F117" i="1"/>
  <c r="G117" i="1"/>
  <c r="H117" i="1"/>
  <c r="I117" i="1"/>
  <c r="J117" i="1"/>
  <c r="K117" i="1"/>
  <c r="F65" i="1"/>
  <c r="G65" i="1"/>
  <c r="H65" i="1"/>
  <c r="I65" i="1"/>
  <c r="J65" i="1"/>
  <c r="K65" i="1"/>
  <c r="F64" i="1"/>
  <c r="G64" i="1"/>
  <c r="H64" i="1"/>
  <c r="I64" i="1"/>
  <c r="J64" i="1"/>
  <c r="K64" i="1"/>
  <c r="A90" i="1"/>
  <c r="A117" i="1"/>
  <c r="A65" i="1"/>
  <c r="A64" i="1"/>
  <c r="A89" i="1" l="1"/>
  <c r="F89" i="1"/>
  <c r="G89" i="1"/>
  <c r="H89" i="1"/>
  <c r="I89" i="1"/>
  <c r="J89" i="1"/>
  <c r="K89" i="1"/>
  <c r="F116" i="1" l="1"/>
  <c r="G116" i="1"/>
  <c r="H116" i="1"/>
  <c r="I116" i="1"/>
  <c r="J116" i="1"/>
  <c r="K116" i="1"/>
  <c r="A116" i="1"/>
  <c r="A63" i="1" l="1"/>
  <c r="F63" i="1"/>
  <c r="G63" i="1"/>
  <c r="H63" i="1"/>
  <c r="I63" i="1"/>
  <c r="J63" i="1"/>
  <c r="K6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<sst xmlns="http://schemas.openxmlformats.org/spreadsheetml/2006/main" count="14140" uniqueCount="2758">
  <si>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</si>
  <si>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</si>
  <si>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</si>
  <si>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</si>
  <si>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</si>
  <si>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</si>
  <si>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</si>
  <si>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</si>
  <si>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</si>
  <si>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</si>
  <si>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</si>
  <si>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</si>
  <si>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</si>
  <si>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</si>
  <si>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</si>
  <si>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</si>
  <si>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</si>
  <si>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</si>
  <si>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</si>
  <si>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</si>
  <si>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</si>
  <si>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</si>
  <si>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</si>
  <si>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</si>
  <si>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</si>
  <si>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</si>
  <si>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</si>
  <si>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</si>
  <si>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</si>
  <si>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</si>
  <si>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</si>
  <si>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</si>
  <si>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</si>
  <si>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</si>
  <si>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</si>
  <si>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</si>
  <si>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</si>
  <si>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</si>
  <si>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</si>
  <si>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</si>
  <si>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</si>
  <si>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</si>
  <si>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</si>
  <si>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</si>
  <si>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</si>
  <si>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</si>
  <si>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</si>
  <si>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</si>
  <si>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</si>
  <si>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</si>
  <si>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</si>
  <si>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</si>
  <si>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</si>
  <si>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</si>
  <si>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</si>
  <si>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</si>
  <si>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</si>
  <si>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</si>
  <si>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</si>
  <si>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</si>
  <si>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</si>
  <si>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</si>
  <si>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</si>
  <si>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</si>
  <si>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</si>
  <si>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</si>
  <si>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</si>
  <si>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</si>
  <si>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</si>
  <si>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</si>
  <si>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</si>
  <si>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</si>
  <si>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</si>
  <si>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</si>
  <si>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</si>
  <si>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</si>
  <si>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</si>
  <si>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</si>
  <si>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</si>
  <si>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</si>
  <si>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</si>
  <si>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</si>
  <si>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</si>
  <si>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</si>
  <si>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</si>
  <si>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</si>
  <si>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</si>
  <si>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</si>
  <si>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</si>
  <si>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</si>
  <si>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</si>
  <si>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</si>
  <si>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</si>
  <si>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</si>
  <si>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</si>
  <si>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</si>
  <si>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</si>
  <si>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</si>
  <si>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</si>
  <si>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</si>
  <si>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</si>
  <si>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</si>
  <si>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</si>
  <si>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</si>
  <si>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</si>
  <si>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</si>
  <si>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</si>
  <si>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</si>
  <si>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</si>
  <si>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</si>
  <si>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</si>
  <si>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</si>
  <si>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</si>
  <si>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</si>
  <si>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</si>
  <si>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</si>
  <si>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</si>
  <si>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</si>
  <si>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</si>
  <si>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</si>
  <si>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</si>
  <si>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</si>
  <si>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</si>
  <si>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</si>
  <si>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</si>
  <si>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</si>
  <si>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</si>
  <si>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</si>
  <si>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</si>
  <si>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</si>
  <si>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</si>
  <si>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</si>
  <si>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</si>
  <si>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</si>
  <si>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</si>
  <si>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</si>
  <si>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</si>
  <si>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</si>
  <si>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</si>
  <si>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</si>
  <si>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</si>
  <si>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</si>
  <si>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</si>
  <si>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</si>
  <si>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</si>
  <si>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</si>
  <si>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</si>
  <si>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</si>
  <si>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</si>
  <si>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</si>
  <si>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</si>
  <si>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</si>
  <si>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</si>
  <si>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</si>
  <si>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</si>
  <si>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</si>
  <si>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</si>
  <si>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</si>
  <si>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</si>
  <si>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</si>
  <si>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</si>
  <si>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</si>
  <si>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</si>
  <si>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</si>
  <si>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</si>
  <si>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</si>
  <si>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</si>
  <si>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</si>
  <si>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</si>
  <si>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</si>
  <si>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</si>
  <si>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</si>
  <si>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</si>
  <si>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</si>
  <si>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</si>
  <si>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</si>
  <si>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</si>
  <si>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</si>
  <si>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</si>
  <si>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</si>
  <si>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</si>
  <si>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</si>
  <si>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</si>
  <si>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</si>
  <si>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</si>
  <si>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</si>
  <si>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</si>
  <si>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</si>
  <si>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</si>
  <si>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</si>
  <si>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</si>
  <si>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</si>
  <si>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</si>
  <si>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</si>
  <si>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</si>
  <si>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</si>
  <si>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</si>
  <si>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</si>
  <si>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</si>
  <si>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</si>
  <si>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</si>
  <si>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</si>
  <si>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</si>
  <si>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</si>
  <si>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</si>
  <si>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</si>
  <si>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</si>
  <si>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</si>
  <si>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</si>
  <si>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</si>
  <si>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</si>
  <si>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</si>
  <si>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</si>
  <si>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</si>
  <si>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</si>
  <si>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</si>
  <si>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</si>
  <si>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</si>
  <si>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</si>
  <si>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</si>
  <si>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</si>
  <si>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</si>
  <si>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</si>
  <si>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</si>
  <si>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</si>
  <si>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</si>
  <si>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</si>
  <si>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</si>
  <si>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</si>
  <si>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</si>
  <si>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</si>
  <si>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</si>
  <si>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</si>
  <si>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</si>
  <si>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</si>
  <si>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</si>
  <si>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</si>
  <si>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</si>
  <si>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</si>
  <si>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</si>
  <si>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</si>
  <si>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</si>
  <si>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</si>
  <si>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</si>
  <si>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</si>
  <si>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</si>
  <si>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</si>
  <si>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</si>
  <si>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</si>
  <si>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</si>
  <si>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</si>
  <si>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</si>
  <si>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</si>
  <si>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</si>
  <si>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</si>
  <si>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</si>
  <si>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</si>
  <si>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</si>
  <si>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</si>
  <si>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</si>
  <si>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</si>
  <si>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</si>
  <si>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</si>
  <si>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</si>
  <si>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</si>
  <si>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</si>
  <si>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</si>
  <si>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</si>
  <si>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</si>
  <si>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</si>
  <si>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</si>
  <si>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</si>
  <si>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</si>
  <si>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</si>
  <si>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</si>
  <si>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</si>
  <si>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</si>
  <si>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</si>
  <si>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</si>
  <si>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</si>
  <si>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</si>
  <si>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</si>
  <si>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</si>
  <si>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</si>
  <si>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</si>
  <si>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</si>
  <si>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</si>
  <si>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</si>
  <si>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</si>
  <si>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</si>
  <si>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</si>
  <si>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</si>
  <si>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</si>
  <si>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</si>
  <si>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</si>
  <si>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</si>
  <si>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</si>
  <si>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</si>
  <si>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</si>
  <si>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</si>
  <si>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</si>
  <si>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</si>
  <si>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</si>
  <si>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</si>
  <si>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</si>
  <si>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</si>
  <si>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</si>
  <si>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</si>
  <si>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</si>
  <si>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</si>
  <si>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</si>
  <si>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</si>
  <si>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</si>
  <si>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</si>
  <si>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</si>
  <si>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</si>
  <si>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</si>
  <si>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</si>
  <si>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</si>
  <si>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</si>
  <si>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</si>
  <si>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</si>
  <si>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</si>
  <si>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</si>
  <si>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</si>
  <si>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</si>
  <si>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</si>
  <si>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</si>
  <si>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</si>
  <si>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</si>
  <si>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</si>
  <si>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</si>
  <si>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</si>
  <si>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</si>
  <si>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</si>
  <si>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</si>
  <si>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</si>
  <si>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</si>
  <si>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</si>
  <si>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</si>
  <si>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</si>
  <si>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</si>
  <si>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</si>
  <si>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</si>
  <si>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</si>
  <si>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</si>
  <si>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</si>
  <si>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</si>
  <si>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</si>
  <si>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</si>
  <si>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</si>
  <si>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</si>
  <si>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</si>
  <si>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</si>
  <si>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</si>
  <si>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</si>
  <si>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</si>
  <si>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</si>
  <si>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</si>
  <si>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</si>
  <si>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</si>
  <si>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</si>
  <si>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</si>
  <si>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</si>
  <si>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</si>
  <si>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</si>
  <si>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</si>
  <si>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</si>
  <si>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</si>
  <si>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</si>
  <si>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</si>
  <si>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</si>
  <si>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</si>
  <si>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</si>
  <si>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</si>
  <si>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</si>
  <si>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</si>
  <si>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</si>
  <si>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</si>
  <si>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</si>
  <si>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</si>
  <si>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</si>
  <si>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</si>
  <si>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</si>
  <si>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</si>
  <si>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</si>
  <si>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</si>
  <si>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</si>
  <si>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</si>
  <si>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</si>
  <si>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</si>
  <si>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</si>
  <si>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</si>
  <si>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</si>
  <si>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</si>
  <si>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</si>
  <si>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</si>
  <si>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</si>
  <si>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</si>
  <si>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</si>
  <si>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</si>
  <si>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</si>
  <si>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</si>
  <si>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</si>
  <si>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</si>
  <si>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</si>
  <si>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</si>
  <si>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</si>
  <si>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</si>
  <si>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</si>
  <si>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</si>
  <si>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</si>
  <si>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</si>
  <si>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</si>
  <si>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</si>
  <si>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</si>
  <si>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</si>
  <si>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</si>
  <si>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</si>
  <si>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</si>
  <si>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</si>
  <si>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</si>
  <si>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</si>
  <si>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</si>
  <si>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</si>
  <si>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</si>
  <si>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</si>
  <si>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</si>
  <si>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</si>
  <si>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</si>
  <si>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</si>
  <si>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</si>
  <si>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</si>
  <si>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</si>
  <si>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</si>
  <si>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</si>
  <si>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</si>
  <si>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</si>
  <si>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</si>
  <si>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</si>
  <si>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</si>
  <si>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</si>
  <si>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</si>
  <si>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</si>
  <si>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</si>
  <si>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</si>
  <si>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</si>
  <si>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</si>
  <si>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</si>
  <si>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</si>
  <si>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</si>
  <si>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</si>
  <si>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</si>
  <si>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</si>
  <si>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</si>
  <si>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</si>
  <si>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</si>
  <si>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</si>
  <si>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</si>
  <si>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</si>
  <si>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</si>
  <si>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</si>
  <si>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</si>
  <si>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</si>
  <si>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</si>
  <si>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</si>
  <si>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</si>
  <si>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</si>
  <si>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</si>
  <si>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</si>
  <si>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</si>
  <si>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</si>
  <si>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</si>
  <si>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</si>
  <si>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</si>
  <si>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</si>
  <si>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</si>
  <si>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</si>
  <si>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</si>
  <si>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</si>
  <si>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</si>
  <si>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</si>
  <si>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</si>
  <si>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</si>
  <si>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</si>
  <si>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</si>
  <si>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</si>
  <si>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</si>
  <si>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</si>
  <si>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</si>
  <si>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</si>
  <si>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</si>
  <si>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</si>
  <si>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</si>
  <si>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</si>
  <si>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</si>
  <si>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</si>
  <si>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</si>
  <si>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</si>
  <si>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</si>
  <si>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</si>
  <si>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</si>
  <si>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</si>
  <si>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</si>
  <si>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</si>
  <si>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</si>
  <si>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</si>
  <si>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</si>
  <si>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</si>
  <si>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</si>
  <si>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</si>
  <si>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</si>
  <si>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</si>
  <si>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</si>
  <si>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</si>
  <si>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</si>
  <si>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</si>
  <si>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</si>
  <si>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</si>
  <si>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</si>
  <si>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</si>
  <si>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</si>
  <si>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</si>
  <si>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</si>
  <si>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</si>
  <si>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</si>
  <si>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</si>
  <si>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</si>
  <si>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</si>
  <si>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</si>
  <si>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</si>
  <si>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</si>
  <si>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</si>
  <si>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</si>
  <si>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</si>
  <si>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</si>
  <si>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</si>
  <si>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</si>
  <si>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</si>
  <si>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</si>
  <si>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</si>
  <si>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</si>
  <si>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</si>
  <si>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</si>
  <si>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</si>
  <si>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</si>
  <si>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</si>
  <si>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</si>
  <si>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</si>
  <si>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</si>
  <si>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</si>
  <si>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</si>
  <si>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</si>
  <si>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</si>
  <si>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</si>
  <si>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</si>
  <si>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</si>
  <si>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</si>
  <si>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</si>
  <si>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</si>
  <si>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</si>
  <si>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</si>
  <si>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</si>
  <si>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</si>
  <si>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</si>
  <si>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</si>
  <si>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</si>
  <si>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</si>
  <si>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</si>
  <si>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</si>
  <si>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</si>
  <si>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</si>
  <si>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</si>
  <si>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</si>
  <si>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</si>
  <si>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</si>
  <si>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</si>
  <si>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</si>
  <si>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</si>
  <si>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</si>
  <si>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</si>
  <si>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</si>
  <si>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</si>
  <si>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</si>
  <si>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</si>
  <si>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</si>
  <si>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</si>
  <si>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</si>
  <si>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</si>
  <si>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</si>
  <si>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</si>
  <si>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</si>
  <si>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</si>
  <si>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</si>
  <si>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</si>
  <si>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</si>
  <si>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</si>
  <si>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</si>
  <si>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</si>
  <si>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</si>
  <si>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</si>
  <si>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</si>
  <si>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</si>
  <si>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</si>
  <si>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</si>
  <si>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</si>
  <si>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</si>
  <si>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</si>
  <si>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</si>
  <si>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</si>
  <si>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</si>
  <si>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</si>
  <si>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</si>
  <si>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</si>
  <si>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</si>
  <si>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</si>
  <si>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</si>
  <si>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</si>
  <si>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</si>
  <si>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</si>
  <si>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</si>
  <si>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</si>
  <si>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</si>
  <si>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</si>
  <si>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</si>
  <si>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</si>
  <si>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</si>
  <si>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</si>
  <si>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</si>
  <si>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</si>
  <si>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</si>
  <si>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</si>
  <si>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</si>
  <si>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</si>
  <si>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</si>
  <si>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</si>
  <si>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</si>
  <si>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</si>
  <si>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</si>
  <si>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</si>
  <si>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</si>
  <si>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</si>
  <si>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</si>
  <si>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</si>
  <si>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</si>
  <si>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</si>
  <si>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</si>
  <si>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</si>
  <si>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</si>
  <si>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</si>
  <si>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</si>
  <si>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</si>
  <si>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</si>
  <si>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</si>
  <si>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</si>
  <si>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</si>
  <si>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</si>
  <si>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</si>
  <si>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</si>
  <si>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</si>
  <si>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</si>
  <si>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</si>
  <si>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</si>
  <si>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</si>
  <si>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</si>
  <si>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</si>
  <si>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</si>
  <si>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</si>
  <si>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</si>
  <si>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</si>
  <si>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</si>
  <si>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</si>
  <si>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</si>
  <si>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</si>
  <si>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</si>
  <si>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</si>
  <si>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</si>
  <si>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</si>
  <si>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</si>
  <si>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</si>
  <si>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</si>
  <si>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</si>
  <si>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</si>
  <si>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</si>
  <si>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</si>
  <si>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</si>
  <si>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</si>
  <si>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</si>
  <si>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</si>
  <si>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</si>
  <si>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</si>
  <si>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</si>
  <si>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</si>
  <si>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</si>
  <si>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</si>
  <si>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</si>
  <si>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</si>
  <si>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</si>
  <si>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</si>
  <si>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</si>
  <si>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</si>
  <si>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</si>
  <si>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</si>
  <si>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</si>
  <si>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</si>
  <si>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</si>
  <si>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</si>
  <si>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</si>
  <si>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</si>
  <si>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</si>
  <si>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</si>
  <si>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</si>
  <si>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</si>
  <si>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</si>
  <si>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</si>
  <si>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</si>
  <si>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</si>
  <si>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</si>
  <si>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</si>
  <si>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</si>
  <si>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</si>
  <si>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</si>
  <si>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</si>
  <si>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</si>
  <si>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</si>
  <si>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</si>
  <si>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</si>
  <si>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</si>
  <si>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</si>
  <si>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</si>
  <si>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</si>
  <si>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</si>
  <si>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</si>
  <si>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</si>
  <si>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</si>
  <si>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</si>
  <si>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</si>
  <si>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</si>
  <si>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</si>
  <si>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</si>
  <si>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</si>
  <si>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</si>
  <si>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</si>
  <si>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</si>
  <si>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</si>
  <si>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</si>
  <si>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</si>
  <si>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</si>
  <si>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</si>
  <si>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</si>
  <si>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</si>
  <si>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</si>
  <si>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</si>
  <si>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</si>
  <si>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</si>
  <si>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</si>
  <si>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</si>
  <si>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</si>
  <si>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</si>
  <si>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</si>
  <si>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</si>
  <si>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</si>
  <si>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</si>
  <si>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</si>
  <si>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</si>
  <si>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</si>
  <si>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</si>
  <si>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</si>
  <si>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</si>
  <si>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</si>
  <si>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</si>
  <si>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</si>
  <si>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</si>
  <si>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</si>
  <si>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</si>
  <si>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</si>
  <si>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</si>
  <si>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</si>
  <si>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</si>
  <si>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</si>
  <si>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</si>
  <si>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</si>
  <si>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</si>
  <si>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</si>
  <si>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</si>
  <si>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</si>
  <si>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</si>
  <si>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</si>
  <si>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</si>
  <si>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</si>
  <si>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</si>
  <si>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</si>
  <si>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</si>
  <si>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</si>
  <si>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</si>
  <si>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</si>
  <si>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</si>
  <si>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</si>
  <si>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</si>
  <si>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</si>
  <si>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</si>
  <si>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</si>
  <si>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</si>
  <si>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</si>
  <si>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</si>
  <si>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</si>
  <si>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</si>
  <si>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</si>
  <si>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</si>
  <si>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</si>
  <si>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</si>
  <si>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</si>
  <si>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</si>
  <si>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</si>
  <si>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</si>
  <si>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</si>
  <si>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</si>
  <si>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</si>
  <si>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</si>
  <si>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</si>
  <si>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</si>
  <si>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</si>
  <si>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</si>
  <si>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</si>
  <si>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</si>
  <si>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</si>
  <si>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</si>
  <si>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</si>
  <si>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</si>
  <si>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</si>
  <si>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</si>
  <si>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</si>
  <si>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</si>
  <si>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</si>
  <si>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</si>
  <si>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</si>
  <si>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</si>
  <si>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</si>
  <si>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</si>
  <si>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</si>
  <si>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</si>
  <si>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</si>
  <si>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</si>
  <si>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</si>
  <si>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</si>
  <si>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</si>
  <si>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</si>
  <si>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</si>
  <si>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</si>
  <si>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</si>
  <si>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</si>
  <si>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</si>
  <si>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</si>
  <si>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</si>
  <si>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</si>
  <si>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</si>
  <si>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</si>
  <si>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</si>
  <si>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</si>
  <si>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</si>
  <si>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</si>
  <si>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</si>
  <si>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</si>
  <si>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</si>
  <si>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</si>
  <si>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</si>
  <si>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</si>
  <si>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</si>
  <si>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</si>
  <si>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</si>
  <si>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</si>
  <si>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</si>
  <si>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</si>
  <si>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</si>
  <si>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</si>
  <si>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</si>
  <si>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</si>
  <si>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</si>
  <si>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</si>
  <si>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</si>
  <si>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</si>
  <si>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</si>
  <si>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</si>
  <si>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</si>
  <si>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</si>
  <si>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</si>
  <si>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</si>
  <si>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</si>
  <si>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</si>
  <si>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</si>
  <si>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</si>
  <si>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</si>
  <si>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</si>
  <si>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</si>
  <si>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</si>
  <si>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</si>
  <si>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</si>
  <si>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</si>
  <si>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</si>
  <si>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</si>
  <si>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</si>
  <si>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</si>
  <si>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</si>
  <si>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</si>
  <si>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</si>
  <si>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</si>
  <si>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</si>
  <si>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</si>
  <si>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</si>
  <si>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</si>
  <si>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</si>
  <si>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</si>
  <si>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</si>
  <si>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</si>
  <si>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</si>
  <si>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</si>
  <si>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</si>
  <si>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</si>
  <si>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</si>
  <si>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</si>
  <si>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</si>
  <si>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</si>
  <si>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</si>
  <si>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</si>
  <si>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</si>
  <si>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</si>
  <si>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</si>
  <si>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</si>
  <si>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</si>
  <si>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</si>
  <si>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</si>
  <si>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</si>
  <si>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</si>
  <si>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</si>
  <si>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</si>
  <si>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</si>
  <si>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</si>
  <si>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</si>
  <si>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</si>
  <si>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</si>
  <si>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</si>
  <si>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</si>
  <si>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</si>
  <si>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</si>
  <si>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</si>
  <si>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</si>
  <si>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</si>
  <si>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</si>
  <si>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</si>
  <si>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</si>
  <si>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</si>
  <si>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</si>
  <si>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</si>
  <si>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</si>
  <si>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</si>
  <si>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</si>
  <si>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</si>
  <si>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</si>
  <si>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</si>
  <si>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</si>
  <si>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</si>
  <si>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</si>
  <si>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</si>
  <si>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</si>
  <si>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</si>
  <si>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</si>
  <si>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</si>
  <si>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</si>
  <si>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</si>
  <si>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</si>
  <si>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</si>
  <si>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</si>
  <si>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</si>
  <si>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</si>
  <si>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</si>
  <si>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</si>
  <si>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</si>
  <si>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</si>
  <si>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</si>
  <si>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</si>
  <si>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</si>
  <si>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</si>
  <si>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</si>
  <si>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</si>
  <si>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</si>
  <si>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</si>
  <si>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</si>
  <si>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</si>
  <si>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</si>
  <si>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</si>
  <si>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</si>
  <si>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</si>
  <si>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</si>
  <si>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</si>
  <si>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</si>
  <si>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</si>
  <si>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</si>
  <si>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</si>
  <si>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</si>
  <si>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</si>
  <si>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</si>
  <si>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</si>
  <si>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</si>
  <si>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</si>
  <si>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</si>
  <si>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</si>
  <si>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</si>
  <si>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</si>
  <si>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</si>
  <si>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</si>
  <si>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</si>
  <si>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</si>
  <si>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</si>
  <si>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</si>
  <si>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</si>
  <si>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</si>
  <si>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</si>
  <si>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</si>
  <si>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</si>
  <si>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</si>
  <si>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</si>
  <si>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</si>
  <si>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</si>
  <si>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</si>
  <si>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</si>
  <si>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</si>
  <si>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</si>
  <si>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</si>
  <si>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</si>
  <si>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</si>
  <si>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</si>
  <si>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</si>
  <si>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</si>
  <si>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</si>
  <si>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</si>
  <si>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</si>
  <si>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</si>
  <si>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</si>
  <si>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</si>
  <si>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</si>
  <si>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</si>
  <si>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</si>
  <si>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</si>
  <si>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</si>
  <si>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</si>
  <si>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</si>
  <si>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</si>
  <si>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</si>
  <si>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</si>
  <si>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</si>
  <si>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</si>
  <si>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</si>
  <si>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</si>
  <si>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</si>
  <si>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</si>
  <si>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</si>
  <si>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</si>
  <si>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</si>
  <si>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</si>
  <si>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</si>
  <si>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</si>
  <si>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</si>
  <si>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</si>
  <si>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</si>
  <si>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</si>
  <si>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</si>
  <si>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</si>
  <si>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</si>
  <si>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</si>
  <si>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</si>
  <si>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</si>
  <si>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</si>
  <si>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</si>
  <si>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</si>
  <si>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</si>
  <si>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</si>
  <si>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</si>
  <si>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</si>
  <si>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</si>
  <si>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</si>
  <si>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</si>
  <si>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</si>
  <si>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</si>
  <si>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</si>
  <si>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</si>
  <si>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</si>
  <si>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</si>
  <si>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</si>
  <si>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</si>
  <si>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</si>
  <si>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</si>
  <si>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</si>
  <si>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</si>
  <si>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</si>
  <si>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</si>
  <si>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</si>
  <si>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</si>
  <si>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</si>
  <si>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</si>
  <si>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</si>
  <si>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</si>
  <si>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</si>
  <si>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</si>
  <si>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</si>
  <si>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</si>
  <si>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</si>
  <si>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</si>
  <si>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</si>
  <si>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</si>
  <si>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</si>
  <si>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</si>
  <si>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</si>
  <si>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</si>
  <si>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</si>
  <si>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</si>
  <si>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</si>
  <si>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</si>
  <si>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</si>
  <si>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</si>
  <si>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</si>
  <si>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</si>
  <si>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</si>
  <si>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</si>
  <si>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</si>
  <si>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</si>
  <si>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</si>
  <si>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</si>
  <si>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</si>
  <si>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</si>
  <si>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</si>
  <si>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</si>
  <si>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</si>
  <si>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</si>
  <si>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</si>
  <si>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</si>
  <si>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</si>
  <si>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</si>
  <si>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</si>
  <si>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</si>
  <si>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</si>
  <si>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</si>
  <si>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</si>
  <si>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</si>
  <si>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</si>
  <si>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</si>
  <si>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</si>
  <si>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</si>
  <si>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</si>
  <si>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</si>
  <si>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</si>
  <si>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</si>
  <si>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</si>
  <si>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</si>
  <si>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</si>
  <si>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</si>
  <si>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</si>
  <si>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</si>
  <si>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</si>
  <si>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</si>
  <si>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</si>
  <si>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</si>
  <si>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</si>
  <si>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</si>
  <si>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</si>
  <si>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</si>
  <si>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</si>
  <si>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</si>
  <si>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</si>
  <si>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</si>
  <si>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</si>
  <si>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</si>
  <si>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</si>
  <si>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</si>
  <si>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</si>
  <si>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</si>
  <si>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</si>
  <si>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</si>
  <si>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</si>
  <si>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</si>
  <si>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</si>
  <si>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</si>
  <si>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</si>
  <si>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</si>
  <si>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</si>
  <si>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</si>
  <si>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</si>
  <si>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</si>
  <si>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</si>
  <si>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</si>
  <si>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</si>
  <si>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</si>
  <si>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</si>
  <si>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</si>
  <si>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</si>
  <si>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</si>
  <si>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</si>
  <si>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</si>
  <si>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</si>
  <si>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</si>
  <si>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</si>
  <si>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</si>
  <si>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</si>
  <si>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</si>
  <si>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</si>
  <si>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</si>
  <si>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</si>
  <si>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</si>
  <si>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</si>
  <si>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</si>
  <si>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</si>
  <si>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</si>
  <si>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</si>
  <si>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</si>
  <si>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</si>
  <si>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</si>
  <si>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</si>
  <si>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</si>
  <si>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</si>
  <si>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</si>
  <si>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</si>
  <si>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</si>
  <si>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</si>
  <si>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</si>
  <si>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</si>
  <si>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</si>
  <si>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</si>
  <si>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</si>
  <si>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</si>
  <si>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</si>
  <si>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</si>
  <si>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</si>
  <si>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</si>
  <si>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</si>
  <si>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</si>
  <si>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</si>
  <si>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</si>
  <si>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</si>
  <si>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</si>
  <si>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</si>
  <si>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</si>
  <si>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</si>
  <si>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</si>
  <si>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</si>
  <si>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</si>
  <si>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</si>
  <si>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</si>
  <si>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</si>
  <si>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</si>
  <si>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</si>
  <si>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</si>
  <si>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</si>
  <si>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</si>
  <si>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</si>
  <si>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</si>
  <si>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</si>
  <si>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</si>
  <si>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</si>
  <si>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</si>
  <si>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</si>
  <si>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</si>
  <si>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</si>
  <si>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</si>
  <si>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</si>
  <si>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</si>
  <si>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</si>
  <si>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</si>
  <si>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</si>
  <si>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</si>
  <si>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</si>
  <si>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</si>
  <si>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</si>
  <si>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</si>
  <si>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</si>
  <si>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</si>
  <si>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</si>
  <si>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</si>
  <si>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</si>
  <si>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</si>
  <si>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</si>
  <si>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</si>
  <si>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</si>
  <si>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</si>
  <si>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</si>
  <si>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</si>
  <si>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</si>
  <si>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</si>
  <si>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</si>
  <si>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</si>
  <si>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</si>
  <si>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</si>
  <si>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</si>
  <si>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</si>
  <si>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</si>
  <si>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</si>
  <si>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</si>
  <si>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</si>
  <si>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</si>
  <si>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</si>
  <si>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</si>
  <si>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</si>
  <si>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</si>
  <si>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</si>
  <si>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</si>
  <si>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</si>
  <si>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</si>
  <si>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</si>
  <si>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</si>
  <si>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</si>
  <si>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</si>
  <si>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</si>
  <si>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</si>
  <si>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</si>
  <si>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</si>
  <si>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</si>
  <si>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</si>
  <si>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</si>
  <si>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</si>
  <si>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</si>
  <si>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</si>
  <si>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</si>
  <si>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</si>
  <si>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</si>
  <si>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</si>
  <si>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</si>
  <si>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</si>
  <si>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</si>
  <si>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</si>
  <si>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</si>
  <si>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</si>
  <si>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</si>
  <si>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</si>
  <si>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</si>
  <si>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</si>
  <si>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</si>
  <si>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</si>
  <si>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</si>
  <si>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</si>
  <si>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</si>
  <si>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</si>
  <si>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</si>
  <si>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</si>
  <si>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</si>
  <si>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</si>
  <si>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</si>
  <si>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</si>
  <si>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</si>
  <si>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</si>
  <si>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</si>
  <si>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</si>
  <si>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</si>
  <si>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</si>
  <si>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</si>
  <si>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</si>
  <si>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</si>
  <si>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</si>
  <si>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</si>
  <si>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</si>
  <si>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</si>
  <si>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</si>
  <si>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</si>
  <si>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</si>
  <si>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</si>
  <si>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</si>
  <si>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</si>
  <si>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</si>
  <si>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</si>
  <si>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</si>
  <si>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</si>
  <si>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</si>
  <si>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</si>
  <si>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</si>
  <si>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</si>
  <si>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</si>
  <si>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</si>
  <si>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</si>
  <si>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</si>
  <si>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</si>
  <si>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</si>
  <si>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</si>
  <si>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</si>
  <si>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</si>
  <si>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</si>
  <si>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</si>
  <si>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</si>
  <si>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</si>
  <si>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</si>
  <si>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</si>
  <si>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</si>
  <si>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</si>
  <si>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</si>
  <si>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</si>
  <si>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</si>
  <si>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</si>
  <si>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</si>
  <si>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</si>
  <si>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</si>
  <si>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</si>
  <si>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</si>
  <si>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</si>
  <si>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</si>
  <si>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</si>
  <si>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</si>
  <si>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</si>
  <si>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</si>
  <si>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</si>
  <si>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</si>
  <si>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</si>
  <si>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</si>
  <si>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</si>
  <si>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</si>
  <si>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</si>
  <si>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</si>
  <si>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</si>
  <si>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</si>
  <si>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</si>
  <si>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</si>
  <si>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</si>
  <si>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</si>
  <si>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</si>
  <si>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</si>
  <si>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</si>
  <si>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</si>
  <si>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</si>
  <si>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</si>
  <si>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</si>
  <si>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</si>
  <si>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</si>
  <si>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</si>
  <si>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</si>
  <si>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</si>
  <si>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</si>
  <si>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</si>
  <si>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</si>
  <si>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</si>
  <si>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</si>
  <si>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</si>
  <si>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</si>
  <si>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</si>
  <si>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</si>
  <si>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</si>
  <si>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</si>
  <si>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</si>
  <si>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</si>
  <si>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</si>
  <si>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</si>
  <si>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</si>
  <si>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</si>
  <si>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</si>
  <si>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</si>
  <si>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</si>
  <si>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</si>
  <si>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</si>
  <si>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</si>
  <si>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</si>
  <si>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</si>
  <si>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</si>
  <si>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</si>
  <si>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</si>
  <si>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</si>
  <si>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</si>
  <si>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</si>
  <si>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</si>
  <si>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</si>
  <si>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</si>
  <si>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</si>
  <si>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</si>
  <si>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</si>
  <si>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</si>
  <si>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</si>
  <si>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</si>
  <si>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</si>
  <si>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</si>
  <si>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</si>
  <si>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</si>
  <si>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</si>
  <si>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</si>
  <si>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</si>
  <si>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</si>
  <si>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</si>
  <si>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</si>
  <si>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</si>
  <si>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</si>
  <si>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</si>
  <si>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</si>
  <si>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</si>
  <si>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</si>
  <si>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</si>
  <si>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</si>
  <si>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</si>
  <si>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</si>
  <si>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</si>
  <si>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</si>
  <si>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</si>
  <si>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</si>
  <si>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</si>
  <si>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</si>
  <si>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</si>
  <si>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</si>
  <si>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</si>
  <si>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</si>
  <si>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</si>
  <si>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</si>
  <si>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</si>
  <si>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</si>
  <si>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</si>
  <si>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</si>
  <si>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</si>
  <si>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</si>
  <si>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</si>
  <si>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</si>
  <si>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</si>
  <si>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</si>
  <si>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</si>
  <si>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</si>
  <si>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</si>
  <si>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</si>
  <si>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</si>
  <si>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</si>
  <si>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</si>
  <si>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</si>
  <si>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</si>
  <si>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</si>
  <si>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</si>
  <si>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</si>
  <si>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</si>
  <si>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</si>
  <si>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</si>
  <si>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</si>
  <si>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</si>
  <si>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</si>
  <si>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</si>
  <si>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</si>
  <si>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</si>
  <si>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</si>
  <si>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</si>
  <si>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</si>
  <si>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</si>
  <si>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</si>
  <si>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</si>
  <si>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</si>
  <si>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</si>
  <si>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</si>
  <si>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</si>
  <si>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</si>
  <si>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</si>
  <si>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</si>
  <si>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</si>
  <si>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</si>
  <si>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</si>
  <si>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</si>
  <si>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</si>
  <si>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</si>
  <si>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</si>
  <si>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</si>
  <si>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</si>
  <si>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</si>
  <si>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</si>
  <si>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</si>
  <si>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</si>
  <si>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</si>
  <si>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</si>
  <si>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</si>
  <si>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</si>
  <si>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</si>
  <si>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</si>
  <si>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</si>
  <si>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</si>
  <si>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</si>
  <si>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</si>
  <si>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</si>
  <si>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</si>
  <si>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</si>
  <si>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</si>
  <si>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</si>
  <si>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</si>
  <si>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</si>
  <si>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</si>
  <si>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</si>
  <si>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</si>
  <si>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</si>
  <si>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</si>
  <si>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</si>
  <si>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</si>
  <si>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</si>
  <si>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</si>
  <si>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</si>
  <si>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</si>
  <si>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</si>
  <si>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</si>
  <si>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</si>
  <si>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</si>
  <si>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</si>
  <si>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</si>
  <si>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</si>
  <si>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</si>
  <si>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</si>
  <si>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</si>
  <si>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</si>
  <si>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</si>
  <si>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</si>
  <si>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</si>
  <si>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</si>
  <si>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</si>
  <si>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</si>
  <si>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</si>
  <si>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</si>
  <si>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</si>
  <si>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</si>
  <si>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</si>
  <si>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</si>
  <si>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</si>
  <si>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</si>
  <si>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</si>
  <si>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</si>
  <si>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</si>
  <si>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</si>
  <si>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</si>
  <si>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</si>
  <si>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</si>
  <si>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</si>
  <si>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</si>
  <si>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</si>
  <si>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</si>
  <si>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</si>
  <si>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</si>
  <si>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</si>
  <si>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</si>
  <si>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</si>
  <si>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</si>
  <si>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</si>
  <si>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</si>
  <si>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</si>
  <si>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</si>
  <si>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</si>
  <si>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</si>
  <si>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</si>
  <si>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</si>
  <si>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</si>
  <si>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</si>
  <si>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</si>
  <si>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</si>
  <si>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</si>
  <si>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</si>
  <si>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</si>
  <si>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</si>
  <si>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</si>
  <si>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</si>
  <si>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</si>
  <si>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</si>
  <si>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</si>
  <si>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</si>
  <si>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</si>
  <si>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</si>
  <si>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</si>
  <si>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</si>
  <si>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</si>
  <si>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</si>
  <si>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</si>
  <si>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</si>
  <si>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</si>
  <si>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</si>
  <si>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</si>
  <si>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</si>
  <si>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</si>
  <si>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</si>
  <si>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</si>
  <si>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</si>
  <si>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</si>
  <si>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</si>
  <si>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</si>
  <si>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</si>
  <si>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</si>
  <si>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</si>
  <si>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</si>
  <si>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</si>
  <si>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</si>
  <si>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</si>
  <si>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</si>
  <si>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</si>
  <si>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</si>
  <si>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</si>
  <si>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</si>
  <si>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</si>
  <si>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</si>
  <si>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</si>
  <si>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</si>
  <si>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</si>
  <si>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</si>
  <si>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</si>
  <si>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</si>
  <si>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</si>
  <si>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</si>
  <si>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</si>
  <si>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</si>
  <si>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</si>
  <si>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</si>
  <si>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</si>
  <si>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</si>
  <si>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</si>
  <si>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</si>
  <si>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</si>
  <si>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</si>
  <si>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</si>
  <si>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</si>
  <si>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</si>
  <si>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</si>
  <si>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</si>
  <si>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</si>
  <si>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</si>
  <si>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</si>
  <si>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</si>
  <si>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</si>
  <si>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</si>
  <si>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</si>
  <si>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</si>
  <si>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</si>
  <si>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</si>
  <si>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</si>
  <si>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</si>
  <si>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</si>
  <si>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</si>
  <si>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</si>
  <si>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</si>
  <si>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</si>
  <si>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</si>
  <si>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</si>
  <si>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</si>
  <si>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</si>
  <si>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</si>
  <si>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</si>
  <si>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</si>
  <si>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</si>
  <si>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</si>
  <si>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</si>
  <si>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</si>
  <si>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</si>
  <si>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</si>
  <si>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</si>
  <si>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</si>
  <si>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</si>
  <si>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</si>
  <si>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</si>
  <si>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</si>
  <si>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</si>
  <si>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</si>
  <si>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</si>
  <si>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</si>
  <si>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</si>
  <si>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</si>
  <si>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</si>
  <si>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</si>
  <si>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</si>
  <si>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</si>
  <si>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</si>
  <si>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</si>
  <si>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</si>
  <si>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</si>
  <si>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</si>
  <si>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</si>
  <si>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</si>
  <si>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</si>
  <si>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</si>
  <si>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</si>
  <si>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</si>
  <si>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</si>
  <si>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</si>
  <si>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</si>
  <si>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</si>
  <si>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</si>
  <si>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</si>
  <si>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</si>
  <si>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</si>
  <si>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</si>
  <si>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</si>
  <si>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</si>
  <si>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</si>
  <si>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</si>
  <si>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</si>
  <si>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</si>
  <si>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</si>
  <si>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</si>
  <si>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</si>
  <si>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</si>
  <si>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</si>
  <si>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</si>
  <si>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</si>
  <si>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</si>
  <si>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</si>
  <si>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</si>
  <si>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</si>
  <si>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</si>
  <si>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</si>
  <si>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</si>
  <si>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</si>
  <si>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</si>
  <si>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</si>
  <si>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</si>
  <si>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</si>
  <si>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</si>
  <si>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</si>
  <si>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</si>
  <si>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</si>
  <si>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</si>
  <si>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</si>
  <si>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</si>
  <si>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</si>
  <si>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</si>
  <si>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</si>
  <si>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</si>
  <si>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</si>
  <si>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</si>
  <si>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</si>
  <si>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</si>
  <si>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</si>
  <si>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</si>
  <si>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</si>
  <si>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</si>
  <si>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</si>
  <si>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</si>
  <si>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</si>
  <si>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</si>
  <si>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</si>
  <si>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</si>
  <si>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</si>
  <si>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</si>
  <si>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</si>
  <si>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</si>
  <si>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</si>
  <si>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</si>
  <si>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</si>
  <si>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</si>
  <si>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</si>
  <si>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</si>
  <si>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</si>
  <si>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</si>
  <si>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</si>
  <si>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</si>
  <si>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</si>
  <si>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</si>
  <si>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</si>
  <si>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</si>
  <si>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</si>
  <si>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</si>
  <si>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</si>
  <si>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</si>
  <si>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</si>
  <si>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</si>
  <si>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</si>
  <si>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</si>
  <si>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</si>
  <si>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</si>
  <si>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</si>
  <si>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</si>
  <si>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</si>
  <si>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</si>
  <si>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</si>
  <si>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</si>
  <si>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</si>
  <si>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</si>
  <si>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</si>
  <si>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</si>
  <si>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</si>
  <si>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</si>
  <si>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</si>
  <si>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</si>
  <si>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</si>
  <si>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</si>
  <si>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</si>
  <si>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</si>
  <si>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</si>
  <si>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</si>
  <si>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</si>
  <si>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</si>
  <si>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</si>
  <si>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</si>
  <si>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</si>
  <si>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</si>
  <si>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</si>
  <si>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</si>
  <si>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</si>
  <si>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</si>
  <si>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</si>
  <si>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</si>
  <si>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</si>
  <si>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</si>
  <si>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</si>
  <si>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</si>
  <si>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</si>
  <si>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</si>
  <si>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</si>
  <si>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</si>
  <si>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</si>
  <si>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</si>
  <si>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</si>
  <si>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</si>
  <si>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</si>
  <si>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</si>
  <si>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</si>
  <si>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</si>
  <si>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</si>
  <si>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</si>
  <si>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</si>
  <si>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</si>
  <si>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</si>
  <si>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</si>
  <si>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</si>
  <si>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</si>
  <si>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</si>
  <si>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</si>
  <si>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</si>
  <si>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</si>
  <si>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</si>
  <si>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</si>
  <si>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</si>
  <si>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</si>
  <si>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</si>
  <si>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</si>
  <si>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</si>
  <si>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</si>
  <si>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</si>
  <si>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</si>
  <si>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</si>
  <si>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</si>
  <si>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</si>
  <si>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</si>
  <si>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</si>
  <si>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</si>
  <si>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</si>
  <si>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</si>
  <si>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</si>
  <si>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</si>
  <si>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</si>
  <si>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</si>
  <si>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</si>
  <si>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</si>
  <si>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</si>
  <si>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</si>
  <si>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</si>
  <si>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</si>
  <si>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</si>
  <si>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</si>
  <si>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</si>
  <si>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</si>
  <si>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</si>
  <si>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</si>
  <si>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</si>
  <si>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</si>
  <si>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</si>
  <si>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</si>
  <si>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</si>
  <si>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</si>
  <si>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</si>
  <si>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</si>
  <si>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</si>
  <si>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</si>
  <si>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</si>
  <si>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</si>
  <si>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</si>
  <si>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</si>
  <si>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</si>
  <si>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</si>
  <si>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</si>
  <si>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</si>
  <si>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</si>
  <si>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</si>
  <si>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</si>
  <si>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</si>
  <si>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</si>
  <si>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</si>
  <si>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</si>
  <si>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</si>
  <si>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</si>
  <si>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</si>
  <si>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</si>
  <si>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</si>
  <si>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</si>
  <si>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</si>
  <si>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</si>
  <si>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</si>
  <si>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</si>
  <si>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</si>
  <si>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</si>
  <si>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</si>
  <si>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</si>
  <si>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</si>
  <si>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</si>
  <si>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</si>
  <si>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</si>
  <si>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</si>
  <si>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</si>
  <si>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</si>
  <si>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</si>
  <si>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</si>
  <si>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</si>
  <si>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</si>
  <si>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</si>
  <si>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</si>
  <si>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</si>
  <si>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</si>
  <si>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</si>
  <si>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</si>
  <si>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</si>
  <si>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</si>
  <si>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</si>
  <si>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</si>
  <si>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</si>
  <si>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</si>
  <si>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</si>
  <si>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</si>
  <si>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</si>
  <si>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</si>
  <si>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</si>
  <si>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</si>
  <si>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</si>
  <si>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</si>
  <si>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</si>
  <si>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</si>
  <si>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</si>
  <si>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</si>
  <si>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</si>
  <si>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</si>
  <si>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</si>
  <si>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</si>
  <si>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</si>
  <si>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</si>
  <si>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</si>
  <si>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</si>
  <si>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</si>
  <si>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</si>
  <si>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</si>
  <si>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</si>
  <si>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</si>
  <si>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</si>
  <si>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</si>
  <si>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</si>
  <si>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</si>
  <si>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</si>
  <si>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</si>
  <si>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</si>
  <si>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</si>
  <si>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</si>
  <si>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</si>
  <si>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</si>
  <si>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</si>
  <si>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</si>
  <si>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</si>
  <si>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</si>
  <si>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</si>
  <si>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</si>
  <si>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</si>
  <si>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</si>
  <si>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</si>
  <si>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</si>
  <si>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</si>
  <si>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</si>
  <si>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</si>
  <si>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</si>
  <si>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</si>
  <si>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</si>
  <si>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</si>
  <si>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</si>
  <si>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</si>
  <si>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</si>
  <si>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</si>
  <si>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</si>
  <si>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</si>
  <si>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</si>
  <si>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</si>
  <si>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</si>
  <si>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</si>
  <si>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</si>
  <si>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</si>
  <si>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</si>
  <si>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</si>
  <si>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</si>
  <si>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</si>
  <si>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</si>
  <si>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</si>
  <si>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</si>
  <si>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</si>
  <si>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</si>
  <si>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</si>
  <si>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</si>
  <si>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</si>
  <si>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</si>
  <si>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</si>
  <si>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</si>
  <si>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</si>
  <si>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</si>
  <si>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</si>
  <si>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</si>
  <si>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</si>
  <si>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</si>
  <si>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</si>
  <si>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</si>
  <si>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</si>
  <si>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</si>
  <si>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</si>
  <si>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</si>
  <si>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</si>
  <si>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</si>
  <si>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</si>
  <si>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</si>
  <si>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</si>
  <si>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</si>
  <si>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</si>
  <si>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</si>
  <si>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</si>
  <si>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</si>
  <si>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</si>
  <si>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</si>
  <si>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</si>
  <si>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</si>
  <si>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</si>
  <si>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</si>
  <si>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</si>
  <si>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</si>
  <si>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</si>
  <si>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</si>
  <si>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</si>
  <si>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</si>
  <si>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</si>
  <si>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</si>
  <si>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</si>
  <si>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</si>
  <si>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</si>
  <si>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</si>
  <si>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</si>
  <si>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</si>
  <si>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</si>
  <si>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</si>
  <si>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</si>
  <si>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</si>
  <si>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</si>
  <si>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</si>
  <si>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</si>
  <si>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</si>
  <si>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</si>
  <si>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</si>
  <si>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</si>
  <si>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</si>
  <si>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</si>
  <si>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</si>
  <si>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</si>
  <si>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</si>
  <si>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</si>
  <si>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</si>
  <si>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</si>
  <si>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</si>
  <si>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</si>
  <si>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</si>
  <si>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</si>
  <si>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</si>
  <si>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</si>
  <si>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</si>
  <si>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</si>
  <si>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</si>
  <si>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</si>
  <si>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</si>
  <si>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</si>
  <si>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</si>
  <si>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</si>
  <si>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</si>
  <si>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</si>
  <si>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</si>
  <si>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</si>
  <si>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</si>
  <si>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</si>
  <si>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</si>
  <si>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</si>
  <si>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</si>
  <si>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</si>
  <si>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</si>
  <si>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</si>
  <si>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</si>
  <si>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</si>
  <si>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</si>
  <si>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</si>
  <si>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</si>
  <si>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</si>
  <si>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</si>
  <si>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</si>
  <si>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</si>
  <si>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</si>
  <si>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</si>
  <si>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</si>
  <si>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</si>
  <si>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</si>
  <si>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</si>
  <si>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</si>
  <si>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</si>
  <si>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</si>
  <si>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</si>
  <si>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</si>
  <si>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</si>
  <si>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</si>
  <si>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</si>
  <si>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</si>
  <si>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</si>
  <si>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</si>
  <si>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</si>
  <si>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</si>
  <si>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</si>
  <si>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</si>
  <si>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</si>
  <si>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</si>
  <si>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</si>
  <si>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</si>
  <si>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</si>
  <si>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</si>
  <si>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</si>
  <si>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</si>
  <si>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</si>
  <si>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</si>
  <si>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</si>
  <si>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</si>
  <si>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</si>
  <si>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</si>
  <si>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</si>
  <si>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</si>
  <si>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</si>
  <si>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</si>
  <si>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</si>
  <si>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</si>
  <si>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</si>
  <si>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</si>
  <si>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</si>
  <si>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</si>
  <si>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</si>
  <si>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</si>
  <si>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</si>
  <si>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</si>
  <si>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</si>
  <si>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</si>
  <si>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</si>
  <si>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</si>
  <si>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</si>
  <si>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</si>
  <si>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</si>
  <si>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</si>
  <si>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</si>
  <si>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</si>
  <si>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</si>
  <si>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</si>
  <si>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</si>
  <si>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</si>
  <si>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</si>
  <si>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</si>
  <si>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</si>
  <si>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</si>
  <si>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</si>
  <si>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</si>
  <si>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</si>
  <si>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</si>
  <si>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</si>
  <si>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</si>
  <si>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</si>
  <si>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</si>
  <si>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</si>
  <si>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</si>
  <si>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</si>
  <si>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</si>
  <si>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</si>
  <si>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</si>
  <si>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</si>
  <si>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</si>
  <si>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</si>
  <si>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</si>
  <si>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</si>
  <si>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</si>
  <si>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</si>
  <si>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</si>
  <si>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</si>
  <si>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</si>
  <si>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</si>
  <si>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</si>
  <si>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</si>
  <si>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</si>
  <si>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</si>
  <si>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</si>
  <si>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</si>
  <si>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</si>
  <si>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</si>
  <si>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</si>
  <si>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</si>
  <si>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</si>
  <si>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</si>
  <si>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</si>
  <si>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</si>
  <si>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</si>
  <si>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</si>
  <si>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</si>
  <si>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</si>
  <si>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</si>
  <si>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</si>
  <si>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</si>
  <si>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</si>
  <si>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</si>
  <si>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</si>
  <si>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</si>
  <si>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</si>
  <si>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</si>
  <si>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</si>
  <si>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</si>
  <si>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</si>
  <si>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</si>
  <si>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</si>
  <si>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</si>
  <si>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</si>
  <si>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</si>
  <si>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</si>
  <si>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</si>
  <si>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</si>
  <si>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</si>
  <si>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</si>
  <si>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</si>
  <si>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</si>
  <si>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</si>
  <si>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</si>
  <si>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</si>
  <si>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</si>
  <si>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</si>
  <si>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</si>
  <si>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</si>
  <si>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</si>
  <si>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</si>
  <si>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</si>
  <si>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</si>
  <si>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</si>
  <si>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</si>
  <si>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</si>
  <si>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</si>
  <si>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</si>
  <si>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</si>
  <si>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</si>
  <si>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</si>
  <si>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</si>
  <si>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</si>
  <si>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</si>
  <si>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</si>
  <si>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</si>
  <si>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</si>
  <si>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</si>
  <si>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</si>
  <si>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</si>
  <si>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</si>
  <si>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</si>
  <si>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</si>
  <si>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</si>
  <si>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</si>
  <si>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</si>
  <si>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</si>
  <si>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</si>
  <si>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</si>
  <si>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</si>
  <si>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</si>
  <si>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</si>
  <si>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</si>
  <si>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</si>
  <si>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</si>
  <si>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</si>
  <si>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</si>
  <si>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</si>
  <si>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</si>
  <si>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</si>
  <si>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</si>
  <si>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</si>
  <si>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</si>
  <si>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</si>
  <si>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</si>
  <si>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</si>
  <si>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</si>
  <si>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</si>
  <si>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</si>
  <si>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</si>
  <si>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</si>
  <si>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</si>
  <si>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</si>
  <si>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</si>
  <si>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</si>
  <si>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</si>
  <si>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</si>
  <si>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</si>
  <si>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</si>
  <si>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</si>
  <si>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</si>
  <si>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</si>
  <si>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</si>
  <si>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</si>
  <si>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</si>
  <si>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</si>
  <si>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</si>
  <si>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</si>
  <si>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</si>
  <si>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</si>
  <si>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</si>
  <si>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</si>
  <si>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</si>
  <si>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</si>
  <si>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</si>
  <si>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</si>
  <si>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</si>
  <si>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</si>
  <si>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</si>
  <si>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</si>
  <si>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</si>
  <si>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</si>
  <si>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</si>
  <si>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</si>
  <si>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</si>
  <si>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</si>
  <si>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</si>
  <si>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</si>
  <si>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</si>
  <si>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</si>
  <si>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</si>
  <si>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</si>
  <si>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</si>
  <si>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</si>
  <si>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</si>
  <si>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</si>
  <si>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</si>
  <si>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</si>
  <si>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</si>
  <si>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</si>
  <si>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</si>
  <si>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</si>
  <si>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</si>
  <si>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</si>
  <si>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</si>
  <si>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</si>
  <si>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</si>
  <si>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</si>
  <si>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</si>
  <si>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</si>
  <si>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</si>
  <si>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</si>
  <si>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</si>
  <si>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</si>
  <si>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</si>
  <si>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</si>
  <si>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</si>
  <si>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</si>
  <si>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</si>
  <si>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</si>
  <si>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</si>
  <si>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</si>
  <si>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</si>
  <si>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</si>
  <si>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</si>
  <si>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</si>
  <si>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</si>
  <si>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</si>
  <si>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</si>
  <si>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</si>
  <si>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</si>
  <si>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</si>
  <si>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</si>
  <si>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</si>
  <si>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</si>
  <si>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</si>
  <si>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</si>
  <si>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</si>
  <si>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</si>
  <si>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</si>
  <si>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</si>
  <si>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</si>
  <si>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</si>
  <si>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</si>
  <si>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</si>
  <si>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</si>
  <si>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</si>
  <si>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</si>
  <si>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</si>
  <si>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</si>
  <si>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</si>
  <si>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</si>
  <si>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</si>
  <si>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</si>
  <si>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</si>
  <si>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</si>
  <si>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</si>
  <si>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</si>
  <si>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</si>
  <si>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</si>
  <si>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</si>
  <si>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</si>
  <si>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</si>
  <si>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</si>
  <si>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</si>
  <si>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</si>
  <si>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</si>
  <si>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</si>
  <si>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</si>
  <si>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</si>
  <si>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</si>
  <si>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</si>
  <si>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</si>
  <si>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</si>
  <si>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</si>
  <si>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</si>
  <si>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</si>
  <si>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</si>
  <si>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</si>
  <si>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</si>
  <si>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</si>
  <si>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</si>
  <si>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</si>
  <si>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</si>
  <si>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</si>
  <si>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</si>
  <si>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</si>
  <si>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</si>
  <si>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</si>
  <si>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</si>
  <si>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</si>
  <si>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</si>
  <si>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</si>
  <si>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</si>
  <si>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</si>
  <si>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</si>
  <si>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</si>
  <si>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</si>
  <si>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</si>
  <si>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</si>
  <si>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</si>
  <si>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</si>
  <si>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</si>
  <si>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</si>
  <si>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</si>
  <si>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</si>
  <si>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</si>
  <si>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</si>
  <si>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</si>
  <si>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</si>
  <si>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</si>
  <si>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</si>
  <si>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</si>
  <si>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</si>
  <si>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</si>
  <si>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</si>
  <si>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</si>
  <si>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</si>
  <si>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</si>
  <si>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</si>
  <si>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</si>
  <si>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</si>
  <si>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</si>
  <si>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</si>
  <si>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</si>
  <si>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</si>
  <si>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</si>
  <si>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</si>
  <si>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</si>
  <si>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</si>
  <si>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</si>
  <si>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</si>
  <si>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</si>
  <si>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</si>
  <si>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</si>
  <si>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</si>
  <si>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</si>
  <si>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</si>
  <si>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</si>
  <si>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</si>
  <si>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</si>
  <si>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</si>
  <si>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</si>
  <si>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</si>
  <si>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</si>
  <si>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</si>
  <si>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</si>
  <si>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</si>
  <si>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</si>
  <si>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</si>
  <si>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</si>
  <si>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</si>
  <si>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</si>
  <si>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</si>
  <si>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</si>
  <si>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</si>
  <si>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</si>
  <si>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</si>
  <si>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</si>
  <si>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</si>
  <si>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</si>
  <si>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</si>
  <si>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</si>
  <si>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</si>
  <si>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</si>
  <si>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</si>
  <si>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</si>
  <si>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</si>
  <si>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</si>
  <si>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</si>
  <si>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</si>
  <si>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</si>
  <si>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</si>
  <si>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</si>
  <si>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</si>
  <si>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</si>
  <si>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</si>
  <si>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</si>
  <si>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</si>
  <si>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</si>
  <si>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</si>
  <si>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</si>
  <si>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</si>
  <si>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</si>
  <si>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</si>
  <si>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</si>
  <si>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</si>
  <si>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</si>
  <si>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</si>
  <si>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</si>
  <si>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</si>
  <si>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</si>
  <si>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</si>
  <si>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</si>
  <si>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</si>
  <si>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</si>
  <si>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</si>
  <si>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</si>
  <si>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</si>
  <si>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</si>
  <si>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</si>
  <si>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</si>
  <si>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</si>
  <si>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</si>
  <si>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</si>
  <si>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</si>
  <si>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</si>
  <si>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</si>
  <si>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</si>
  <si>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</si>
  <si>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</si>
  <si>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</si>
  <si>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</si>
  <si>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</si>
  <si>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</si>
  <si>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</si>
  <si>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</si>
  <si>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</si>
  <si>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</si>
  <si>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</si>
  <si>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</si>
  <si>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</si>
  <si>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</si>
  <si>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</si>
  <si>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</si>
  <si>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</si>
  <si>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</si>
  <si>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</si>
  <si>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</si>
  <si>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</si>
  <si>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</si>
  <si>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</si>
  <si>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</si>
  <si>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3335996246</t>
  </si>
  <si>
    <t>3335996236</t>
  </si>
  <si>
    <t>3335996232</t>
  </si>
  <si>
    <t>COMUNICACION</t>
  </si>
  <si>
    <t>3335996257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</si>
  <si>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</si>
  <si>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</si>
  <si>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</si>
  <si>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</si>
  <si>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</si>
  <si>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</si>
  <si>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</si>
  <si>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</si>
  <si>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</si>
  <si>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</si>
  <si>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</si>
  <si>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</si>
  <si>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</si>
  <si>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</si>
  <si>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</si>
  <si>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</si>
  <si>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</si>
  <si>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</si>
  <si>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</si>
  <si>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</si>
  <si>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</si>
  <si>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</si>
  <si>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</si>
  <si>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</si>
  <si>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</si>
  <si>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</si>
  <si>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</si>
  <si>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</si>
  <si>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</si>
  <si>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</si>
  <si>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</si>
  <si>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</si>
  <si>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</si>
  <si>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</si>
  <si>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</si>
  <si>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</si>
  <si>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</si>
  <si>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</si>
  <si>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</si>
  <si>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</si>
  <si>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</si>
  <si>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</si>
  <si>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</si>
  <si>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</si>
  <si>
    <t>8/202/2021 9:36</t>
  </si>
  <si>
    <t>8/202/2021 9:42</t>
  </si>
  <si>
    <t>LECTOR VANDALIZADO</t>
  </si>
  <si>
    <t>SIN ACTIVIDAD DE RETIRO</t>
  </si>
  <si>
    <t xml:space="preserve">Perez Almonte, Franklin </t>
  </si>
  <si>
    <t>Triinet</t>
  </si>
  <si>
    <t>3335996659</t>
  </si>
  <si>
    <t>ENVIO DE CARGA</t>
  </si>
  <si>
    <t>Peguero Solano, Victor Manuel</t>
  </si>
  <si>
    <t>CARGA EXITOSA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</si>
  <si>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</si>
  <si>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</si>
  <si>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</si>
  <si>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</si>
  <si>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</si>
  <si>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</si>
  <si>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</si>
  <si>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</si>
  <si>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</si>
  <si>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3335996690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</si>
  <si>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</si>
  <si>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</si>
  <si>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</si>
  <si>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</si>
  <si>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</si>
  <si>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</si>
  <si>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</si>
  <si>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</si>
  <si>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</si>
  <si>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</si>
  <si>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3335996709</t>
  </si>
  <si>
    <t>3335996708</t>
  </si>
  <si>
    <t>3335996707</t>
  </si>
  <si>
    <t>3335996706</t>
  </si>
  <si>
    <t>3335996705</t>
  </si>
  <si>
    <t>3335996704</t>
  </si>
  <si>
    <t>3335996703</t>
  </si>
  <si>
    <t>3335996702</t>
  </si>
  <si>
    <t>3335996701</t>
  </si>
  <si>
    <t>3335996700</t>
  </si>
  <si>
    <t>3335996698</t>
  </si>
  <si>
    <t>3335996697</t>
  </si>
  <si>
    <t>3335996696</t>
  </si>
  <si>
    <t>3335996695</t>
  </si>
  <si>
    <t>3335996694</t>
  </si>
  <si>
    <t>3335996693</t>
  </si>
  <si>
    <t>3335996680</t>
  </si>
  <si>
    <t>Doñe Ramirez, Luis Manuel</t>
  </si>
  <si>
    <t>INHIBIDO - REINICIO</t>
  </si>
  <si>
    <t>REINICIO EXITOSO</t>
  </si>
  <si>
    <t xml:space="preserve"> 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</si>
</sst>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4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4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2" xfId="0" applyNumberFormat="1" applyFont="1" applyFill="1" applyBorder="1" applyAlignment="1">
      <alignment horizontal="center" vertical="center"/>
    </xf>
    <xf numFmtId="0" fontId="55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30" fillId="40" borderId="3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/>
    </xf>
    <xf numFmtId="0" fontId="11" fillId="5" borderId="85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6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6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6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6" t="s">
        <v>2607</v>
      </c>
    </row>
    <row r="9" spans="1:11" ht="18" x14ac:dyDescent="0.25">
      <c r="A9" s="107" t="str">
        <f t="shared" ca="1" si="0"/>
        <v>9.0611689814832 días</v>
      </c>
      <c r="B9" s="128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6" t="s">
        <v>2586</v>
      </c>
    </row>
    <row r="10" spans="1:11" ht="18" x14ac:dyDescent="0.25">
      <c r="A10" s="107" t="str">
        <f t="shared" ca="1" si="0"/>
        <v>11.1852893518517 días</v>
      </c>
      <c r="B10" s="128" t="s">
        <v>2612</v>
      </c>
      <c r="C10" s="96">
        <v>44418.814710648148</v>
      </c>
      <c r="D10" s="96" t="s">
        <v>2174</v>
      </c>
      <c r="E10" s="128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6" t="s">
        <v>2213</v>
      </c>
    </row>
    <row r="11" spans="1:11" ht="18" x14ac:dyDescent="0.25">
      <c r="A11" s="107" t="str">
        <f t="shared" ca="1" si="0"/>
        <v>7.28755787036789 días</v>
      </c>
      <c r="B11" s="128" t="s">
        <v>2622</v>
      </c>
      <c r="C11" s="96">
        <v>44422.712442129632</v>
      </c>
      <c r="D11" s="96" t="s">
        <v>2174</v>
      </c>
      <c r="E11" s="128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6" t="s">
        <v>2661</v>
      </c>
    </row>
    <row r="12" spans="1:11" ht="18" x14ac:dyDescent="0.25">
      <c r="A12" s="107" t="str">
        <f t="shared" ca="1" si="0"/>
        <v>7.17829861111386 días</v>
      </c>
      <c r="B12" s="128" t="s">
        <v>2621</v>
      </c>
      <c r="C12" s="96">
        <v>44422.821701388886</v>
      </c>
      <c r="D12" s="96" t="s">
        <v>2174</v>
      </c>
      <c r="E12" s="128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6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8" priority="99402"/>
  </conditionalFormatting>
  <conditionalFormatting sqref="E3">
    <cfRule type="duplicateValues" dxfId="147" priority="121765"/>
  </conditionalFormatting>
  <conditionalFormatting sqref="E3">
    <cfRule type="duplicateValues" dxfId="146" priority="121766"/>
    <cfRule type="duplicateValues" dxfId="145" priority="121767"/>
  </conditionalFormatting>
  <conditionalFormatting sqref="E3">
    <cfRule type="duplicateValues" dxfId="144" priority="121768"/>
    <cfRule type="duplicateValues" dxfId="143" priority="121769"/>
    <cfRule type="duplicateValues" dxfId="142" priority="121770"/>
    <cfRule type="duplicateValues" dxfId="141" priority="121771"/>
  </conditionalFormatting>
  <conditionalFormatting sqref="B3">
    <cfRule type="duplicateValues" dxfId="140" priority="121772"/>
  </conditionalFormatting>
  <conditionalFormatting sqref="E4">
    <cfRule type="duplicateValues" dxfId="139" priority="117"/>
  </conditionalFormatting>
  <conditionalFormatting sqref="E4">
    <cfRule type="duplicateValues" dxfId="138" priority="114"/>
    <cfRule type="duplicateValues" dxfId="137" priority="115"/>
    <cfRule type="duplicateValues" dxfId="136" priority="116"/>
  </conditionalFormatting>
  <conditionalFormatting sqref="E4">
    <cfRule type="duplicateValues" dxfId="135" priority="113"/>
  </conditionalFormatting>
  <conditionalFormatting sqref="E4">
    <cfRule type="duplicateValues" dxfId="134" priority="110"/>
    <cfRule type="duplicateValues" dxfId="133" priority="111"/>
    <cfRule type="duplicateValues" dxfId="132" priority="112"/>
  </conditionalFormatting>
  <conditionalFormatting sqref="B4">
    <cfRule type="duplicateValues" dxfId="131" priority="109"/>
  </conditionalFormatting>
  <conditionalFormatting sqref="E4">
    <cfRule type="duplicateValues" dxfId="130" priority="108"/>
  </conditionalFormatting>
  <conditionalFormatting sqref="B5">
    <cfRule type="duplicateValues" dxfId="129" priority="92"/>
  </conditionalFormatting>
  <conditionalFormatting sqref="E5">
    <cfRule type="duplicateValues" dxfId="128" priority="91"/>
  </conditionalFormatting>
  <conditionalFormatting sqref="E5">
    <cfRule type="duplicateValues" dxfId="127" priority="88"/>
    <cfRule type="duplicateValues" dxfId="126" priority="89"/>
    <cfRule type="duplicateValues" dxfId="125" priority="90"/>
  </conditionalFormatting>
  <conditionalFormatting sqref="E5">
    <cfRule type="duplicateValues" dxfId="124" priority="87"/>
  </conditionalFormatting>
  <conditionalFormatting sqref="E5">
    <cfRule type="duplicateValues" dxfId="123" priority="84"/>
    <cfRule type="duplicateValues" dxfId="122" priority="85"/>
    <cfRule type="duplicateValues" dxfId="121" priority="86"/>
  </conditionalFormatting>
  <conditionalFormatting sqref="E5">
    <cfRule type="duplicateValues" dxfId="120" priority="83"/>
  </conditionalFormatting>
  <conditionalFormatting sqref="E7">
    <cfRule type="duplicateValues" dxfId="119" priority="36"/>
  </conditionalFormatting>
  <conditionalFormatting sqref="E7">
    <cfRule type="duplicateValues" dxfId="118" priority="34"/>
    <cfRule type="duplicateValues" dxfId="117" priority="35"/>
  </conditionalFormatting>
  <conditionalFormatting sqref="E7">
    <cfRule type="duplicateValues" dxfId="116" priority="31"/>
    <cfRule type="duplicateValues" dxfId="115" priority="32"/>
    <cfRule type="duplicateValues" dxfId="114" priority="33"/>
  </conditionalFormatting>
  <conditionalFormatting sqref="E7">
    <cfRule type="duplicateValues" dxfId="113" priority="27"/>
    <cfRule type="duplicateValues" dxfId="112" priority="28"/>
    <cfRule type="duplicateValues" dxfId="111" priority="29"/>
    <cfRule type="duplicateValues" dxfId="110" priority="30"/>
  </conditionalFormatting>
  <conditionalFormatting sqref="B7">
    <cfRule type="duplicateValues" dxfId="109" priority="26"/>
  </conditionalFormatting>
  <conditionalFormatting sqref="B7">
    <cfRule type="duplicateValues" dxfId="108" priority="24"/>
    <cfRule type="duplicateValues" dxfId="107" priority="25"/>
  </conditionalFormatting>
  <conditionalFormatting sqref="E8">
    <cfRule type="duplicateValues" dxfId="106" priority="23"/>
  </conditionalFormatting>
  <conditionalFormatting sqref="E8">
    <cfRule type="duplicateValues" dxfId="105" priority="22"/>
  </conditionalFormatting>
  <conditionalFormatting sqref="B8">
    <cfRule type="duplicateValues" dxfId="104" priority="21"/>
  </conditionalFormatting>
  <conditionalFormatting sqref="E8">
    <cfRule type="duplicateValues" dxfId="103" priority="20"/>
  </conditionalFormatting>
  <conditionalFormatting sqref="B8">
    <cfRule type="duplicateValues" dxfId="102" priority="19"/>
  </conditionalFormatting>
  <conditionalFormatting sqref="E8">
    <cfRule type="duplicateValues" dxfId="101" priority="18"/>
  </conditionalFormatting>
  <conditionalFormatting sqref="E9">
    <cfRule type="duplicateValues" dxfId="100" priority="7"/>
    <cfRule type="duplicateValues" dxfId="99" priority="8"/>
    <cfRule type="duplicateValues" dxfId="98" priority="9"/>
    <cfRule type="duplicateValues" dxfId="97" priority="10"/>
  </conditionalFormatting>
  <conditionalFormatting sqref="B9">
    <cfRule type="duplicateValues" dxfId="96" priority="130228"/>
  </conditionalFormatting>
  <conditionalFormatting sqref="E6">
    <cfRule type="duplicateValues" dxfId="95" priority="130230"/>
  </conditionalFormatting>
  <conditionalFormatting sqref="B6">
    <cfRule type="duplicateValues" dxfId="94" priority="130231"/>
  </conditionalFormatting>
  <conditionalFormatting sqref="B6">
    <cfRule type="duplicateValues" dxfId="93" priority="130232"/>
    <cfRule type="duplicateValues" dxfId="92" priority="130233"/>
    <cfRule type="duplicateValues" dxfId="91" priority="130234"/>
  </conditionalFormatting>
  <conditionalFormatting sqref="E6">
    <cfRule type="duplicateValues" dxfId="90" priority="130235"/>
    <cfRule type="duplicateValues" dxfId="89" priority="130236"/>
  </conditionalFormatting>
  <conditionalFormatting sqref="E6">
    <cfRule type="duplicateValues" dxfId="88" priority="130237"/>
    <cfRule type="duplicateValues" dxfId="87" priority="130238"/>
    <cfRule type="duplicateValues" dxfId="86" priority="130239"/>
  </conditionalFormatting>
  <conditionalFormatting sqref="E6">
    <cfRule type="duplicateValues" dxfId="85" priority="130240"/>
    <cfRule type="duplicateValues" dxfId="84" priority="130241"/>
    <cfRule type="duplicateValues" dxfId="83" priority="130242"/>
    <cfRule type="duplicateValues" dxfId="82" priority="130243"/>
  </conditionalFormatting>
  <conditionalFormatting sqref="B10:B12">
    <cfRule type="duplicateValues" dxfId="81" priority="2"/>
  </conditionalFormatting>
  <conditionalFormatting sqref="E10:E12">
    <cfRule type="duplicateValues" dxfId="8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9">
        <v>991</v>
      </c>
      <c r="B823" s="130" t="s">
        <v>1159</v>
      </c>
      <c r="C823" s="55" t="s">
        <v>1160</v>
      </c>
      <c r="D823" s="55" t="s">
        <v>72</v>
      </c>
      <c r="E823" s="55" t="s">
        <v>105</v>
      </c>
      <c r="F823" s="130" t="s">
        <v>2025</v>
      </c>
      <c r="G823" s="130" t="s">
        <v>77</v>
      </c>
      <c r="H823" s="130" t="s">
        <v>77</v>
      </c>
      <c r="I823" s="130" t="s">
        <v>74</v>
      </c>
      <c r="J823" s="130" t="s">
        <v>77</v>
      </c>
      <c r="K823" s="130" t="s">
        <v>74</v>
      </c>
      <c r="L823" s="130" t="s">
        <v>74</v>
      </c>
      <c r="M823" s="130" t="s">
        <v>74</v>
      </c>
      <c r="N823" s="130" t="s">
        <v>77</v>
      </c>
      <c r="O823" s="130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8" priority="12"/>
  </conditionalFormatting>
  <conditionalFormatting sqref="B823:B1048576 B1:B810">
    <cfRule type="duplicateValues" dxfId="77" priority="11"/>
  </conditionalFormatting>
  <conditionalFormatting sqref="A811:A814">
    <cfRule type="duplicateValues" dxfId="76" priority="10"/>
  </conditionalFormatting>
  <conditionalFormatting sqref="B811:B814">
    <cfRule type="duplicateValues" dxfId="75" priority="9"/>
  </conditionalFormatting>
  <conditionalFormatting sqref="A823:A1048576 A1:A814">
    <cfRule type="duplicateValues" dxfId="74" priority="8"/>
  </conditionalFormatting>
  <conditionalFormatting sqref="A815:A821">
    <cfRule type="duplicateValues" dxfId="73" priority="7"/>
  </conditionalFormatting>
  <conditionalFormatting sqref="B815:B821">
    <cfRule type="duplicateValues" dxfId="72" priority="6"/>
  </conditionalFormatting>
  <conditionalFormatting sqref="A815:A821">
    <cfRule type="duplicateValues" dxfId="71" priority="5"/>
  </conditionalFormatting>
  <conditionalFormatting sqref="A822">
    <cfRule type="duplicateValues" dxfId="70" priority="4"/>
  </conditionalFormatting>
  <conditionalFormatting sqref="A822">
    <cfRule type="duplicateValues" dxfId="69" priority="2"/>
  </conditionalFormatting>
  <conditionalFormatting sqref="B822">
    <cfRule type="duplicateValues" dxfId="6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140"/>
  <sheetViews>
    <sheetView tabSelected="1" zoomScale="70" zoomScaleNormal="70" workbookViewId="0">
      <pane ySplit="4" topLeftCell="A5" activePane="bottomLeft" state="frozen"/>
      <selection pane="bottomLeft" activeCell="D94" sqref="D94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2705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2" t="str">
        <f>VLOOKUP(E5,'LISTADO ATM'!$A$2:$C$901,3,0)</f>
        <v>NORTE</v>
      </c>
      <c r="B5" s="128" t="s">
        <v>2713</v>
      </c>
      <c r="C5" s="96">
        <v>44430.529317129629</v>
      </c>
      <c r="D5" s="96" t="s">
        <v>2460</v>
      </c>
      <c r="E5" s="128">
        <v>291</v>
      </c>
      <c r="F5" s="132" t="str">
        <f>VLOOKUP(E5,VIP!$A$2:$O15305,2,0)</f>
        <v>DRBR291</v>
      </c>
      <c r="G5" s="132" t="str">
        <f>VLOOKUP(E5,'LISTADO ATM'!$A$2:$B$900,2,0)</f>
        <v xml:space="preserve">ATM S/M Jumbo Las Colinas </v>
      </c>
      <c r="H5" s="132" t="str">
        <f>VLOOKUP(E5,VIP!$A$2:$O20266,7,FALSE)</f>
        <v>Si</v>
      </c>
      <c r="I5" s="132" t="str">
        <f>VLOOKUP(E5,VIP!$A$2:$O12231,8,FALSE)</f>
        <v>Si</v>
      </c>
      <c r="J5" s="132" t="str">
        <f>VLOOKUP(E5,VIP!$A$2:$O12181,8,FALSE)</f>
        <v>Si</v>
      </c>
      <c r="K5" s="132" t="str">
        <f>VLOOKUP(E5,VIP!$A$2:$O15755,6,0)</f>
        <v>NO</v>
      </c>
      <c r="L5" s="126" t="s">
        <v>2714</v>
      </c>
      <c r="M5" s="137" t="s">
        <v>2535</v>
      </c>
      <c r="N5" s="238" t="s">
        <v>2666</v>
      </c>
      <c r="O5" s="132" t="s">
        <v>2715</v>
      </c>
      <c r="P5" s="137" t="s">
        <v>2716</v>
      </c>
      <c r="Q5" s="138">
        <v>44430.529166666667</v>
      </c>
    </row>
    <row r="6" spans="1:17" s="123" customFormat="1" ht="18" x14ac:dyDescent="0.25">
      <c r="A6" s="132" t="str">
        <f>VLOOKUP(E6,'LISTADO ATM'!$A$2:$C$901,3,0)</f>
        <v>NORTE</v>
      </c>
      <c r="B6" s="128" t="s">
        <v>2752</v>
      </c>
      <c r="C6" s="96">
        <v>44430.73542824074</v>
      </c>
      <c r="D6" s="96" t="s">
        <v>2460</v>
      </c>
      <c r="E6" s="128">
        <v>3</v>
      </c>
      <c r="F6" s="132" t="str">
        <f>VLOOKUP(E6,VIP!$A$2:$O15314,2,0)</f>
        <v>DRBR003</v>
      </c>
      <c r="G6" s="132" t="str">
        <f>VLOOKUP(E6,'LISTADO ATM'!$A$2:$B$900,2,0)</f>
        <v>ATM Autoservicio La Vega Real</v>
      </c>
      <c r="H6" s="132" t="str">
        <f>VLOOKUP(E6,VIP!$A$2:$O20275,7,FALSE)</f>
        <v>Si</v>
      </c>
      <c r="I6" s="132" t="str">
        <f>VLOOKUP(E6,VIP!$A$2:$O12240,8,FALSE)</f>
        <v>Si</v>
      </c>
      <c r="J6" s="132" t="str">
        <f>VLOOKUP(E6,VIP!$A$2:$O12190,8,FALSE)</f>
        <v>Si</v>
      </c>
      <c r="K6" s="132" t="str">
        <f>VLOOKUP(E6,VIP!$A$2:$O15764,6,0)</f>
        <v>NO</v>
      </c>
      <c r="L6" s="126" t="s">
        <v>2714</v>
      </c>
      <c r="M6" s="238" t="s">
        <v>2535</v>
      </c>
      <c r="N6" s="238" t="s">
        <v>2666</v>
      </c>
      <c r="O6" s="132" t="s">
        <v>2754</v>
      </c>
      <c r="P6" s="132" t="s">
        <v>2716</v>
      </c>
      <c r="Q6" s="237" t="s">
        <v>2714</v>
      </c>
    </row>
    <row r="7" spans="1:17" s="123" customFormat="1" ht="18" x14ac:dyDescent="0.25">
      <c r="A7" s="132" t="str">
        <f>VLOOKUP(E7,'LISTADO ATM'!$A$2:$C$901,3,0)</f>
        <v>SUR</v>
      </c>
      <c r="B7" s="128" t="s">
        <v>2751</v>
      </c>
      <c r="C7" s="96">
        <v>44430.73673611111</v>
      </c>
      <c r="D7" s="96" t="s">
        <v>2460</v>
      </c>
      <c r="E7" s="128">
        <v>5</v>
      </c>
      <c r="F7" s="132" t="str">
        <f>VLOOKUP(E7,VIP!$A$2:$O15313,2,0)</f>
        <v>DRBR005</v>
      </c>
      <c r="G7" s="132" t="str">
        <f>VLOOKUP(E7,'LISTADO ATM'!$A$2:$B$900,2,0)</f>
        <v>ATM Oficina Autoservicio Villa Ofelia (San Juan)</v>
      </c>
      <c r="H7" s="132" t="str">
        <f>VLOOKUP(E7,VIP!$A$2:$O20274,7,FALSE)</f>
        <v>Si</v>
      </c>
      <c r="I7" s="132" t="str">
        <f>VLOOKUP(E7,VIP!$A$2:$O12239,8,FALSE)</f>
        <v>Si</v>
      </c>
      <c r="J7" s="132" t="str">
        <f>VLOOKUP(E7,VIP!$A$2:$O12189,8,FALSE)</f>
        <v>Si</v>
      </c>
      <c r="K7" s="132" t="str">
        <f>VLOOKUP(E7,VIP!$A$2:$O15763,6,0)</f>
        <v>NO</v>
      </c>
      <c r="L7" s="126" t="s">
        <v>2714</v>
      </c>
      <c r="M7" s="238" t="s">
        <v>2535</v>
      </c>
      <c r="N7" s="238" t="s">
        <v>2666</v>
      </c>
      <c r="O7" s="132" t="s">
        <v>2754</v>
      </c>
      <c r="P7" s="132" t="s">
        <v>2716</v>
      </c>
      <c r="Q7" s="237" t="s">
        <v>2714</v>
      </c>
    </row>
    <row r="8" spans="1:17" s="123" customFormat="1" ht="18" x14ac:dyDescent="0.25">
      <c r="A8" s="132" t="str">
        <f>VLOOKUP(E8,'LISTADO ATM'!$A$2:$C$901,3,0)</f>
        <v>DISTRITO NACIONAL</v>
      </c>
      <c r="B8" s="128" t="s">
        <v>2750</v>
      </c>
      <c r="C8" s="96">
        <v>44430.737881944442</v>
      </c>
      <c r="D8" s="96" t="s">
        <v>2460</v>
      </c>
      <c r="E8" s="128">
        <v>26</v>
      </c>
      <c r="F8" s="132" t="str">
        <f>VLOOKUP(E8,VIP!$A$2:$O15312,2,0)</f>
        <v>DRBR221</v>
      </c>
      <c r="G8" s="132" t="str">
        <f>VLOOKUP(E8,'LISTADO ATM'!$A$2:$B$900,2,0)</f>
        <v>ATM S/M Jumbo San Isidro</v>
      </c>
      <c r="H8" s="132" t="str">
        <f>VLOOKUP(E8,VIP!$A$2:$O20273,7,FALSE)</f>
        <v>Si</v>
      </c>
      <c r="I8" s="132" t="str">
        <f>VLOOKUP(E8,VIP!$A$2:$O12238,8,FALSE)</f>
        <v>Si</v>
      </c>
      <c r="J8" s="132" t="str">
        <f>VLOOKUP(E8,VIP!$A$2:$O12188,8,FALSE)</f>
        <v>Si</v>
      </c>
      <c r="K8" s="132" t="str">
        <f>VLOOKUP(E8,VIP!$A$2:$O15762,6,0)</f>
        <v>NO</v>
      </c>
      <c r="L8" s="126" t="s">
        <v>2714</v>
      </c>
      <c r="M8" s="238" t="s">
        <v>2535</v>
      </c>
      <c r="N8" s="238" t="s">
        <v>2666</v>
      </c>
      <c r="O8" s="132" t="s">
        <v>2754</v>
      </c>
      <c r="P8" s="132" t="s">
        <v>2716</v>
      </c>
      <c r="Q8" s="237" t="s">
        <v>2714</v>
      </c>
    </row>
    <row r="9" spans="1:17" s="123" customFormat="1" ht="18" x14ac:dyDescent="0.25">
      <c r="A9" s="132" t="str">
        <f>VLOOKUP(E9,'LISTADO ATM'!$A$2:$C$901,3,0)</f>
        <v>SUR</v>
      </c>
      <c r="B9" s="128" t="s">
        <v>2749</v>
      </c>
      <c r="C9" s="96">
        <v>44430.738854166666</v>
      </c>
      <c r="D9" s="96" t="s">
        <v>2460</v>
      </c>
      <c r="E9" s="128">
        <v>48</v>
      </c>
      <c r="F9" s="132" t="str">
        <f>VLOOKUP(E9,VIP!$A$2:$O15311,2,0)</f>
        <v>DRBR048</v>
      </c>
      <c r="G9" s="132" t="str">
        <f>VLOOKUP(E9,'LISTADO ATM'!$A$2:$B$900,2,0)</f>
        <v xml:space="preserve">ATM Autoservicio Neiba I </v>
      </c>
      <c r="H9" s="132" t="str">
        <f>VLOOKUP(E9,VIP!$A$2:$O20272,7,FALSE)</f>
        <v>Si</v>
      </c>
      <c r="I9" s="132" t="str">
        <f>VLOOKUP(E9,VIP!$A$2:$O12237,8,FALSE)</f>
        <v>Si</v>
      </c>
      <c r="J9" s="132" t="str">
        <f>VLOOKUP(E9,VIP!$A$2:$O12187,8,FALSE)</f>
        <v>Si</v>
      </c>
      <c r="K9" s="132" t="str">
        <f>VLOOKUP(E9,VIP!$A$2:$O15761,6,0)</f>
        <v>SI</v>
      </c>
      <c r="L9" s="126" t="s">
        <v>2714</v>
      </c>
      <c r="M9" s="238" t="s">
        <v>2535</v>
      </c>
      <c r="N9" s="238" t="s">
        <v>2666</v>
      </c>
      <c r="O9" s="132" t="s">
        <v>2754</v>
      </c>
      <c r="P9" s="146" t="s">
        <v>2716</v>
      </c>
      <c r="Q9" s="237" t="s">
        <v>2714</v>
      </c>
    </row>
    <row r="10" spans="1:17" s="123" customFormat="1" ht="18" x14ac:dyDescent="0.25">
      <c r="A10" s="132" t="str">
        <f>VLOOKUP(E10,'LISTADO ATM'!$A$2:$C$901,3,0)</f>
        <v>NORTE</v>
      </c>
      <c r="B10" s="128" t="s">
        <v>2748</v>
      </c>
      <c r="C10" s="96">
        <v>44430.740162037036</v>
      </c>
      <c r="D10" s="96" t="s">
        <v>2460</v>
      </c>
      <c r="E10" s="128">
        <v>52</v>
      </c>
      <c r="F10" s="132" t="str">
        <f>VLOOKUP(E10,VIP!$A$2:$O15310,2,0)</f>
        <v>DRBR052</v>
      </c>
      <c r="G10" s="132" t="str">
        <f>VLOOKUP(E10,'LISTADO ATM'!$A$2:$B$900,2,0)</f>
        <v xml:space="preserve">ATM Oficina Jarabacoa </v>
      </c>
      <c r="H10" s="132" t="str">
        <f>VLOOKUP(E10,VIP!$A$2:$O20271,7,FALSE)</f>
        <v>Si</v>
      </c>
      <c r="I10" s="132" t="str">
        <f>VLOOKUP(E10,VIP!$A$2:$O12236,8,FALSE)</f>
        <v>Si</v>
      </c>
      <c r="J10" s="132" t="str">
        <f>VLOOKUP(E10,VIP!$A$2:$O12186,8,FALSE)</f>
        <v>Si</v>
      </c>
      <c r="K10" s="132" t="str">
        <f>VLOOKUP(E10,VIP!$A$2:$O15760,6,0)</f>
        <v>NO</v>
      </c>
      <c r="L10" s="126" t="s">
        <v>2714</v>
      </c>
      <c r="M10" s="238" t="s">
        <v>2535</v>
      </c>
      <c r="N10" s="238" t="s">
        <v>2666</v>
      </c>
      <c r="O10" s="132" t="s">
        <v>2754</v>
      </c>
      <c r="P10" s="132" t="s">
        <v>2716</v>
      </c>
      <c r="Q10" s="237" t="s">
        <v>2714</v>
      </c>
    </row>
    <row r="11" spans="1:17" s="123" customFormat="1" ht="18" x14ac:dyDescent="0.25">
      <c r="A11" s="132" t="str">
        <f>VLOOKUP(E11,'LISTADO ATM'!$A$2:$C$901,3,0)</f>
        <v>NORTE</v>
      </c>
      <c r="B11" s="128" t="s">
        <v>2747</v>
      </c>
      <c r="C11" s="96">
        <v>44430.741215277776</v>
      </c>
      <c r="D11" s="96" t="s">
        <v>2460</v>
      </c>
      <c r="E11" s="128">
        <v>97</v>
      </c>
      <c r="F11" s="132" t="str">
        <f>VLOOKUP(E11,VIP!$A$2:$O15309,2,0)</f>
        <v>DRBR097</v>
      </c>
      <c r="G11" s="132" t="str">
        <f>VLOOKUP(E11,'LISTADO ATM'!$A$2:$B$900,2,0)</f>
        <v xml:space="preserve">ATM Oficina Villa Riva </v>
      </c>
      <c r="H11" s="132" t="str">
        <f>VLOOKUP(E11,VIP!$A$2:$O20270,7,FALSE)</f>
        <v>Si</v>
      </c>
      <c r="I11" s="132" t="str">
        <f>VLOOKUP(E11,VIP!$A$2:$O12235,8,FALSE)</f>
        <v>Si</v>
      </c>
      <c r="J11" s="132" t="str">
        <f>VLOOKUP(E11,VIP!$A$2:$O12185,8,FALSE)</f>
        <v>Si</v>
      </c>
      <c r="K11" s="132" t="str">
        <f>VLOOKUP(E11,VIP!$A$2:$O15759,6,0)</f>
        <v>NO</v>
      </c>
      <c r="L11" s="126" t="s">
        <v>2714</v>
      </c>
      <c r="M11" s="238" t="s">
        <v>2535</v>
      </c>
      <c r="N11" s="238" t="s">
        <v>2666</v>
      </c>
      <c r="O11" s="132" t="s">
        <v>2754</v>
      </c>
      <c r="P11" s="132" t="s">
        <v>2716</v>
      </c>
      <c r="Q11" s="237" t="s">
        <v>2714</v>
      </c>
    </row>
    <row r="12" spans="1:17" s="123" customFormat="1" ht="18" x14ac:dyDescent="0.25">
      <c r="A12" s="132" t="str">
        <f>VLOOKUP(E12,'LISTADO ATM'!$A$2:$C$901,3,0)</f>
        <v>NORTE</v>
      </c>
      <c r="B12" s="128" t="s">
        <v>2746</v>
      </c>
      <c r="C12" s="96">
        <v>44430.744687500002</v>
      </c>
      <c r="D12" s="96" t="s">
        <v>2460</v>
      </c>
      <c r="E12" s="128">
        <v>171</v>
      </c>
      <c r="F12" s="132" t="str">
        <f>VLOOKUP(E12,VIP!$A$2:$O15308,2,0)</f>
        <v>DRBR171</v>
      </c>
      <c r="G12" s="132" t="str">
        <f>VLOOKUP(E12,'LISTADO ATM'!$A$2:$B$900,2,0)</f>
        <v xml:space="preserve">ATM Oficina Moca </v>
      </c>
      <c r="H12" s="132" t="str">
        <f>VLOOKUP(E12,VIP!$A$2:$O20269,7,FALSE)</f>
        <v>Si</v>
      </c>
      <c r="I12" s="132" t="str">
        <f>VLOOKUP(E12,VIP!$A$2:$O12234,8,FALSE)</f>
        <v>Si</v>
      </c>
      <c r="J12" s="132" t="str">
        <f>VLOOKUP(E12,VIP!$A$2:$O12184,8,FALSE)</f>
        <v>Si</v>
      </c>
      <c r="K12" s="132" t="str">
        <f>VLOOKUP(E12,VIP!$A$2:$O15758,6,0)</f>
        <v>NO</v>
      </c>
      <c r="L12" s="126" t="s">
        <v>2714</v>
      </c>
      <c r="M12" s="238" t="s">
        <v>2535</v>
      </c>
      <c r="N12" s="238" t="s">
        <v>2666</v>
      </c>
      <c r="O12" s="132" t="s">
        <v>2754</v>
      </c>
      <c r="P12" s="132" t="s">
        <v>2716</v>
      </c>
      <c r="Q12" s="237" t="s">
        <v>2714</v>
      </c>
    </row>
    <row r="13" spans="1:17" s="123" customFormat="1" ht="18" x14ac:dyDescent="0.25">
      <c r="A13" s="132" t="str">
        <f>VLOOKUP(E13,'LISTADO ATM'!$A$2:$C$901,3,0)</f>
        <v>ESTE</v>
      </c>
      <c r="B13" s="128" t="s">
        <v>2745</v>
      </c>
      <c r="C13" s="96">
        <v>44430.746145833335</v>
      </c>
      <c r="D13" s="96" t="s">
        <v>2460</v>
      </c>
      <c r="E13" s="128">
        <v>219</v>
      </c>
      <c r="F13" s="132" t="str">
        <f>VLOOKUP(E13,VIP!$A$2:$O15307,2,0)</f>
        <v>DRBR219</v>
      </c>
      <c r="G13" s="132" t="str">
        <f>VLOOKUP(E13,'LISTADO ATM'!$A$2:$B$900,2,0)</f>
        <v xml:space="preserve">ATM Oficina La Altagracia (Higuey) </v>
      </c>
      <c r="H13" s="132" t="str">
        <f>VLOOKUP(E13,VIP!$A$2:$O20268,7,FALSE)</f>
        <v>Si</v>
      </c>
      <c r="I13" s="132" t="str">
        <f>VLOOKUP(E13,VIP!$A$2:$O12233,8,FALSE)</f>
        <v>Si</v>
      </c>
      <c r="J13" s="132" t="str">
        <f>VLOOKUP(E13,VIP!$A$2:$O12183,8,FALSE)</f>
        <v>Si</v>
      </c>
      <c r="K13" s="132" t="str">
        <f>VLOOKUP(E13,VIP!$A$2:$O15757,6,0)</f>
        <v>NO</v>
      </c>
      <c r="L13" s="126" t="s">
        <v>2714</v>
      </c>
      <c r="M13" s="238" t="s">
        <v>2535</v>
      </c>
      <c r="N13" s="238" t="s">
        <v>2666</v>
      </c>
      <c r="O13" s="132" t="s">
        <v>2754</v>
      </c>
      <c r="P13" s="146" t="s">
        <v>2716</v>
      </c>
      <c r="Q13" s="237" t="s">
        <v>2714</v>
      </c>
    </row>
    <row r="14" spans="1:17" s="123" customFormat="1" ht="18" x14ac:dyDescent="0.25">
      <c r="A14" s="132" t="str">
        <f>VLOOKUP(E14,'LISTADO ATM'!$A$2:$C$901,3,0)</f>
        <v>DISTRITO NACIONAL</v>
      </c>
      <c r="B14" s="128" t="s">
        <v>2744</v>
      </c>
      <c r="C14" s="96">
        <v>44430.751840277779</v>
      </c>
      <c r="D14" s="96" t="s">
        <v>2460</v>
      </c>
      <c r="E14" s="128">
        <v>231</v>
      </c>
      <c r="F14" s="132" t="str">
        <f>VLOOKUP(E14,VIP!$A$2:$O15306,2,0)</f>
        <v>DRBR231</v>
      </c>
      <c r="G14" s="132" t="str">
        <f>VLOOKUP(E14,'LISTADO ATM'!$A$2:$B$900,2,0)</f>
        <v xml:space="preserve">ATM Oficina Zona Oriental </v>
      </c>
      <c r="H14" s="132" t="str">
        <f>VLOOKUP(E14,VIP!$A$2:$O20267,7,FALSE)</f>
        <v>Si</v>
      </c>
      <c r="I14" s="132" t="str">
        <f>VLOOKUP(E14,VIP!$A$2:$O12232,8,FALSE)</f>
        <v>Si</v>
      </c>
      <c r="J14" s="132" t="str">
        <f>VLOOKUP(E14,VIP!$A$2:$O12182,8,FALSE)</f>
        <v>Si</v>
      </c>
      <c r="K14" s="132" t="str">
        <f>VLOOKUP(E14,VIP!$A$2:$O15756,6,0)</f>
        <v>SI</v>
      </c>
      <c r="L14" s="126" t="s">
        <v>2714</v>
      </c>
      <c r="M14" s="238" t="s">
        <v>2535</v>
      </c>
      <c r="N14" s="238" t="s">
        <v>2666</v>
      </c>
      <c r="O14" s="132" t="s">
        <v>2754</v>
      </c>
      <c r="P14" s="132" t="s">
        <v>2716</v>
      </c>
      <c r="Q14" s="237" t="s">
        <v>2714</v>
      </c>
    </row>
    <row r="15" spans="1:17" s="123" customFormat="1" ht="18" x14ac:dyDescent="0.25">
      <c r="A15" s="132" t="str">
        <f>VLOOKUP(E15,'LISTADO ATM'!$A$2:$C$901,3,0)</f>
        <v>DISTRITO NACIONAL</v>
      </c>
      <c r="B15" s="128" t="s">
        <v>2743</v>
      </c>
      <c r="C15" s="96">
        <v>44430.754120370373</v>
      </c>
      <c r="D15" s="96" t="s">
        <v>2460</v>
      </c>
      <c r="E15" s="128">
        <v>238</v>
      </c>
      <c r="F15" s="132" t="str">
        <f>VLOOKUP(E15,VIP!$A$2:$O15305,2,0)</f>
        <v>DRBR238</v>
      </c>
      <c r="G15" s="132" t="str">
        <f>VLOOKUP(E15,'LISTADO ATM'!$A$2:$B$900,2,0)</f>
        <v xml:space="preserve">ATM Multicentro La Sirena Charles de Gaulle </v>
      </c>
      <c r="H15" s="132" t="str">
        <f>VLOOKUP(E15,VIP!$A$2:$O20266,7,FALSE)</f>
        <v>Si</v>
      </c>
      <c r="I15" s="132" t="str">
        <f>VLOOKUP(E15,VIP!$A$2:$O12231,8,FALSE)</f>
        <v>Si</v>
      </c>
      <c r="J15" s="132" t="str">
        <f>VLOOKUP(E15,VIP!$A$2:$O12181,8,FALSE)</f>
        <v>Si</v>
      </c>
      <c r="K15" s="132" t="str">
        <f>VLOOKUP(E15,VIP!$A$2:$O15755,6,0)</f>
        <v>No</v>
      </c>
      <c r="L15" s="126" t="s">
        <v>2714</v>
      </c>
      <c r="M15" s="238" t="s">
        <v>2535</v>
      </c>
      <c r="N15" s="238" t="s">
        <v>2666</v>
      </c>
      <c r="O15" s="132" t="s">
        <v>2754</v>
      </c>
      <c r="P15" s="132" t="s">
        <v>2716</v>
      </c>
      <c r="Q15" s="237" t="s">
        <v>2714</v>
      </c>
    </row>
    <row r="16" spans="1:17" s="123" customFormat="1" ht="18" x14ac:dyDescent="0.25">
      <c r="A16" s="132" t="str">
        <f>VLOOKUP(E16,'LISTADO ATM'!$A$2:$C$901,3,0)</f>
        <v>DISTRITO NACIONAL</v>
      </c>
      <c r="B16" s="128" t="s">
        <v>2742</v>
      </c>
      <c r="C16" s="96">
        <v>44430.7575</v>
      </c>
      <c r="D16" s="96" t="s">
        <v>2460</v>
      </c>
      <c r="E16" s="128">
        <v>240</v>
      </c>
      <c r="F16" s="132" t="str">
        <f>VLOOKUP(E16,VIP!$A$2:$O15304,2,0)</f>
        <v>DRBR24D</v>
      </c>
      <c r="G16" s="132" t="str">
        <f>VLOOKUP(E16,'LISTADO ATM'!$A$2:$B$900,2,0)</f>
        <v xml:space="preserve">ATM Oficina Carrefour I </v>
      </c>
      <c r="H16" s="132" t="str">
        <f>VLOOKUP(E16,VIP!$A$2:$O20265,7,FALSE)</f>
        <v>Si</v>
      </c>
      <c r="I16" s="132" t="str">
        <f>VLOOKUP(E16,VIP!$A$2:$O12230,8,FALSE)</f>
        <v>Si</v>
      </c>
      <c r="J16" s="132" t="str">
        <f>VLOOKUP(E16,VIP!$A$2:$O12180,8,FALSE)</f>
        <v>Si</v>
      </c>
      <c r="K16" s="132" t="str">
        <f>VLOOKUP(E16,VIP!$A$2:$O15754,6,0)</f>
        <v>SI</v>
      </c>
      <c r="L16" s="126" t="s">
        <v>2714</v>
      </c>
      <c r="M16" s="238" t="s">
        <v>2535</v>
      </c>
      <c r="N16" s="238" t="s">
        <v>2666</v>
      </c>
      <c r="O16" s="132" t="s">
        <v>2754</v>
      </c>
      <c r="P16" s="146" t="s">
        <v>2716</v>
      </c>
      <c r="Q16" s="237" t="s">
        <v>2714</v>
      </c>
    </row>
    <row r="17" spans="1:17" s="123" customFormat="1" ht="18" x14ac:dyDescent="0.25">
      <c r="A17" s="132" t="str">
        <f>VLOOKUP(E17,'LISTADO ATM'!$A$2:$C$901,3,0)</f>
        <v>NORTE</v>
      </c>
      <c r="B17" s="128" t="s">
        <v>2741</v>
      </c>
      <c r="C17" s="96">
        <v>44430.75854166667</v>
      </c>
      <c r="D17" s="96" t="s">
        <v>2460</v>
      </c>
      <c r="E17" s="128">
        <v>256</v>
      </c>
      <c r="F17" s="132" t="str">
        <f>VLOOKUP(E17,VIP!$A$2:$O15303,2,0)</f>
        <v>DRBR256</v>
      </c>
      <c r="G17" s="132" t="str">
        <f>VLOOKUP(E17,'LISTADO ATM'!$A$2:$B$900,2,0)</f>
        <v xml:space="preserve">ATM Oficina Licey Al Medio </v>
      </c>
      <c r="H17" s="132" t="str">
        <f>VLOOKUP(E17,VIP!$A$2:$O20264,7,FALSE)</f>
        <v>Si</v>
      </c>
      <c r="I17" s="132" t="str">
        <f>VLOOKUP(E17,VIP!$A$2:$O12229,8,FALSE)</f>
        <v>Si</v>
      </c>
      <c r="J17" s="132" t="str">
        <f>VLOOKUP(E17,VIP!$A$2:$O12179,8,FALSE)</f>
        <v>Si</v>
      </c>
      <c r="K17" s="132" t="str">
        <f>VLOOKUP(E17,VIP!$A$2:$O15753,6,0)</f>
        <v>NO</v>
      </c>
      <c r="L17" s="126" t="s">
        <v>2714</v>
      </c>
      <c r="M17" s="238" t="s">
        <v>2535</v>
      </c>
      <c r="N17" s="238" t="s">
        <v>2666</v>
      </c>
      <c r="O17" s="132" t="s">
        <v>2754</v>
      </c>
      <c r="P17" s="132" t="s">
        <v>2716</v>
      </c>
      <c r="Q17" s="237" t="s">
        <v>2714</v>
      </c>
    </row>
    <row r="18" spans="1:17" s="123" customFormat="1" ht="18" x14ac:dyDescent="0.25">
      <c r="A18" s="132" t="str">
        <f>VLOOKUP(E18,'LISTADO ATM'!$A$2:$C$901,3,0)</f>
        <v>NORTE</v>
      </c>
      <c r="B18" s="128" t="s">
        <v>2740</v>
      </c>
      <c r="C18" s="96">
        <v>44430.762060185189</v>
      </c>
      <c r="D18" s="96" t="s">
        <v>2460</v>
      </c>
      <c r="E18" s="128">
        <v>283</v>
      </c>
      <c r="F18" s="132" t="str">
        <f>VLOOKUP(E18,VIP!$A$2:$O15302,2,0)</f>
        <v>DRBR283</v>
      </c>
      <c r="G18" s="132" t="str">
        <f>VLOOKUP(E18,'LISTADO ATM'!$A$2:$B$900,2,0)</f>
        <v xml:space="preserve">ATM Oficina Nibaje </v>
      </c>
      <c r="H18" s="132" t="str">
        <f>VLOOKUP(E18,VIP!$A$2:$O20263,7,FALSE)</f>
        <v>Si</v>
      </c>
      <c r="I18" s="132" t="str">
        <f>VLOOKUP(E18,VIP!$A$2:$O12228,8,FALSE)</f>
        <v>Si</v>
      </c>
      <c r="J18" s="132" t="str">
        <f>VLOOKUP(E18,VIP!$A$2:$O12178,8,FALSE)</f>
        <v>Si</v>
      </c>
      <c r="K18" s="132" t="str">
        <f>VLOOKUP(E18,VIP!$A$2:$O15752,6,0)</f>
        <v>NO</v>
      </c>
      <c r="L18" s="126" t="s">
        <v>2714</v>
      </c>
      <c r="M18" s="238" t="s">
        <v>2535</v>
      </c>
      <c r="N18" s="238" t="s">
        <v>2666</v>
      </c>
      <c r="O18" s="132" t="s">
        <v>2754</v>
      </c>
      <c r="P18" s="146" t="s">
        <v>2716</v>
      </c>
      <c r="Q18" s="237" t="s">
        <v>2714</v>
      </c>
    </row>
    <row r="19" spans="1:17" s="123" customFormat="1" ht="18" x14ac:dyDescent="0.25">
      <c r="A19" s="132" t="str">
        <f>VLOOKUP(E19,'LISTADO ATM'!$A$2:$C$901,3,0)</f>
        <v>NORTE</v>
      </c>
      <c r="B19" s="128" t="s">
        <v>2739</v>
      </c>
      <c r="C19" s="96">
        <v>44430.76458333333</v>
      </c>
      <c r="D19" s="96" t="s">
        <v>2460</v>
      </c>
      <c r="E19" s="128">
        <v>304</v>
      </c>
      <c r="F19" s="132" t="str">
        <f>VLOOKUP(E19,VIP!$A$2:$O15301,2,0)</f>
        <v>DRBR304</v>
      </c>
      <c r="G19" s="132" t="str">
        <f>VLOOKUP(E19,'LISTADO ATM'!$A$2:$B$900,2,0)</f>
        <v xml:space="preserve">ATM Multicentro La Sirena Estrella Sadhala </v>
      </c>
      <c r="H19" s="132" t="str">
        <f>VLOOKUP(E19,VIP!$A$2:$O20262,7,FALSE)</f>
        <v>Si</v>
      </c>
      <c r="I19" s="132" t="str">
        <f>VLOOKUP(E19,VIP!$A$2:$O12227,8,FALSE)</f>
        <v>Si</v>
      </c>
      <c r="J19" s="132" t="str">
        <f>VLOOKUP(E19,VIP!$A$2:$O12177,8,FALSE)</f>
        <v>Si</v>
      </c>
      <c r="K19" s="132" t="str">
        <f>VLOOKUP(E19,VIP!$A$2:$O15751,6,0)</f>
        <v>NO</v>
      </c>
      <c r="L19" s="126" t="s">
        <v>2714</v>
      </c>
      <c r="M19" s="238" t="s">
        <v>2535</v>
      </c>
      <c r="N19" s="238" t="s">
        <v>2666</v>
      </c>
      <c r="O19" s="132" t="s">
        <v>2754</v>
      </c>
      <c r="P19" s="132" t="s">
        <v>2716</v>
      </c>
      <c r="Q19" s="237" t="s">
        <v>2714</v>
      </c>
    </row>
    <row r="20" spans="1:17" s="123" customFormat="1" ht="18" x14ac:dyDescent="0.25">
      <c r="A20" s="132" t="str">
        <f>VLOOKUP(E20,'LISTADO ATM'!$A$2:$C$901,3,0)</f>
        <v>NORTE</v>
      </c>
      <c r="B20" s="128" t="s">
        <v>2738</v>
      </c>
      <c r="C20" s="96">
        <v>44430.766840277778</v>
      </c>
      <c r="D20" s="96" t="s">
        <v>2460</v>
      </c>
      <c r="E20" s="128">
        <v>307</v>
      </c>
      <c r="F20" s="132" t="str">
        <f>VLOOKUP(E20,VIP!$A$2:$O15300,2,0)</f>
        <v>DRBR307</v>
      </c>
      <c r="G20" s="132" t="str">
        <f>VLOOKUP(E20,'LISTADO ATM'!$A$2:$B$900,2,0)</f>
        <v>ATM Oficina Nagua II</v>
      </c>
      <c r="H20" s="132" t="str">
        <f>VLOOKUP(E20,VIP!$A$2:$O20261,7,FALSE)</f>
        <v>Si</v>
      </c>
      <c r="I20" s="132" t="str">
        <f>VLOOKUP(E20,VIP!$A$2:$O12226,8,FALSE)</f>
        <v>Si</v>
      </c>
      <c r="J20" s="132" t="str">
        <f>VLOOKUP(E20,VIP!$A$2:$O12176,8,FALSE)</f>
        <v>Si</v>
      </c>
      <c r="K20" s="132" t="str">
        <f>VLOOKUP(E20,VIP!$A$2:$O15750,6,0)</f>
        <v>SI</v>
      </c>
      <c r="L20" s="126" t="s">
        <v>2714</v>
      </c>
      <c r="M20" s="238" t="s">
        <v>2535</v>
      </c>
      <c r="N20" s="238" t="s">
        <v>2666</v>
      </c>
      <c r="O20" s="132" t="s">
        <v>2754</v>
      </c>
      <c r="P20" s="146" t="s">
        <v>2716</v>
      </c>
      <c r="Q20" s="237" t="s">
        <v>2714</v>
      </c>
    </row>
    <row r="21" spans="1:17" s="123" customFormat="1" ht="18" x14ac:dyDescent="0.25">
      <c r="A21" s="132" t="str">
        <f>VLOOKUP(E21,'LISTADO ATM'!$A$2:$C$901,3,0)</f>
        <v>DISTRITO NACIONAL</v>
      </c>
      <c r="B21" s="128" t="s">
        <v>2737</v>
      </c>
      <c r="C21" s="96">
        <v>44430.76935185185</v>
      </c>
      <c r="D21" s="96" t="s">
        <v>2460</v>
      </c>
      <c r="E21" s="128">
        <v>308</v>
      </c>
      <c r="F21" s="132" t="str">
        <f>VLOOKUP(E21,VIP!$A$2:$O15299,2,0)</f>
        <v>DRBR308</v>
      </c>
      <c r="G21" s="132" t="str">
        <f>VLOOKUP(E21,'LISTADO ATM'!$A$2:$B$900,2,0)</f>
        <v>Ofic. Dual Blue Mall #1</v>
      </c>
      <c r="H21" s="132" t="str">
        <f>VLOOKUP(E21,VIP!$A$2:$O20260,7,FALSE)</f>
        <v>Si</v>
      </c>
      <c r="I21" s="132" t="str">
        <f>VLOOKUP(E21,VIP!$A$2:$O12225,8,FALSE)</f>
        <v>Si</v>
      </c>
      <c r="J21" s="132" t="str">
        <f>VLOOKUP(E21,VIP!$A$2:$O12175,8,FALSE)</f>
        <v>Si</v>
      </c>
      <c r="K21" s="132" t="str">
        <f>VLOOKUP(E21,VIP!$A$2:$O15749,6,0)</f>
        <v>SI</v>
      </c>
      <c r="L21" s="126" t="s">
        <v>2714</v>
      </c>
      <c r="M21" s="238" t="s">
        <v>2535</v>
      </c>
      <c r="N21" s="238" t="s">
        <v>2666</v>
      </c>
      <c r="O21" s="132" t="s">
        <v>2754</v>
      </c>
      <c r="P21" s="132" t="s">
        <v>2716</v>
      </c>
      <c r="Q21" s="237" t="s">
        <v>2714</v>
      </c>
    </row>
    <row r="22" spans="1:17" s="123" customFormat="1" ht="18" x14ac:dyDescent="0.25">
      <c r="A22" s="132" t="str">
        <f>VLOOKUP(E22,'LISTADO ATM'!$A$2:$C$901,3,0)</f>
        <v>DISTRITO NACIONAL</v>
      </c>
      <c r="B22" s="128" t="s">
        <v>2692</v>
      </c>
      <c r="C22" s="96">
        <v>44429.359444444446</v>
      </c>
      <c r="D22" s="96" t="s">
        <v>2460</v>
      </c>
      <c r="E22" s="128">
        <v>769</v>
      </c>
      <c r="F22" s="132" t="str">
        <f>VLOOKUP(E22,VIP!$A$2:$O15401,2,0)</f>
        <v>DRBR769</v>
      </c>
      <c r="G22" s="132" t="str">
        <f>VLOOKUP(E22,'LISTADO ATM'!$A$2:$B$900,2,0)</f>
        <v>ATM UNP Pablo Mella Morales</v>
      </c>
      <c r="H22" s="132" t="str">
        <f>VLOOKUP(E22,VIP!$A$2:$O20362,7,FALSE)</f>
        <v>Si</v>
      </c>
      <c r="I22" s="132" t="str">
        <f>VLOOKUP(E22,VIP!$A$2:$O12327,8,FALSE)</f>
        <v>Si</v>
      </c>
      <c r="J22" s="132" t="str">
        <f>VLOOKUP(E22,VIP!$A$2:$O12277,8,FALSE)</f>
        <v>Si</v>
      </c>
      <c r="K22" s="132" t="str">
        <f>VLOOKUP(E22,VIP!$A$2:$O15851,6,0)</f>
        <v>NO</v>
      </c>
      <c r="L22" s="126" t="s">
        <v>2714</v>
      </c>
      <c r="M22" s="137" t="s">
        <v>2535</v>
      </c>
      <c r="N22" s="238" t="s">
        <v>2666</v>
      </c>
      <c r="O22" s="132" t="s">
        <v>2461</v>
      </c>
      <c r="P22" s="132" t="s">
        <v>2716</v>
      </c>
      <c r="Q22" s="138">
        <v>44430.387499999997</v>
      </c>
    </row>
    <row r="23" spans="1:17" s="123" customFormat="1" ht="18" x14ac:dyDescent="0.25">
      <c r="A23" s="132" t="str">
        <f>VLOOKUP(E23,'LISTADO ATM'!$A$2:$C$901,3,0)</f>
        <v>NORTE</v>
      </c>
      <c r="B23" s="128" t="s">
        <v>2753</v>
      </c>
      <c r="C23" s="96">
        <v>44430.643738425926</v>
      </c>
      <c r="D23" s="96" t="s">
        <v>2460</v>
      </c>
      <c r="E23" s="128">
        <v>350</v>
      </c>
      <c r="F23" s="132" t="str">
        <f>VLOOKUP(E23,VIP!$A$2:$O15315,2,0)</f>
        <v>DRBR350</v>
      </c>
      <c r="G23" s="132" t="str">
        <f>VLOOKUP(E23,'LISTADO ATM'!$A$2:$B$900,2,0)</f>
        <v xml:space="preserve">ATM Oficina Villa Tapia </v>
      </c>
      <c r="H23" s="132" t="str">
        <f>VLOOKUP(E23,VIP!$A$2:$O20276,7,FALSE)</f>
        <v>Si</v>
      </c>
      <c r="I23" s="132" t="str">
        <f>VLOOKUP(E23,VIP!$A$2:$O12241,8,FALSE)</f>
        <v>Si</v>
      </c>
      <c r="J23" s="132" t="str">
        <f>VLOOKUP(E23,VIP!$A$2:$O12191,8,FALSE)</f>
        <v>Si</v>
      </c>
      <c r="K23" s="132" t="str">
        <f>VLOOKUP(E23,VIP!$A$2:$O15765,6,0)</f>
        <v>NO</v>
      </c>
      <c r="L23" s="126" t="s">
        <v>2755</v>
      </c>
      <c r="M23" s="238" t="s">
        <v>2535</v>
      </c>
      <c r="N23" s="238" t="s">
        <v>2666</v>
      </c>
      <c r="O23" s="132" t="s">
        <v>2715</v>
      </c>
      <c r="P23" s="132" t="s">
        <v>2756</v>
      </c>
      <c r="Q23" s="237" t="s">
        <v>2755</v>
      </c>
    </row>
    <row r="24" spans="1:17" s="123" customFormat="1" ht="18" x14ac:dyDescent="0.25">
      <c r="A24" s="132" t="str">
        <f>VLOOKUP(E24,'LISTADO ATM'!$A$2:$C$901,3,0)</f>
        <v>ESTE</v>
      </c>
      <c r="B24" s="128" t="s">
        <v>2641</v>
      </c>
      <c r="C24" s="96">
        <v>44428.599317129629</v>
      </c>
      <c r="D24" s="96" t="s">
        <v>2174</v>
      </c>
      <c r="E24" s="128">
        <v>680</v>
      </c>
      <c r="F24" s="132" t="str">
        <f>VLOOKUP(E24,VIP!$A$2:$O15159,2,0)</f>
        <v>DRBR680</v>
      </c>
      <c r="G24" s="132" t="str">
        <f>VLOOKUP(E24,'LISTADO ATM'!$A$2:$B$900,2,0)</f>
        <v>ATM Hotel Royalton</v>
      </c>
      <c r="H24" s="132" t="str">
        <f>VLOOKUP(E24,VIP!$A$2:$O20120,7,FALSE)</f>
        <v>NO</v>
      </c>
      <c r="I24" s="132" t="str">
        <f>VLOOKUP(E24,VIP!$A$2:$O12085,8,FALSE)</f>
        <v>NO</v>
      </c>
      <c r="J24" s="132" t="str">
        <f>VLOOKUP(E24,VIP!$A$2:$O12035,8,FALSE)</f>
        <v>NO</v>
      </c>
      <c r="K24" s="132" t="str">
        <f>VLOOKUP(E24,VIP!$A$2:$O15609,6,0)</f>
        <v>NO</v>
      </c>
      <c r="L24" s="126" t="s">
        <v>2213</v>
      </c>
      <c r="M24" s="137" t="s">
        <v>2535</v>
      </c>
      <c r="N24" s="95" t="s">
        <v>2444</v>
      </c>
      <c r="O24" s="132" t="s">
        <v>2446</v>
      </c>
      <c r="P24" s="132"/>
      <c r="Q24" s="138">
        <v>44430.347916666666</v>
      </c>
    </row>
    <row r="25" spans="1:17" s="123" customFormat="1" ht="18" x14ac:dyDescent="0.25">
      <c r="A25" s="132" t="str">
        <f>VLOOKUP(E25,'LISTADO ATM'!$A$2:$C$901,3,0)</f>
        <v>NORTE</v>
      </c>
      <c r="B25" s="128" t="s">
        <v>2660</v>
      </c>
      <c r="C25" s="96">
        <v>44428.975891203707</v>
      </c>
      <c r="D25" s="96" t="s">
        <v>2175</v>
      </c>
      <c r="E25" s="128">
        <v>854</v>
      </c>
      <c r="F25" s="132" t="str">
        <f>VLOOKUP(E25,VIP!$A$2:$O15222,2,0)</f>
        <v>DRBR854</v>
      </c>
      <c r="G25" s="132" t="str">
        <f>VLOOKUP(E25,'LISTADO ATM'!$A$2:$B$900,2,0)</f>
        <v xml:space="preserve">ATM Centro Comercial Blanco Batista </v>
      </c>
      <c r="H25" s="132" t="str">
        <f>VLOOKUP(E25,VIP!$A$2:$O20183,7,FALSE)</f>
        <v>Si</v>
      </c>
      <c r="I25" s="132" t="str">
        <f>VLOOKUP(E25,VIP!$A$2:$O12148,8,FALSE)</f>
        <v>Si</v>
      </c>
      <c r="J25" s="132" t="str">
        <f>VLOOKUP(E25,VIP!$A$2:$O12098,8,FALSE)</f>
        <v>Si</v>
      </c>
      <c r="K25" s="132" t="str">
        <f>VLOOKUP(E25,VIP!$A$2:$O15672,6,0)</f>
        <v>NO</v>
      </c>
      <c r="L25" s="126" t="s">
        <v>2213</v>
      </c>
      <c r="M25" s="137" t="s">
        <v>2535</v>
      </c>
      <c r="N25" s="238" t="s">
        <v>2666</v>
      </c>
      <c r="O25" s="132" t="s">
        <v>2633</v>
      </c>
      <c r="P25" s="132"/>
      <c r="Q25" s="138">
        <v>44430.505555555559</v>
      </c>
    </row>
    <row r="26" spans="1:17" s="123" customFormat="1" ht="18" x14ac:dyDescent="0.25">
      <c r="A26" s="132" t="str">
        <f>VLOOKUP(E26,'LISTADO ATM'!$A$2:$C$901,3,0)</f>
        <v>DISTRITO NACIONAL</v>
      </c>
      <c r="B26" s="128" t="s">
        <v>2662</v>
      </c>
      <c r="C26" s="96">
        <v>44429.323703703703</v>
      </c>
      <c r="D26" s="96" t="s">
        <v>2174</v>
      </c>
      <c r="E26" s="128">
        <v>391</v>
      </c>
      <c r="F26" s="132" t="str">
        <f>VLOOKUP(E26,VIP!$A$2:$O15237,2,0)</f>
        <v>DRBR391</v>
      </c>
      <c r="G26" s="132" t="str">
        <f>VLOOKUP(E26,'LISTADO ATM'!$A$2:$B$900,2,0)</f>
        <v xml:space="preserve">ATM S/M Jumbo Luperón </v>
      </c>
      <c r="H26" s="132" t="str">
        <f>VLOOKUP(E26,VIP!$A$2:$O20198,7,FALSE)</f>
        <v>Si</v>
      </c>
      <c r="I26" s="132" t="str">
        <f>VLOOKUP(E26,VIP!$A$2:$O12163,8,FALSE)</f>
        <v>Si</v>
      </c>
      <c r="J26" s="132" t="str">
        <f>VLOOKUP(E26,VIP!$A$2:$O12113,8,FALSE)</f>
        <v>Si</v>
      </c>
      <c r="K26" s="132" t="str">
        <f>VLOOKUP(E26,VIP!$A$2:$O15687,6,0)</f>
        <v>NO</v>
      </c>
      <c r="L26" s="126" t="s">
        <v>2213</v>
      </c>
      <c r="M26" s="137" t="s">
        <v>2535</v>
      </c>
      <c r="N26" s="95" t="s">
        <v>2444</v>
      </c>
      <c r="O26" s="132" t="s">
        <v>2446</v>
      </c>
      <c r="P26" s="146"/>
      <c r="Q26" s="138">
        <v>44430.531944444447</v>
      </c>
    </row>
    <row r="27" spans="1:17" s="123" customFormat="1" ht="18" x14ac:dyDescent="0.25">
      <c r="A27" s="132" t="str">
        <f>VLOOKUP(E27,'LISTADO ATM'!$A$2:$C$901,3,0)</f>
        <v>DISTRITO NACIONAL</v>
      </c>
      <c r="B27" s="128">
        <v>3335996362</v>
      </c>
      <c r="C27" s="96">
        <v>44429.438946759263</v>
      </c>
      <c r="D27" s="96" t="s">
        <v>2174</v>
      </c>
      <c r="E27" s="128">
        <v>858</v>
      </c>
      <c r="F27" s="132" t="str">
        <f>VLOOKUP(E27,VIP!$A$2:$O15256,2,0)</f>
        <v>DRBR858</v>
      </c>
      <c r="G27" s="132" t="str">
        <f>VLOOKUP(E27,'LISTADO ATM'!$A$2:$B$900,2,0)</f>
        <v xml:space="preserve">ATM Cooperativa Maestros (COOPNAMA) </v>
      </c>
      <c r="H27" s="132" t="str">
        <f>VLOOKUP(E27,VIP!$A$2:$O20217,7,FALSE)</f>
        <v>Si</v>
      </c>
      <c r="I27" s="132" t="str">
        <f>VLOOKUP(E27,VIP!$A$2:$O12182,8,FALSE)</f>
        <v>No</v>
      </c>
      <c r="J27" s="132" t="str">
        <f>VLOOKUP(E27,VIP!$A$2:$O12132,8,FALSE)</f>
        <v>No</v>
      </c>
      <c r="K27" s="132" t="str">
        <f>VLOOKUP(E27,VIP!$A$2:$O15706,6,0)</f>
        <v>NO</v>
      </c>
      <c r="L27" s="126" t="s">
        <v>2213</v>
      </c>
      <c r="M27" s="137" t="s">
        <v>2535</v>
      </c>
      <c r="N27" s="238" t="s">
        <v>2666</v>
      </c>
      <c r="O27" s="132" t="s">
        <v>2446</v>
      </c>
      <c r="P27" s="132"/>
      <c r="Q27" s="237">
        <v>44430.775509259256</v>
      </c>
    </row>
    <row r="28" spans="1:17" s="123" customFormat="1" ht="18" x14ac:dyDescent="0.25">
      <c r="A28" s="132" t="str">
        <f>VLOOKUP(E28,'LISTADO ATM'!$A$2:$C$901,3,0)</f>
        <v>SUR</v>
      </c>
      <c r="B28" s="128">
        <v>3335996419</v>
      </c>
      <c r="C28" s="96">
        <v>44429.508564814816</v>
      </c>
      <c r="D28" s="96" t="s">
        <v>2174</v>
      </c>
      <c r="E28" s="128">
        <v>783</v>
      </c>
      <c r="F28" s="132" t="str">
        <f>VLOOKUP(E28,VIP!$A$2:$O15281,2,0)</f>
        <v>DRBR303</v>
      </c>
      <c r="G28" s="132" t="str">
        <f>VLOOKUP(E28,'LISTADO ATM'!$A$2:$B$900,2,0)</f>
        <v xml:space="preserve">ATM Autobanco Alfa y Omega (Barahona) </v>
      </c>
      <c r="H28" s="132" t="str">
        <f>VLOOKUP(E28,VIP!$A$2:$O20242,7,FALSE)</f>
        <v>Si</v>
      </c>
      <c r="I28" s="132" t="str">
        <f>VLOOKUP(E28,VIP!$A$2:$O12207,8,FALSE)</f>
        <v>Si</v>
      </c>
      <c r="J28" s="132" t="str">
        <f>VLOOKUP(E28,VIP!$A$2:$O12157,8,FALSE)</f>
        <v>Si</v>
      </c>
      <c r="K28" s="132" t="str">
        <f>VLOOKUP(E28,VIP!$A$2:$O15731,6,0)</f>
        <v>NO</v>
      </c>
      <c r="L28" s="126" t="s">
        <v>2213</v>
      </c>
      <c r="M28" s="137" t="s">
        <v>2535</v>
      </c>
      <c r="N28" s="95" t="s">
        <v>2444</v>
      </c>
      <c r="O28" s="132" t="s">
        <v>2446</v>
      </c>
      <c r="P28" s="132"/>
      <c r="Q28" s="138">
        <v>44430.533333333333</v>
      </c>
    </row>
    <row r="29" spans="1:17" s="123" customFormat="1" ht="18" x14ac:dyDescent="0.25">
      <c r="A29" s="132" t="str">
        <f>VLOOKUP(E29,'LISTADO ATM'!$A$2:$C$901,3,0)</f>
        <v>DISTRITO NACIONAL</v>
      </c>
      <c r="B29" s="128">
        <v>3335996428</v>
      </c>
      <c r="C29" s="96">
        <v>44429.512465277781</v>
      </c>
      <c r="D29" s="96" t="s">
        <v>2174</v>
      </c>
      <c r="E29" s="128">
        <v>180</v>
      </c>
      <c r="F29" s="132" t="str">
        <f>VLOOKUP(E29,VIP!$A$2:$O15279,2,0)</f>
        <v>DRBR180</v>
      </c>
      <c r="G29" s="132" t="str">
        <f>VLOOKUP(E29,'LISTADO ATM'!$A$2:$B$900,2,0)</f>
        <v xml:space="preserve">ATM Megacentro II </v>
      </c>
      <c r="H29" s="132" t="str">
        <f>VLOOKUP(E29,VIP!$A$2:$O20240,7,FALSE)</f>
        <v>Si</v>
      </c>
      <c r="I29" s="132" t="str">
        <f>VLOOKUP(E29,VIP!$A$2:$O12205,8,FALSE)</f>
        <v>Si</v>
      </c>
      <c r="J29" s="132" t="str">
        <f>VLOOKUP(E29,VIP!$A$2:$O12155,8,FALSE)</f>
        <v>Si</v>
      </c>
      <c r="K29" s="132" t="str">
        <f>VLOOKUP(E29,VIP!$A$2:$O15729,6,0)</f>
        <v>SI</v>
      </c>
      <c r="L29" s="126" t="s">
        <v>2213</v>
      </c>
      <c r="M29" s="137" t="s">
        <v>2535</v>
      </c>
      <c r="N29" s="95" t="s">
        <v>2444</v>
      </c>
      <c r="O29" s="132" t="s">
        <v>2446</v>
      </c>
      <c r="P29" s="132"/>
      <c r="Q29" s="237">
        <v>44430.775509259256</v>
      </c>
    </row>
    <row r="30" spans="1:17" s="123" customFormat="1" ht="18" x14ac:dyDescent="0.25">
      <c r="A30" s="132" t="str">
        <f>VLOOKUP(E30,'LISTADO ATM'!$A$2:$C$901,3,0)</f>
        <v>NORTE</v>
      </c>
      <c r="B30" s="128">
        <v>3335996502</v>
      </c>
      <c r="C30" s="96">
        <v>44429.642824074072</v>
      </c>
      <c r="D30" s="96" t="s">
        <v>2175</v>
      </c>
      <c r="E30" s="128">
        <v>40</v>
      </c>
      <c r="F30" s="132" t="str">
        <f>VLOOKUP(E30,VIP!$A$2:$O15297,2,0)</f>
        <v>DRBR040</v>
      </c>
      <c r="G30" s="132" t="str">
        <f>VLOOKUP(E30,'LISTADO ATM'!$A$2:$B$900,2,0)</f>
        <v xml:space="preserve">ATM Oficina El Puñal </v>
      </c>
      <c r="H30" s="132" t="str">
        <f>VLOOKUP(E30,VIP!$A$2:$O20258,7,FALSE)</f>
        <v>Si</v>
      </c>
      <c r="I30" s="132" t="str">
        <f>VLOOKUP(E30,VIP!$A$2:$O12223,8,FALSE)</f>
        <v>Si</v>
      </c>
      <c r="J30" s="132" t="str">
        <f>VLOOKUP(E30,VIP!$A$2:$O12173,8,FALSE)</f>
        <v>Si</v>
      </c>
      <c r="K30" s="132" t="str">
        <f>VLOOKUP(E30,VIP!$A$2:$O15747,6,0)</f>
        <v>NO</v>
      </c>
      <c r="L30" s="126" t="s">
        <v>2213</v>
      </c>
      <c r="M30" s="137" t="s">
        <v>2535</v>
      </c>
      <c r="N30" s="238" t="s">
        <v>2666</v>
      </c>
      <c r="O30" s="132" t="s">
        <v>2633</v>
      </c>
      <c r="P30" s="132"/>
      <c r="Q30" s="138">
        <v>44430.527083333334</v>
      </c>
    </row>
    <row r="31" spans="1:17" s="123" customFormat="1" ht="18" x14ac:dyDescent="0.25">
      <c r="A31" s="132" t="str">
        <f>VLOOKUP(E31,'LISTADO ATM'!$A$2:$C$901,3,0)</f>
        <v>SUR</v>
      </c>
      <c r="B31" s="128">
        <v>3335996504</v>
      </c>
      <c r="C31" s="96">
        <v>44429.643888888888</v>
      </c>
      <c r="D31" s="96" t="s">
        <v>2174</v>
      </c>
      <c r="E31" s="128">
        <v>301</v>
      </c>
      <c r="F31" s="132" t="str">
        <f>VLOOKUP(E31,VIP!$A$2:$O15295,2,0)</f>
        <v>DRBR301</v>
      </c>
      <c r="G31" s="132" t="str">
        <f>VLOOKUP(E31,'LISTADO ATM'!$A$2:$B$900,2,0)</f>
        <v xml:space="preserve">ATM UNP Alfa y Omega (Barahona) </v>
      </c>
      <c r="H31" s="132" t="str">
        <f>VLOOKUP(E31,VIP!$A$2:$O20256,7,FALSE)</f>
        <v>Si</v>
      </c>
      <c r="I31" s="132" t="str">
        <f>VLOOKUP(E31,VIP!$A$2:$O12221,8,FALSE)</f>
        <v>Si</v>
      </c>
      <c r="J31" s="132" t="str">
        <f>VLOOKUP(E31,VIP!$A$2:$O12171,8,FALSE)</f>
        <v>Si</v>
      </c>
      <c r="K31" s="132" t="str">
        <f>VLOOKUP(E31,VIP!$A$2:$O15745,6,0)</f>
        <v>NO</v>
      </c>
      <c r="L31" s="126" t="s">
        <v>2213</v>
      </c>
      <c r="M31" s="137" t="s">
        <v>2535</v>
      </c>
      <c r="N31" s="95" t="s">
        <v>2444</v>
      </c>
      <c r="O31" s="132" t="s">
        <v>2446</v>
      </c>
      <c r="P31" s="132"/>
      <c r="Q31" s="237">
        <v>44430.775509259256</v>
      </c>
    </row>
    <row r="32" spans="1:17" s="123" customFormat="1" ht="18" x14ac:dyDescent="0.25">
      <c r="A32" s="132" t="str">
        <f>VLOOKUP(E32,'LISTADO ATM'!$A$2:$C$901,3,0)</f>
        <v>DISTRITO NACIONAL</v>
      </c>
      <c r="B32" s="128" t="s">
        <v>2690</v>
      </c>
      <c r="C32" s="96">
        <v>44429.644479166665</v>
      </c>
      <c r="D32" s="96" t="s">
        <v>2174</v>
      </c>
      <c r="E32" s="128">
        <v>663</v>
      </c>
      <c r="F32" s="132" t="str">
        <f>VLOOKUP(E32,VIP!$A$2:$O15343,2,0)</f>
        <v>DRBR663</v>
      </c>
      <c r="G32" s="132" t="str">
        <f>VLOOKUP(E32,'LISTADO ATM'!$A$2:$B$900,2,0)</f>
        <v>ATM S/M Olé Av. España</v>
      </c>
      <c r="H32" s="132" t="str">
        <f>VLOOKUP(E32,VIP!$A$2:$O20304,7,FALSE)</f>
        <v>N/A</v>
      </c>
      <c r="I32" s="132" t="str">
        <f>VLOOKUP(E32,VIP!$A$2:$O12269,8,FALSE)</f>
        <v>N/A</v>
      </c>
      <c r="J32" s="132" t="str">
        <f>VLOOKUP(E32,VIP!$A$2:$O12219,8,FALSE)</f>
        <v>N/A</v>
      </c>
      <c r="K32" s="132" t="str">
        <f>VLOOKUP(E32,VIP!$A$2:$O15793,6,0)</f>
        <v>N/A</v>
      </c>
      <c r="L32" s="126" t="s">
        <v>2213</v>
      </c>
      <c r="M32" s="137" t="s">
        <v>2535</v>
      </c>
      <c r="N32" s="95" t="s">
        <v>2444</v>
      </c>
      <c r="O32" s="132" t="s">
        <v>2446</v>
      </c>
      <c r="P32" s="132"/>
      <c r="Q32" s="138">
        <v>44430.45416666667</v>
      </c>
    </row>
    <row r="33" spans="1:17" s="123" customFormat="1" ht="18" x14ac:dyDescent="0.25">
      <c r="A33" s="132" t="str">
        <f>VLOOKUP(E33,'LISTADO ATM'!$A$2:$C$901,3,0)</f>
        <v>ESTE</v>
      </c>
      <c r="B33" s="128" t="s">
        <v>2672</v>
      </c>
      <c r="C33" s="96">
        <v>44429.756805555553</v>
      </c>
      <c r="D33" s="96" t="s">
        <v>2174</v>
      </c>
      <c r="E33" s="128">
        <v>293</v>
      </c>
      <c r="F33" s="132" t="str">
        <f>VLOOKUP(E33,VIP!$A$2:$O15314,2,0)</f>
        <v>DRBR293</v>
      </c>
      <c r="G33" s="132" t="str">
        <f>VLOOKUP(E33,'LISTADO ATM'!$A$2:$B$900,2,0)</f>
        <v xml:space="preserve">ATM S/M Nueva Visión (San Pedro) </v>
      </c>
      <c r="H33" s="132" t="str">
        <f>VLOOKUP(E33,VIP!$A$2:$O20275,7,FALSE)</f>
        <v>Si</v>
      </c>
      <c r="I33" s="132" t="str">
        <f>VLOOKUP(E33,VIP!$A$2:$O12240,8,FALSE)</f>
        <v>Si</v>
      </c>
      <c r="J33" s="132" t="str">
        <f>VLOOKUP(E33,VIP!$A$2:$O12190,8,FALSE)</f>
        <v>Si</v>
      </c>
      <c r="K33" s="132" t="str">
        <f>VLOOKUP(E33,VIP!$A$2:$O15764,6,0)</f>
        <v>NO</v>
      </c>
      <c r="L33" s="126" t="s">
        <v>2213</v>
      </c>
      <c r="M33" s="137" t="s">
        <v>2535</v>
      </c>
      <c r="N33" s="95" t="s">
        <v>2444</v>
      </c>
      <c r="O33" s="132" t="s">
        <v>2446</v>
      </c>
      <c r="P33" s="132"/>
      <c r="Q33" s="138">
        <v>44430.532638888886</v>
      </c>
    </row>
    <row r="34" spans="1:17" s="123" customFormat="1" ht="18" x14ac:dyDescent="0.25">
      <c r="A34" s="132" t="str">
        <f>VLOOKUP(E34,'LISTADO ATM'!$A$2:$C$901,3,0)</f>
        <v>SUR</v>
      </c>
      <c r="B34" s="128" t="s">
        <v>2687</v>
      </c>
      <c r="C34" s="96">
        <v>44429.881956018522</v>
      </c>
      <c r="D34" s="96" t="s">
        <v>2174</v>
      </c>
      <c r="E34" s="128">
        <v>870</v>
      </c>
      <c r="F34" s="132" t="str">
        <f>VLOOKUP(E34,VIP!$A$2:$O15317,2,0)</f>
        <v>DRBR870</v>
      </c>
      <c r="G34" s="132" t="str">
        <f>VLOOKUP(E34,'LISTADO ATM'!$A$2:$B$900,2,0)</f>
        <v xml:space="preserve">ATM Willbes Dominicana (Barahona) </v>
      </c>
      <c r="H34" s="132" t="str">
        <f>VLOOKUP(E34,VIP!$A$2:$O20278,7,FALSE)</f>
        <v>Si</v>
      </c>
      <c r="I34" s="132" t="str">
        <f>VLOOKUP(E34,VIP!$A$2:$O12243,8,FALSE)</f>
        <v>Si</v>
      </c>
      <c r="J34" s="132" t="str">
        <f>VLOOKUP(E34,VIP!$A$2:$O12193,8,FALSE)</f>
        <v>Si</v>
      </c>
      <c r="K34" s="132" t="str">
        <f>VLOOKUP(E34,VIP!$A$2:$O15767,6,0)</f>
        <v>NO</v>
      </c>
      <c r="L34" s="126" t="s">
        <v>2213</v>
      </c>
      <c r="M34" s="137" t="s">
        <v>2535</v>
      </c>
      <c r="N34" s="95" t="s">
        <v>2444</v>
      </c>
      <c r="O34" s="132" t="s">
        <v>2446</v>
      </c>
      <c r="P34" s="132"/>
      <c r="Q34" s="138">
        <v>44430.532638888886</v>
      </c>
    </row>
    <row r="35" spans="1:17" s="123" customFormat="1" ht="18" x14ac:dyDescent="0.25">
      <c r="A35" s="132" t="str">
        <f>VLOOKUP(E35,'LISTADO ATM'!$A$2:$C$901,3,0)</f>
        <v>DISTRITO NACIONAL</v>
      </c>
      <c r="B35" s="128" t="s">
        <v>2686</v>
      </c>
      <c r="C35" s="96">
        <v>44429.882905092592</v>
      </c>
      <c r="D35" s="96" t="s">
        <v>2174</v>
      </c>
      <c r="E35" s="128">
        <v>527</v>
      </c>
      <c r="F35" s="132" t="str">
        <f>VLOOKUP(E35,VIP!$A$2:$O15316,2,0)</f>
        <v>DRBR527</v>
      </c>
      <c r="G35" s="132" t="str">
        <f>VLOOKUP(E35,'LISTADO ATM'!$A$2:$B$900,2,0)</f>
        <v>ATM Oficina Zona Oriental II</v>
      </c>
      <c r="H35" s="132" t="str">
        <f>VLOOKUP(E35,VIP!$A$2:$O20277,7,FALSE)</f>
        <v>Si</v>
      </c>
      <c r="I35" s="132" t="str">
        <f>VLOOKUP(E35,VIP!$A$2:$O12242,8,FALSE)</f>
        <v>Si</v>
      </c>
      <c r="J35" s="132" t="str">
        <f>VLOOKUP(E35,VIP!$A$2:$O12192,8,FALSE)</f>
        <v>Si</v>
      </c>
      <c r="K35" s="132" t="str">
        <f>VLOOKUP(E35,VIP!$A$2:$O15766,6,0)</f>
        <v>SI</v>
      </c>
      <c r="L35" s="126" t="s">
        <v>2213</v>
      </c>
      <c r="M35" s="137" t="s">
        <v>2535</v>
      </c>
      <c r="N35" s="95" t="s">
        <v>2444</v>
      </c>
      <c r="O35" s="132" t="s">
        <v>2446</v>
      </c>
      <c r="P35" s="132"/>
      <c r="Q35" s="237">
        <v>44430.775509259256</v>
      </c>
    </row>
    <row r="36" spans="1:17" s="123" customFormat="1" ht="18" x14ac:dyDescent="0.25">
      <c r="A36" s="132" t="str">
        <f>VLOOKUP(E36,'LISTADO ATM'!$A$2:$C$901,3,0)</f>
        <v>ESTE</v>
      </c>
      <c r="B36" s="128">
        <v>3335996666</v>
      </c>
      <c r="C36" s="96">
        <v>44430.599178240744</v>
      </c>
      <c r="D36" s="96" t="s">
        <v>2174</v>
      </c>
      <c r="E36" s="128">
        <v>289</v>
      </c>
      <c r="F36" s="132" t="str">
        <f>VLOOKUP(E36,VIP!$A$2:$O15296,2,0)</f>
        <v>DRBR910</v>
      </c>
      <c r="G36" s="132" t="str">
        <f>VLOOKUP(E36,'LISTADO ATM'!$A$2:$B$900,2,0)</f>
        <v>ATM Oficina Bávaro II</v>
      </c>
      <c r="H36" s="132" t="str">
        <f>VLOOKUP(E36,VIP!$A$2:$O20257,7,FALSE)</f>
        <v>Si</v>
      </c>
      <c r="I36" s="132" t="str">
        <f>VLOOKUP(E36,VIP!$A$2:$O12222,8,FALSE)</f>
        <v>Si</v>
      </c>
      <c r="J36" s="132" t="str">
        <f>VLOOKUP(E36,VIP!$A$2:$O12172,8,FALSE)</f>
        <v>Si</v>
      </c>
      <c r="K36" s="132" t="str">
        <f>VLOOKUP(E36,VIP!$A$2:$O15746,6,0)</f>
        <v>NO</v>
      </c>
      <c r="L36" s="126" t="s">
        <v>2213</v>
      </c>
      <c r="M36" s="137" t="s">
        <v>2535</v>
      </c>
      <c r="N36" s="95" t="s">
        <v>2444</v>
      </c>
      <c r="O36" s="132" t="s">
        <v>2446</v>
      </c>
      <c r="P36" s="132"/>
      <c r="Q36" s="237">
        <v>44430.775509259256</v>
      </c>
    </row>
    <row r="37" spans="1:17" s="123" customFormat="1" ht="18" x14ac:dyDescent="0.25">
      <c r="A37" s="132" t="str">
        <f>VLOOKUP(E37,'LISTADO ATM'!$A$2:$C$901,3,0)</f>
        <v>DISTRITO NACIONAL</v>
      </c>
      <c r="B37" s="128" t="s">
        <v>2677</v>
      </c>
      <c r="C37" s="96">
        <v>44429.713935185187</v>
      </c>
      <c r="D37" s="96" t="s">
        <v>2174</v>
      </c>
      <c r="E37" s="128">
        <v>850</v>
      </c>
      <c r="F37" s="132" t="str">
        <f>VLOOKUP(E37,VIP!$A$2:$O15321,2,0)</f>
        <v>DRBR850</v>
      </c>
      <c r="G37" s="132" t="str">
        <f>VLOOKUP(E37,'LISTADO ATM'!$A$2:$B$900,2,0)</f>
        <v xml:space="preserve">ATM Hotel Be Live Hamaca </v>
      </c>
      <c r="H37" s="132" t="str">
        <f>VLOOKUP(E37,VIP!$A$2:$O20282,7,FALSE)</f>
        <v>Si</v>
      </c>
      <c r="I37" s="132" t="str">
        <f>VLOOKUP(E37,VIP!$A$2:$O12247,8,FALSE)</f>
        <v>Si</v>
      </c>
      <c r="J37" s="132" t="str">
        <f>VLOOKUP(E37,VIP!$A$2:$O12197,8,FALSE)</f>
        <v>Si</v>
      </c>
      <c r="K37" s="132" t="str">
        <f>VLOOKUP(E37,VIP!$A$2:$O15771,6,0)</f>
        <v>NO</v>
      </c>
      <c r="L37" s="126" t="s">
        <v>2239</v>
      </c>
      <c r="M37" s="137" t="s">
        <v>2535</v>
      </c>
      <c r="N37" s="95" t="s">
        <v>2444</v>
      </c>
      <c r="O37" s="132" t="s">
        <v>2446</v>
      </c>
      <c r="P37" s="132"/>
      <c r="Q37" s="237">
        <v>44430.775509259256</v>
      </c>
    </row>
    <row r="38" spans="1:17" s="123" customFormat="1" ht="18" x14ac:dyDescent="0.25">
      <c r="A38" s="132" t="str">
        <f>VLOOKUP(E38,'LISTADO ATM'!$A$2:$C$901,3,0)</f>
        <v>DISTRITO NACIONAL</v>
      </c>
      <c r="B38" s="128" t="s">
        <v>2699</v>
      </c>
      <c r="C38" s="96">
        <v>44430.04792824074</v>
      </c>
      <c r="D38" s="96" t="s">
        <v>2174</v>
      </c>
      <c r="E38" s="128">
        <v>706</v>
      </c>
      <c r="F38" s="132" t="str">
        <f>VLOOKUP(E38,VIP!$A$2:$O15313,2,0)</f>
        <v>DRBR706</v>
      </c>
      <c r="G38" s="132" t="str">
        <f>VLOOKUP(E38,'LISTADO ATM'!$A$2:$B$900,2,0)</f>
        <v xml:space="preserve">ATM S/M Pristine </v>
      </c>
      <c r="H38" s="132" t="str">
        <f>VLOOKUP(E38,VIP!$A$2:$O20274,7,FALSE)</f>
        <v>Si</v>
      </c>
      <c r="I38" s="132" t="str">
        <f>VLOOKUP(E38,VIP!$A$2:$O12239,8,FALSE)</f>
        <v>Si</v>
      </c>
      <c r="J38" s="132" t="str">
        <f>VLOOKUP(E38,VIP!$A$2:$O12189,8,FALSE)</f>
        <v>Si</v>
      </c>
      <c r="K38" s="132" t="str">
        <f>VLOOKUP(E38,VIP!$A$2:$O15763,6,0)</f>
        <v>NO</v>
      </c>
      <c r="L38" s="126" t="s">
        <v>2239</v>
      </c>
      <c r="M38" s="137" t="s">
        <v>2535</v>
      </c>
      <c r="N38" s="95" t="s">
        <v>2444</v>
      </c>
      <c r="O38" s="132" t="s">
        <v>2446</v>
      </c>
      <c r="P38" s="132"/>
      <c r="Q38" s="237">
        <v>44430.775509259256</v>
      </c>
    </row>
    <row r="39" spans="1:17" s="123" customFormat="1" ht="18" x14ac:dyDescent="0.25">
      <c r="A39" s="132" t="str">
        <f>VLOOKUP(E39,'LISTADO ATM'!$A$2:$C$901,3,0)</f>
        <v>NORTE</v>
      </c>
      <c r="B39" s="128" t="s">
        <v>2691</v>
      </c>
      <c r="C39" s="96">
        <v>44429.484791666669</v>
      </c>
      <c r="D39" s="96" t="s">
        <v>2460</v>
      </c>
      <c r="E39" s="128">
        <v>431</v>
      </c>
      <c r="F39" s="132" t="str">
        <f>VLOOKUP(E39,VIP!$A$2:$O15375,2,0)</f>
        <v>DRBR583</v>
      </c>
      <c r="G39" s="132" t="str">
        <f>VLOOKUP(E39,'LISTADO ATM'!$A$2:$B$900,2,0)</f>
        <v xml:space="preserve">ATM Autoservicio Sol (Santiago) </v>
      </c>
      <c r="H39" s="132" t="str">
        <f>VLOOKUP(E39,VIP!$A$2:$O20336,7,FALSE)</f>
        <v>Si</v>
      </c>
      <c r="I39" s="132" t="str">
        <f>VLOOKUP(E39,VIP!$A$2:$O12301,8,FALSE)</f>
        <v>Si</v>
      </c>
      <c r="J39" s="132" t="str">
        <f>VLOOKUP(E39,VIP!$A$2:$O12251,8,FALSE)</f>
        <v>Si</v>
      </c>
      <c r="K39" s="132" t="str">
        <f>VLOOKUP(E39,VIP!$A$2:$O15825,6,0)</f>
        <v>SI</v>
      </c>
      <c r="L39" s="126" t="s">
        <v>2623</v>
      </c>
      <c r="M39" s="137" t="s">
        <v>2535</v>
      </c>
      <c r="N39" s="238" t="s">
        <v>2666</v>
      </c>
      <c r="O39" s="132" t="s">
        <v>2461</v>
      </c>
      <c r="P39" s="132"/>
      <c r="Q39" s="138">
        <v>44430.179861111108</v>
      </c>
    </row>
    <row r="40" spans="1:17" s="123" customFormat="1" ht="18" x14ac:dyDescent="0.25">
      <c r="A40" s="132" t="str">
        <f>VLOOKUP(E40,'LISTADO ATM'!$A$2:$C$901,3,0)</f>
        <v>NORTE</v>
      </c>
      <c r="B40" s="128" t="s">
        <v>2667</v>
      </c>
      <c r="C40" s="96">
        <v>44429.796377314815</v>
      </c>
      <c r="D40" s="96" t="s">
        <v>2460</v>
      </c>
      <c r="E40" s="128">
        <v>990</v>
      </c>
      <c r="F40" s="132" t="str">
        <f>VLOOKUP(E40,VIP!$A$2:$O15307,2,0)</f>
        <v>DRBR742</v>
      </c>
      <c r="G40" s="132" t="str">
        <f>VLOOKUP(E40,'LISTADO ATM'!$A$2:$B$900,2,0)</f>
        <v xml:space="preserve">ATM Autoservicio Bonao II </v>
      </c>
      <c r="H40" s="132" t="str">
        <f>VLOOKUP(E40,VIP!$A$2:$O20268,7,FALSE)</f>
        <v>Si</v>
      </c>
      <c r="I40" s="132" t="str">
        <f>VLOOKUP(E40,VIP!$A$2:$O12233,8,FALSE)</f>
        <v>Si</v>
      </c>
      <c r="J40" s="132" t="str">
        <f>VLOOKUP(E40,VIP!$A$2:$O12183,8,FALSE)</f>
        <v>Si</v>
      </c>
      <c r="K40" s="132" t="str">
        <f>VLOOKUP(E40,VIP!$A$2:$O15757,6,0)</f>
        <v>NO</v>
      </c>
      <c r="L40" s="126" t="s">
        <v>2623</v>
      </c>
      <c r="M40" s="137" t="s">
        <v>2535</v>
      </c>
      <c r="N40" s="95" t="s">
        <v>2444</v>
      </c>
      <c r="O40" s="132" t="s">
        <v>2638</v>
      </c>
      <c r="P40" s="146"/>
      <c r="Q40" s="237">
        <v>44430.775509259256</v>
      </c>
    </row>
    <row r="41" spans="1:17" s="123" customFormat="1" ht="18" x14ac:dyDescent="0.25">
      <c r="A41" s="132" t="str">
        <f>VLOOKUP(E41,'LISTADO ATM'!$A$2:$C$901,3,0)</f>
        <v>SUR</v>
      </c>
      <c r="B41" s="128" t="s">
        <v>2647</v>
      </c>
      <c r="C41" s="96">
        <v>44428.805810185186</v>
      </c>
      <c r="D41" s="96" t="s">
        <v>2460</v>
      </c>
      <c r="E41" s="128">
        <v>783</v>
      </c>
      <c r="F41" s="132" t="str">
        <f>VLOOKUP(E41,VIP!$A$2:$O15174,2,0)</f>
        <v>DRBR303</v>
      </c>
      <c r="G41" s="132" t="str">
        <f>VLOOKUP(E41,'LISTADO ATM'!$A$2:$B$900,2,0)</f>
        <v xml:space="preserve">ATM Autobanco Alfa y Omega (Barahona) </v>
      </c>
      <c r="H41" s="132" t="str">
        <f>VLOOKUP(E41,VIP!$A$2:$O20135,7,FALSE)</f>
        <v>Si</v>
      </c>
      <c r="I41" s="132" t="str">
        <f>VLOOKUP(E41,VIP!$A$2:$O12100,8,FALSE)</f>
        <v>Si</v>
      </c>
      <c r="J41" s="132" t="str">
        <f>VLOOKUP(E41,VIP!$A$2:$O12050,8,FALSE)</f>
        <v>Si</v>
      </c>
      <c r="K41" s="132" t="str">
        <f>VLOOKUP(E41,VIP!$A$2:$O15624,6,0)</f>
        <v>NO</v>
      </c>
      <c r="L41" s="126" t="s">
        <v>2550</v>
      </c>
      <c r="M41" s="137" t="s">
        <v>2535</v>
      </c>
      <c r="N41" s="238" t="s">
        <v>2666</v>
      </c>
      <c r="O41" s="132" t="s">
        <v>2461</v>
      </c>
      <c r="P41" s="146"/>
      <c r="Q41" s="237">
        <v>44430.775509259256</v>
      </c>
    </row>
    <row r="42" spans="1:17" s="123" customFormat="1" ht="18" x14ac:dyDescent="0.25">
      <c r="A42" s="132" t="str">
        <f>VLOOKUP(E42,'LISTADO ATM'!$A$2:$C$901,3,0)</f>
        <v>ESTE</v>
      </c>
      <c r="B42" s="128">
        <v>3335996497</v>
      </c>
      <c r="C42" s="96">
        <v>44429.641134259262</v>
      </c>
      <c r="D42" s="96" t="s">
        <v>2460</v>
      </c>
      <c r="E42" s="128">
        <v>844</v>
      </c>
      <c r="F42" s="132" t="str">
        <f>VLOOKUP(E42,VIP!$A$2:$O15299,2,0)</f>
        <v>DRBR844</v>
      </c>
      <c r="G42" s="132" t="str">
        <f>VLOOKUP(E42,'LISTADO ATM'!$A$2:$B$900,2,0)</f>
        <v xml:space="preserve">ATM San Juan Shopping Center (Bávaro) </v>
      </c>
      <c r="H42" s="132" t="str">
        <f>VLOOKUP(E42,VIP!$A$2:$O20260,7,FALSE)</f>
        <v>Si</v>
      </c>
      <c r="I42" s="132" t="str">
        <f>VLOOKUP(E42,VIP!$A$2:$O12225,8,FALSE)</f>
        <v>Si</v>
      </c>
      <c r="J42" s="132" t="str">
        <f>VLOOKUP(E42,VIP!$A$2:$O12175,8,FALSE)</f>
        <v>Si</v>
      </c>
      <c r="K42" s="132" t="str">
        <f>VLOOKUP(E42,VIP!$A$2:$O15749,6,0)</f>
        <v>NO</v>
      </c>
      <c r="L42" s="126" t="s">
        <v>2550</v>
      </c>
      <c r="M42" s="137" t="s">
        <v>2535</v>
      </c>
      <c r="N42" s="238" t="s">
        <v>2666</v>
      </c>
      <c r="O42" s="132" t="s">
        <v>2461</v>
      </c>
      <c r="P42" s="132"/>
      <c r="Q42" s="237">
        <v>44430.775509259256</v>
      </c>
    </row>
    <row r="43" spans="1:17" s="123" customFormat="1" ht="18" x14ac:dyDescent="0.25">
      <c r="A43" s="132" t="str">
        <f>VLOOKUP(E43,'LISTADO ATM'!$A$2:$C$901,3,0)</f>
        <v>NORTE</v>
      </c>
      <c r="B43" s="128" t="s">
        <v>2673</v>
      </c>
      <c r="C43" s="96">
        <v>44429.756261574075</v>
      </c>
      <c r="D43" s="96" t="s">
        <v>2613</v>
      </c>
      <c r="E43" s="128">
        <v>775</v>
      </c>
      <c r="F43" s="132" t="str">
        <f>VLOOKUP(E43,VIP!$A$2:$O15315,2,0)</f>
        <v>DRBR450</v>
      </c>
      <c r="G43" s="132" t="str">
        <f>VLOOKUP(E43,'LISTADO ATM'!$A$2:$B$900,2,0)</f>
        <v xml:space="preserve">ATM S/M Lilo (Montecristi) </v>
      </c>
      <c r="H43" s="132" t="str">
        <f>VLOOKUP(E43,VIP!$A$2:$O20276,7,FALSE)</f>
        <v>Si</v>
      </c>
      <c r="I43" s="132" t="str">
        <f>VLOOKUP(E43,VIP!$A$2:$O12241,8,FALSE)</f>
        <v>Si</v>
      </c>
      <c r="J43" s="132" t="str">
        <f>VLOOKUP(E43,VIP!$A$2:$O12191,8,FALSE)</f>
        <v>Si</v>
      </c>
      <c r="K43" s="132" t="str">
        <f>VLOOKUP(E43,VIP!$A$2:$O15765,6,0)</f>
        <v>NO</v>
      </c>
      <c r="L43" s="126" t="s">
        <v>2434</v>
      </c>
      <c r="M43" s="137" t="s">
        <v>2535</v>
      </c>
      <c r="N43" s="95" t="s">
        <v>2444</v>
      </c>
      <c r="O43" s="132" t="s">
        <v>2614</v>
      </c>
      <c r="P43" s="146"/>
      <c r="Q43" s="138">
        <v>44430.368055555555</v>
      </c>
    </row>
    <row r="44" spans="1:17" s="123" customFormat="1" ht="18" x14ac:dyDescent="0.25">
      <c r="A44" s="132" t="str">
        <f>VLOOKUP(E44,'LISTADO ATM'!$A$2:$C$901,3,0)</f>
        <v>DISTRITO NACIONAL</v>
      </c>
      <c r="B44" s="128" t="s">
        <v>2668</v>
      </c>
      <c r="C44" s="96">
        <v>44429.792129629626</v>
      </c>
      <c r="D44" s="96" t="s">
        <v>2174</v>
      </c>
      <c r="E44" s="128">
        <v>884</v>
      </c>
      <c r="F44" s="132" t="str">
        <f>VLOOKUP(E44,VIP!$A$2:$O15308,2,0)</f>
        <v>DRBR884</v>
      </c>
      <c r="G44" s="132" t="str">
        <f>VLOOKUP(E44,'LISTADO ATM'!$A$2:$B$900,2,0)</f>
        <v xml:space="preserve">ATM UNP Olé Sabana Perdida </v>
      </c>
      <c r="H44" s="132" t="str">
        <f>VLOOKUP(E44,VIP!$A$2:$O20269,7,FALSE)</f>
        <v>Si</v>
      </c>
      <c r="I44" s="132" t="str">
        <f>VLOOKUP(E44,VIP!$A$2:$O12234,8,FALSE)</f>
        <v>Si</v>
      </c>
      <c r="J44" s="132" t="str">
        <f>VLOOKUP(E44,VIP!$A$2:$O12184,8,FALSE)</f>
        <v>Si</v>
      </c>
      <c r="K44" s="132" t="str">
        <f>VLOOKUP(E44,VIP!$A$2:$O15758,6,0)</f>
        <v>NO</v>
      </c>
      <c r="L44" s="126" t="s">
        <v>2616</v>
      </c>
      <c r="M44" s="137" t="s">
        <v>2535</v>
      </c>
      <c r="N44" s="95" t="s">
        <v>2444</v>
      </c>
      <c r="O44" s="132" t="s">
        <v>2446</v>
      </c>
      <c r="P44" s="132"/>
      <c r="Q44" s="237">
        <v>44430.775509259256</v>
      </c>
    </row>
    <row r="45" spans="1:17" s="123" customFormat="1" ht="18" x14ac:dyDescent="0.25">
      <c r="A45" s="132" t="str">
        <f>VLOOKUP(E45,'LISTADO ATM'!$A$2:$C$901,3,0)</f>
        <v>NORTE</v>
      </c>
      <c r="B45" s="128" t="s">
        <v>2698</v>
      </c>
      <c r="C45" s="96">
        <v>44430.054861111108</v>
      </c>
      <c r="D45" s="96" t="s">
        <v>2175</v>
      </c>
      <c r="E45" s="128">
        <v>950</v>
      </c>
      <c r="F45" s="132" t="str">
        <f>VLOOKUP(E45,VIP!$A$2:$O15312,2,0)</f>
        <v>DRBR12G</v>
      </c>
      <c r="G45" s="132" t="str">
        <f>VLOOKUP(E45,'LISTADO ATM'!$A$2:$B$900,2,0)</f>
        <v xml:space="preserve">ATM Oficina Monterrico </v>
      </c>
      <c r="H45" s="132" t="str">
        <f>VLOOKUP(E45,VIP!$A$2:$O20273,7,FALSE)</f>
        <v>Si</v>
      </c>
      <c r="I45" s="132" t="str">
        <f>VLOOKUP(E45,VIP!$A$2:$O12238,8,FALSE)</f>
        <v>Si</v>
      </c>
      <c r="J45" s="132" t="str">
        <f>VLOOKUP(E45,VIP!$A$2:$O12188,8,FALSE)</f>
        <v>Si</v>
      </c>
      <c r="K45" s="132" t="str">
        <f>VLOOKUP(E45,VIP!$A$2:$O15762,6,0)</f>
        <v>SI</v>
      </c>
      <c r="L45" s="126" t="s">
        <v>2616</v>
      </c>
      <c r="M45" s="137" t="s">
        <v>2535</v>
      </c>
      <c r="N45" s="238" t="s">
        <v>2666</v>
      </c>
      <c r="O45" s="132" t="s">
        <v>2633</v>
      </c>
      <c r="P45" s="132"/>
      <c r="Q45" s="237">
        <v>44430.775509259256</v>
      </c>
    </row>
    <row r="46" spans="1:17" s="123" customFormat="1" ht="18" x14ac:dyDescent="0.25">
      <c r="A46" s="132" t="str">
        <f>VLOOKUP(E46,'LISTADO ATM'!$A$2:$C$901,3,0)</f>
        <v>NORTE</v>
      </c>
      <c r="B46" s="128">
        <v>3335996648</v>
      </c>
      <c r="C46" s="96">
        <v>44430.454074074078</v>
      </c>
      <c r="D46" s="96" t="s">
        <v>2174</v>
      </c>
      <c r="E46" s="128">
        <v>712</v>
      </c>
      <c r="F46" s="132" t="str">
        <f>VLOOKUP(E46,VIP!$A$2:$O15287,2,0)</f>
        <v>DRBR128</v>
      </c>
      <c r="G46" s="132" t="str">
        <f>VLOOKUP(E46,'LISTADO ATM'!$A$2:$B$900,2,0)</f>
        <v xml:space="preserve">ATM Oficina Imbert </v>
      </c>
      <c r="H46" s="132" t="str">
        <f>VLOOKUP(E46,VIP!$A$2:$O20248,7,FALSE)</f>
        <v>Si</v>
      </c>
      <c r="I46" s="132" t="str">
        <f>VLOOKUP(E46,VIP!$A$2:$O12213,8,FALSE)</f>
        <v>Si</v>
      </c>
      <c r="J46" s="132" t="str">
        <f>VLOOKUP(E46,VIP!$A$2:$O12163,8,FALSE)</f>
        <v>Si</v>
      </c>
      <c r="K46" s="132" t="str">
        <f>VLOOKUP(E46,VIP!$A$2:$O15737,6,0)</f>
        <v>SI</v>
      </c>
      <c r="L46" s="126" t="s">
        <v>2709</v>
      </c>
      <c r="M46" s="137" t="s">
        <v>2535</v>
      </c>
      <c r="N46" s="238" t="s">
        <v>2666</v>
      </c>
      <c r="O46" s="132" t="s">
        <v>2446</v>
      </c>
      <c r="P46" s="132"/>
      <c r="Q46" s="237">
        <v>44430.775509259256</v>
      </c>
    </row>
    <row r="47" spans="1:17" s="123" customFormat="1" ht="18" x14ac:dyDescent="0.25">
      <c r="A47" s="132" t="str">
        <f>VLOOKUP(E47,'LISTADO ATM'!$A$2:$C$901,3,0)</f>
        <v>NORTE</v>
      </c>
      <c r="B47" s="128">
        <v>3335996650</v>
      </c>
      <c r="C47" s="96">
        <v>44430.455127314817</v>
      </c>
      <c r="D47" s="96" t="s">
        <v>2174</v>
      </c>
      <c r="E47" s="128">
        <v>687</v>
      </c>
      <c r="F47" s="132" t="str">
        <f>VLOOKUP(E47,VIP!$A$2:$O15286,2,0)</f>
        <v>DRBR687</v>
      </c>
      <c r="G47" s="132" t="str">
        <f>VLOOKUP(E47,'LISTADO ATM'!$A$2:$B$900,2,0)</f>
        <v>ATM Oficina Monterrico II</v>
      </c>
      <c r="H47" s="132" t="str">
        <f>VLOOKUP(E47,VIP!$A$2:$O20247,7,FALSE)</f>
        <v>NO</v>
      </c>
      <c r="I47" s="132" t="str">
        <f>VLOOKUP(E47,VIP!$A$2:$O12212,8,FALSE)</f>
        <v>NO</v>
      </c>
      <c r="J47" s="132" t="str">
        <f>VLOOKUP(E47,VIP!$A$2:$O12162,8,FALSE)</f>
        <v>NO</v>
      </c>
      <c r="K47" s="132" t="str">
        <f>VLOOKUP(E47,VIP!$A$2:$O15736,6,0)</f>
        <v>SI</v>
      </c>
      <c r="L47" s="126" t="s">
        <v>2709</v>
      </c>
      <c r="M47" s="137" t="s">
        <v>2535</v>
      </c>
      <c r="N47" s="238" t="s">
        <v>2666</v>
      </c>
      <c r="O47" s="132" t="s">
        <v>2446</v>
      </c>
      <c r="P47" s="132"/>
      <c r="Q47" s="237">
        <v>44430.775509259256</v>
      </c>
    </row>
    <row r="48" spans="1:17" s="123" customFormat="1" ht="18" x14ac:dyDescent="0.25">
      <c r="A48" s="132" t="str">
        <f>VLOOKUP(E48,'LISTADO ATM'!$A$2:$C$901,3,0)</f>
        <v>DISTRITO NACIONAL</v>
      </c>
      <c r="B48" s="128" t="s">
        <v>2653</v>
      </c>
      <c r="C48" s="96">
        <v>44428.869652777779</v>
      </c>
      <c r="D48" s="96" t="s">
        <v>2174</v>
      </c>
      <c r="E48" s="128">
        <v>545</v>
      </c>
      <c r="F48" s="132" t="str">
        <f>VLOOKUP(E48,VIP!$A$2:$O15226,2,0)</f>
        <v>DRBR995</v>
      </c>
      <c r="G48" s="132" t="str">
        <f>VLOOKUP(E48,'LISTADO ATM'!$A$2:$B$900,2,0)</f>
        <v xml:space="preserve">ATM Oficina Isabel La Católica II  </v>
      </c>
      <c r="H48" s="132" t="str">
        <f>VLOOKUP(E48,VIP!$A$2:$O20187,7,FALSE)</f>
        <v>Si</v>
      </c>
      <c r="I48" s="132" t="str">
        <f>VLOOKUP(E48,VIP!$A$2:$O12152,8,FALSE)</f>
        <v>Si</v>
      </c>
      <c r="J48" s="132" t="str">
        <f>VLOOKUP(E48,VIP!$A$2:$O12102,8,FALSE)</f>
        <v>Si</v>
      </c>
      <c r="K48" s="132" t="str">
        <f>VLOOKUP(E48,VIP!$A$2:$O15676,6,0)</f>
        <v>NO</v>
      </c>
      <c r="L48" s="126" t="s">
        <v>2632</v>
      </c>
      <c r="M48" s="137" t="s">
        <v>2535</v>
      </c>
      <c r="N48" s="95" t="s">
        <v>2444</v>
      </c>
      <c r="O48" s="132" t="s">
        <v>2446</v>
      </c>
      <c r="P48" s="132"/>
      <c r="Q48" s="237">
        <v>44430.775509259256</v>
      </c>
    </row>
    <row r="49" spans="1:23" s="123" customFormat="1" ht="18" x14ac:dyDescent="0.25">
      <c r="A49" s="132" t="str">
        <f>VLOOKUP(E49,'LISTADO ATM'!$A$2:$C$901,3,0)</f>
        <v>NORTE</v>
      </c>
      <c r="B49" s="128" t="s">
        <v>2681</v>
      </c>
      <c r="C49" s="96">
        <v>44429.940266203703</v>
      </c>
      <c r="D49" s="96" t="s">
        <v>2175</v>
      </c>
      <c r="E49" s="128">
        <v>606</v>
      </c>
      <c r="F49" s="132" t="str">
        <f>VLOOKUP(E49,VIP!$A$2:$O15307,2,0)</f>
        <v>DRBR704</v>
      </c>
      <c r="G49" s="132" t="str">
        <f>VLOOKUP(E49,'LISTADO ATM'!$A$2:$B$900,2,0)</f>
        <v xml:space="preserve">ATM UNP Manolo Tavarez Justo </v>
      </c>
      <c r="H49" s="132" t="str">
        <f>VLOOKUP(E49,VIP!$A$2:$O20268,7,FALSE)</f>
        <v>Si</v>
      </c>
      <c r="I49" s="132" t="str">
        <f>VLOOKUP(E49,VIP!$A$2:$O12233,8,FALSE)</f>
        <v>Si</v>
      </c>
      <c r="J49" s="132" t="str">
        <f>VLOOKUP(E49,VIP!$A$2:$O12183,8,FALSE)</f>
        <v>Si</v>
      </c>
      <c r="K49" s="132" t="str">
        <f>VLOOKUP(E49,VIP!$A$2:$O15757,6,0)</f>
        <v>NO</v>
      </c>
      <c r="L49" s="126" t="s">
        <v>2682</v>
      </c>
      <c r="M49" s="137" t="s">
        <v>2535</v>
      </c>
      <c r="N49" s="238" t="s">
        <v>2666</v>
      </c>
      <c r="O49" s="132" t="s">
        <v>2583</v>
      </c>
      <c r="P49" s="137"/>
      <c r="Q49" s="138">
        <v>44430.390277777777</v>
      </c>
    </row>
    <row r="50" spans="1:23" s="123" customFormat="1" ht="18" x14ac:dyDescent="0.25">
      <c r="A50" s="132" t="str">
        <f>VLOOKUP(E50,'LISTADO ATM'!$A$2:$C$901,3,0)</f>
        <v>NORTE</v>
      </c>
      <c r="B50" s="128" t="s">
        <v>2671</v>
      </c>
      <c r="C50" s="96">
        <v>44429.758680555555</v>
      </c>
      <c r="D50" s="96" t="s">
        <v>2460</v>
      </c>
      <c r="E50" s="128">
        <v>796</v>
      </c>
      <c r="F50" s="132" t="str">
        <f>VLOOKUP(E50,VIP!$A$2:$O15313,2,0)</f>
        <v>DRBR155</v>
      </c>
      <c r="G50" s="132" t="str">
        <f>VLOOKUP(E50,'LISTADO ATM'!$A$2:$B$900,2,0)</f>
        <v xml:space="preserve">ATM Oficina Plaza Ventura (Nagua) </v>
      </c>
      <c r="H50" s="132" t="str">
        <f>VLOOKUP(E50,VIP!$A$2:$O20274,7,FALSE)</f>
        <v>Si</v>
      </c>
      <c r="I50" s="132" t="str">
        <f>VLOOKUP(E50,VIP!$A$2:$O12239,8,FALSE)</f>
        <v>Si</v>
      </c>
      <c r="J50" s="132" t="str">
        <f>VLOOKUP(E50,VIP!$A$2:$O12189,8,FALSE)</f>
        <v>Si</v>
      </c>
      <c r="K50" s="132" t="str">
        <f>VLOOKUP(E50,VIP!$A$2:$O15763,6,0)</f>
        <v>SI</v>
      </c>
      <c r="L50" s="126" t="s">
        <v>2410</v>
      </c>
      <c r="M50" s="137" t="s">
        <v>2535</v>
      </c>
      <c r="N50" s="95" t="s">
        <v>2444</v>
      </c>
      <c r="O50" s="132" t="s">
        <v>2638</v>
      </c>
      <c r="P50" s="146"/>
      <c r="Q50" s="138">
        <v>44430.591666666667</v>
      </c>
    </row>
    <row r="51" spans="1:23" ht="18" x14ac:dyDescent="0.25">
      <c r="A51" s="132" t="str">
        <f>VLOOKUP(E51,'LISTADO ATM'!$A$2:$C$901,3,0)</f>
        <v>NORTE</v>
      </c>
      <c r="B51" s="128" t="s">
        <v>2683</v>
      </c>
      <c r="C51" s="96">
        <v>44429.92864583333</v>
      </c>
      <c r="D51" s="96" t="s">
        <v>2460</v>
      </c>
      <c r="E51" s="128">
        <v>350</v>
      </c>
      <c r="F51" s="132" t="str">
        <f>VLOOKUP(E51,VIP!$A$2:$O15312,2,0)</f>
        <v>DRBR350</v>
      </c>
      <c r="G51" s="132" t="str">
        <f>VLOOKUP(E51,'LISTADO ATM'!$A$2:$B$900,2,0)</f>
        <v xml:space="preserve">ATM Oficina Villa Tapia </v>
      </c>
      <c r="H51" s="132" t="str">
        <f>VLOOKUP(E51,VIP!$A$2:$O20273,7,FALSE)</f>
        <v>Si</v>
      </c>
      <c r="I51" s="132" t="str">
        <f>VLOOKUP(E51,VIP!$A$2:$O12238,8,FALSE)</f>
        <v>Si</v>
      </c>
      <c r="J51" s="132" t="str">
        <f>VLOOKUP(E51,VIP!$A$2:$O12188,8,FALSE)</f>
        <v>Si</v>
      </c>
      <c r="K51" s="132" t="str">
        <f>VLOOKUP(E51,VIP!$A$2:$O15762,6,0)</f>
        <v>NO</v>
      </c>
      <c r="L51" s="126" t="s">
        <v>2410</v>
      </c>
      <c r="M51" s="137" t="s">
        <v>2535</v>
      </c>
      <c r="N51" s="238" t="s">
        <v>2666</v>
      </c>
      <c r="O51" s="132" t="s">
        <v>2638</v>
      </c>
      <c r="P51" s="146"/>
      <c r="Q51" s="237">
        <v>44430.775509259256</v>
      </c>
      <c r="R51" s="44"/>
      <c r="S51" s="101"/>
      <c r="T51" s="101"/>
      <c r="U51" s="101"/>
      <c r="V51" s="78"/>
      <c r="W51" s="69"/>
    </row>
    <row r="52" spans="1:23" ht="18" x14ac:dyDescent="0.25">
      <c r="A52" s="132" t="str">
        <f>VLOOKUP(E52,'LISTADO ATM'!$A$2:$C$901,3,0)</f>
        <v>DISTRITO NACIONAL</v>
      </c>
      <c r="B52" s="128">
        <v>3335996270</v>
      </c>
      <c r="C52" s="96">
        <v>44429.358148148145</v>
      </c>
      <c r="D52" s="96" t="s">
        <v>2174</v>
      </c>
      <c r="E52" s="128">
        <v>516</v>
      </c>
      <c r="F52" s="132" t="str">
        <f>VLOOKUP(E52,VIP!$A$2:$O15250,2,0)</f>
        <v>DRBR516</v>
      </c>
      <c r="G52" s="132" t="str">
        <f>VLOOKUP(E52,'LISTADO ATM'!$A$2:$B$900,2,0)</f>
        <v xml:space="preserve">ATM Oficina Gascue </v>
      </c>
      <c r="H52" s="132" t="str">
        <f>VLOOKUP(E52,VIP!$A$2:$O20211,7,FALSE)</f>
        <v>Si</v>
      </c>
      <c r="I52" s="132" t="str">
        <f>VLOOKUP(E52,VIP!$A$2:$O12176,8,FALSE)</f>
        <v>Si</v>
      </c>
      <c r="J52" s="132" t="str">
        <f>VLOOKUP(E52,VIP!$A$2:$O12126,8,FALSE)</f>
        <v>Si</v>
      </c>
      <c r="K52" s="132" t="str">
        <f>VLOOKUP(E52,VIP!$A$2:$O15700,6,0)</f>
        <v>SI</v>
      </c>
      <c r="L52" s="126" t="s">
        <v>2456</v>
      </c>
      <c r="M52" s="137" t="s">
        <v>2535</v>
      </c>
      <c r="N52" s="95" t="s">
        <v>2444</v>
      </c>
      <c r="O52" s="132" t="s">
        <v>2446</v>
      </c>
      <c r="P52" s="132"/>
      <c r="Q52" s="237">
        <v>44430.775509259256</v>
      </c>
      <c r="R52" s="44"/>
      <c r="S52" s="101"/>
      <c r="T52" s="101"/>
      <c r="U52" s="101"/>
      <c r="V52" s="78"/>
      <c r="W52" s="69"/>
    </row>
    <row r="53" spans="1:23" ht="18" x14ac:dyDescent="0.25">
      <c r="A53" s="132" t="str">
        <f>VLOOKUP(E53,'LISTADO ATM'!$A$2:$C$901,3,0)</f>
        <v>SUR</v>
      </c>
      <c r="B53" s="128">
        <v>3335996371</v>
      </c>
      <c r="C53" s="96">
        <v>44429.453356481485</v>
      </c>
      <c r="D53" s="96" t="s">
        <v>2174</v>
      </c>
      <c r="E53" s="128">
        <v>829</v>
      </c>
      <c r="F53" s="132" t="str">
        <f>VLOOKUP(E53,VIP!$A$2:$O15253,2,0)</f>
        <v>DRBR829</v>
      </c>
      <c r="G53" s="132" t="str">
        <f>VLOOKUP(E53,'LISTADO ATM'!$A$2:$B$900,2,0)</f>
        <v xml:space="preserve">ATM UNP Multicentro Sirena Baní </v>
      </c>
      <c r="H53" s="132" t="str">
        <f>VLOOKUP(E53,VIP!$A$2:$O20214,7,FALSE)</f>
        <v>Si</v>
      </c>
      <c r="I53" s="132" t="str">
        <f>VLOOKUP(E53,VIP!$A$2:$O12179,8,FALSE)</f>
        <v>Si</v>
      </c>
      <c r="J53" s="132" t="str">
        <f>VLOOKUP(E53,VIP!$A$2:$O12129,8,FALSE)</f>
        <v>Si</v>
      </c>
      <c r="K53" s="132" t="str">
        <f>VLOOKUP(E53,VIP!$A$2:$O15703,6,0)</f>
        <v>NO</v>
      </c>
      <c r="L53" s="126" t="s">
        <v>2456</v>
      </c>
      <c r="M53" s="137" t="s">
        <v>2535</v>
      </c>
      <c r="N53" s="95" t="s">
        <v>2444</v>
      </c>
      <c r="O53" s="132" t="s">
        <v>2446</v>
      </c>
      <c r="P53" s="132"/>
      <c r="Q53" s="138">
        <v>44430.539583333331</v>
      </c>
      <c r="R53" s="44"/>
      <c r="S53" s="101"/>
      <c r="T53" s="101"/>
      <c r="U53" s="101"/>
      <c r="V53" s="78"/>
      <c r="W53" s="69"/>
    </row>
    <row r="54" spans="1:23" ht="18" x14ac:dyDescent="0.25">
      <c r="A54" s="132" t="str">
        <f>VLOOKUP(E54,'LISTADO ATM'!$A$2:$C$901,3,0)</f>
        <v>DISTRITO NACIONAL</v>
      </c>
      <c r="B54" s="128">
        <v>3335996395</v>
      </c>
      <c r="C54" s="96">
        <v>44429.4840625</v>
      </c>
      <c r="D54" s="96" t="s">
        <v>2174</v>
      </c>
      <c r="E54" s="128">
        <v>35</v>
      </c>
      <c r="F54" s="132" t="str">
        <f>VLOOKUP(E54,VIP!$A$2:$O15289,2,0)</f>
        <v>DRBR035</v>
      </c>
      <c r="G54" s="132" t="str">
        <f>VLOOKUP(E54,'LISTADO ATM'!$A$2:$B$900,2,0)</f>
        <v xml:space="preserve">ATM Dirección General de Aduanas I </v>
      </c>
      <c r="H54" s="132" t="str">
        <f>VLOOKUP(E54,VIP!$A$2:$O20250,7,FALSE)</f>
        <v>Si</v>
      </c>
      <c r="I54" s="132" t="str">
        <f>VLOOKUP(E54,VIP!$A$2:$O12215,8,FALSE)</f>
        <v>Si</v>
      </c>
      <c r="J54" s="132" t="str">
        <f>VLOOKUP(E54,VIP!$A$2:$O12165,8,FALSE)</f>
        <v>Si</v>
      </c>
      <c r="K54" s="132" t="str">
        <f>VLOOKUP(E54,VIP!$A$2:$O15739,6,0)</f>
        <v>NO</v>
      </c>
      <c r="L54" s="126" t="s">
        <v>2456</v>
      </c>
      <c r="M54" s="137" t="s">
        <v>2535</v>
      </c>
      <c r="N54" s="95" t="s">
        <v>2444</v>
      </c>
      <c r="O54" s="132" t="s">
        <v>2446</v>
      </c>
      <c r="P54" s="132"/>
      <c r="Q54" s="237">
        <v>44430.775509259256</v>
      </c>
      <c r="R54" s="44"/>
      <c r="S54" s="101"/>
      <c r="T54" s="101"/>
      <c r="U54" s="101"/>
      <c r="V54" s="78"/>
      <c r="W54" s="69"/>
    </row>
    <row r="55" spans="1:23" ht="18" x14ac:dyDescent="0.25">
      <c r="A55" s="132" t="str">
        <f>VLOOKUP(E55,'LISTADO ATM'!$A$2:$C$901,3,0)</f>
        <v>NORTE</v>
      </c>
      <c r="B55" s="128">
        <v>3335996414</v>
      </c>
      <c r="C55" s="96">
        <v>44429.506724537037</v>
      </c>
      <c r="D55" s="96" t="s">
        <v>2175</v>
      </c>
      <c r="E55" s="128">
        <v>944</v>
      </c>
      <c r="F55" s="132" t="str">
        <f>VLOOKUP(E55,VIP!$A$2:$O15284,2,0)</f>
        <v>DRBR944</v>
      </c>
      <c r="G55" s="132" t="str">
        <f>VLOOKUP(E55,'LISTADO ATM'!$A$2:$B$900,2,0)</f>
        <v xml:space="preserve">ATM UNP Mao </v>
      </c>
      <c r="H55" s="132" t="str">
        <f>VLOOKUP(E55,VIP!$A$2:$O20245,7,FALSE)</f>
        <v>Si</v>
      </c>
      <c r="I55" s="132" t="str">
        <f>VLOOKUP(E55,VIP!$A$2:$O12210,8,FALSE)</f>
        <v>Si</v>
      </c>
      <c r="J55" s="132" t="str">
        <f>VLOOKUP(E55,VIP!$A$2:$O12160,8,FALSE)</f>
        <v>Si</v>
      </c>
      <c r="K55" s="132" t="str">
        <f>VLOOKUP(E55,VIP!$A$2:$O15734,6,0)</f>
        <v>NO</v>
      </c>
      <c r="L55" s="126" t="s">
        <v>2456</v>
      </c>
      <c r="M55" s="137" t="s">
        <v>2535</v>
      </c>
      <c r="N55" s="238" t="s">
        <v>2666</v>
      </c>
      <c r="O55" s="132" t="s">
        <v>2633</v>
      </c>
      <c r="P55" s="132"/>
      <c r="Q55" s="138">
        <v>44430.542361111111</v>
      </c>
      <c r="R55" s="44"/>
      <c r="S55" s="101"/>
      <c r="T55" s="101"/>
      <c r="U55" s="101"/>
      <c r="V55" s="78"/>
      <c r="W55" s="69"/>
    </row>
    <row r="56" spans="1:23" ht="18" x14ac:dyDescent="0.25">
      <c r="A56" s="132" t="str">
        <f>VLOOKUP(E56,'LISTADO ATM'!$A$2:$C$901,3,0)</f>
        <v>NORTE</v>
      </c>
      <c r="B56" s="128">
        <v>3335996508</v>
      </c>
      <c r="C56" s="96">
        <v>44429.645057870373</v>
      </c>
      <c r="D56" s="96" t="s">
        <v>2174</v>
      </c>
      <c r="E56" s="128">
        <v>62</v>
      </c>
      <c r="F56" s="132" t="str">
        <f>VLOOKUP(E56,VIP!$A$2:$O15294,2,0)</f>
        <v>DRBR062</v>
      </c>
      <c r="G56" s="132" t="str">
        <f>VLOOKUP(E56,'LISTADO ATM'!$A$2:$B$900,2,0)</f>
        <v xml:space="preserve">ATM Oficina Dajabón </v>
      </c>
      <c r="H56" s="132" t="str">
        <f>VLOOKUP(E56,VIP!$A$2:$O20255,7,FALSE)</f>
        <v>Si</v>
      </c>
      <c r="I56" s="132" t="str">
        <f>VLOOKUP(E56,VIP!$A$2:$O12220,8,FALSE)</f>
        <v>Si</v>
      </c>
      <c r="J56" s="132" t="str">
        <f>VLOOKUP(E56,VIP!$A$2:$O12170,8,FALSE)</f>
        <v>Si</v>
      </c>
      <c r="K56" s="132" t="str">
        <f>VLOOKUP(E56,VIP!$A$2:$O15744,6,0)</f>
        <v>SI</v>
      </c>
      <c r="L56" s="126" t="s">
        <v>2456</v>
      </c>
      <c r="M56" s="137" t="s">
        <v>2535</v>
      </c>
      <c r="N56" s="238" t="s">
        <v>2666</v>
      </c>
      <c r="O56" s="132" t="s">
        <v>2446</v>
      </c>
      <c r="P56" s="132"/>
      <c r="Q56" s="138" t="s">
        <v>2708</v>
      </c>
      <c r="R56" s="44"/>
      <c r="S56" s="101"/>
      <c r="T56" s="101"/>
      <c r="U56" s="101"/>
      <c r="V56" s="78"/>
      <c r="W56" s="69"/>
    </row>
    <row r="57" spans="1:23" ht="18" x14ac:dyDescent="0.25">
      <c r="A57" s="132" t="str">
        <f>VLOOKUP(E57,'LISTADO ATM'!$A$2:$C$901,3,0)</f>
        <v>DISTRITO NACIONAL</v>
      </c>
      <c r="B57" s="128">
        <v>3335996509</v>
      </c>
      <c r="C57" s="96">
        <v>44429.645370370374</v>
      </c>
      <c r="D57" s="96" t="s">
        <v>2174</v>
      </c>
      <c r="E57" s="128">
        <v>744</v>
      </c>
      <c r="F57" s="132" t="str">
        <f>VLOOKUP(E57,VIP!$A$2:$O15293,2,0)</f>
        <v>DRBR289</v>
      </c>
      <c r="G57" s="132" t="str">
        <f>VLOOKUP(E57,'LISTADO ATM'!$A$2:$B$900,2,0)</f>
        <v xml:space="preserve">ATM Multicentro La Sirena Venezuela </v>
      </c>
      <c r="H57" s="132" t="str">
        <f>VLOOKUP(E57,VIP!$A$2:$O20254,7,FALSE)</f>
        <v>Si</v>
      </c>
      <c r="I57" s="132" t="str">
        <f>VLOOKUP(E57,VIP!$A$2:$O12219,8,FALSE)</f>
        <v>Si</v>
      </c>
      <c r="J57" s="132" t="str">
        <f>VLOOKUP(E57,VIP!$A$2:$O12169,8,FALSE)</f>
        <v>Si</v>
      </c>
      <c r="K57" s="132" t="str">
        <f>VLOOKUP(E57,VIP!$A$2:$O15743,6,0)</f>
        <v>SI</v>
      </c>
      <c r="L57" s="126" t="s">
        <v>2456</v>
      </c>
      <c r="M57" s="137" t="s">
        <v>2535</v>
      </c>
      <c r="N57" s="95" t="s">
        <v>2444</v>
      </c>
      <c r="O57" s="132" t="s">
        <v>2446</v>
      </c>
      <c r="P57" s="132"/>
      <c r="Q57" s="138" t="s">
        <v>2708</v>
      </c>
      <c r="R57" s="44"/>
      <c r="S57" s="101"/>
      <c r="T57" s="101"/>
      <c r="U57" s="101"/>
      <c r="V57" s="78"/>
      <c r="W57" s="69"/>
    </row>
    <row r="58" spans="1:23" ht="18" x14ac:dyDescent="0.25">
      <c r="A58" s="132" t="str">
        <f>VLOOKUP(E58,'LISTADO ATM'!$A$2:$C$901,3,0)</f>
        <v>NORTE</v>
      </c>
      <c r="B58" s="128" t="s">
        <v>2675</v>
      </c>
      <c r="C58" s="96">
        <v>44429.748136574075</v>
      </c>
      <c r="D58" s="96" t="s">
        <v>2175</v>
      </c>
      <c r="E58" s="128">
        <v>882</v>
      </c>
      <c r="F58" s="132" t="str">
        <f>VLOOKUP(E58,VIP!$A$2:$O15317,2,0)</f>
        <v>DRBR882</v>
      </c>
      <c r="G58" s="132" t="str">
        <f>VLOOKUP(E58,'LISTADO ATM'!$A$2:$B$900,2,0)</f>
        <v xml:space="preserve">ATM Oficina Moca II </v>
      </c>
      <c r="H58" s="132" t="str">
        <f>VLOOKUP(E58,VIP!$A$2:$O20278,7,FALSE)</f>
        <v>Si</v>
      </c>
      <c r="I58" s="132" t="str">
        <f>VLOOKUP(E58,VIP!$A$2:$O12243,8,FALSE)</f>
        <v>Si</v>
      </c>
      <c r="J58" s="132" t="str">
        <f>VLOOKUP(E58,VIP!$A$2:$O12193,8,FALSE)</f>
        <v>Si</v>
      </c>
      <c r="K58" s="132" t="str">
        <f>VLOOKUP(E58,VIP!$A$2:$O15767,6,0)</f>
        <v>SI</v>
      </c>
      <c r="L58" s="126" t="s">
        <v>2456</v>
      </c>
      <c r="M58" s="137" t="s">
        <v>2535</v>
      </c>
      <c r="N58" s="238" t="s">
        <v>2666</v>
      </c>
      <c r="O58" s="132" t="s">
        <v>2583</v>
      </c>
      <c r="P58" s="132"/>
      <c r="Q58" s="138" t="s">
        <v>2707</v>
      </c>
      <c r="R58" s="44"/>
      <c r="S58" s="101"/>
      <c r="T58" s="101"/>
      <c r="U58" s="101"/>
      <c r="V58" s="78"/>
      <c r="W58" s="69"/>
    </row>
    <row r="59" spans="1:23" ht="18" x14ac:dyDescent="0.25">
      <c r="A59" s="132" t="str">
        <f>VLOOKUP(E59,'LISTADO ATM'!$A$2:$C$901,3,0)</f>
        <v>DISTRITO NACIONAL</v>
      </c>
      <c r="B59" s="128" t="s">
        <v>2674</v>
      </c>
      <c r="C59" s="96">
        <v>44429.749745370369</v>
      </c>
      <c r="D59" s="96" t="s">
        <v>2174</v>
      </c>
      <c r="E59" s="128">
        <v>929</v>
      </c>
      <c r="F59" s="132" t="str">
        <f>VLOOKUP(E59,VIP!$A$2:$O15316,2,0)</f>
        <v>DRBR929</v>
      </c>
      <c r="G59" s="132" t="str">
        <f>VLOOKUP(E59,'LISTADO ATM'!$A$2:$B$900,2,0)</f>
        <v>ATM Autoservicio Nacional El Conde</v>
      </c>
      <c r="H59" s="132" t="str">
        <f>VLOOKUP(E59,VIP!$A$2:$O20277,7,FALSE)</f>
        <v>Si</v>
      </c>
      <c r="I59" s="132" t="str">
        <f>VLOOKUP(E59,VIP!$A$2:$O12242,8,FALSE)</f>
        <v>Si</v>
      </c>
      <c r="J59" s="132" t="str">
        <f>VLOOKUP(E59,VIP!$A$2:$O12192,8,FALSE)</f>
        <v>Si</v>
      </c>
      <c r="K59" s="132" t="str">
        <f>VLOOKUP(E59,VIP!$A$2:$O15766,6,0)</f>
        <v>NO</v>
      </c>
      <c r="L59" s="126" t="s">
        <v>2456</v>
      </c>
      <c r="M59" s="137" t="s">
        <v>2535</v>
      </c>
      <c r="N59" s="95" t="s">
        <v>2444</v>
      </c>
      <c r="O59" s="132" t="s">
        <v>2446</v>
      </c>
      <c r="P59" s="132"/>
      <c r="Q59" s="237">
        <v>44430.775509259256</v>
      </c>
      <c r="R59" s="44"/>
      <c r="S59" s="101"/>
      <c r="T59" s="101"/>
      <c r="U59" s="101"/>
      <c r="V59" s="78"/>
      <c r="W59" s="69"/>
    </row>
    <row r="60" spans="1:23" ht="18" x14ac:dyDescent="0.25">
      <c r="A60" s="132" t="str">
        <f>VLOOKUP(E60,'LISTADO ATM'!$A$2:$C$901,3,0)</f>
        <v>DISTRITO NACIONAL</v>
      </c>
      <c r="B60" s="128" t="s">
        <v>2669</v>
      </c>
      <c r="C60" s="96">
        <v>44429.779282407406</v>
      </c>
      <c r="D60" s="96" t="s">
        <v>2174</v>
      </c>
      <c r="E60" s="128">
        <v>562</v>
      </c>
      <c r="F60" s="132" t="str">
        <f>VLOOKUP(E60,VIP!$A$2:$O15310,2,0)</f>
        <v>DRBR226</v>
      </c>
      <c r="G60" s="132" t="str">
        <f>VLOOKUP(E60,'LISTADO ATM'!$A$2:$B$900,2,0)</f>
        <v xml:space="preserve">ATM S/M Jumbo Carretera Mella </v>
      </c>
      <c r="H60" s="132" t="str">
        <f>VLOOKUP(E60,VIP!$A$2:$O20271,7,FALSE)</f>
        <v>Si</v>
      </c>
      <c r="I60" s="132" t="str">
        <f>VLOOKUP(E60,VIP!$A$2:$O12236,8,FALSE)</f>
        <v>Si</v>
      </c>
      <c r="J60" s="132" t="str">
        <f>VLOOKUP(E60,VIP!$A$2:$O12186,8,FALSE)</f>
        <v>Si</v>
      </c>
      <c r="K60" s="132" t="str">
        <f>VLOOKUP(E60,VIP!$A$2:$O15760,6,0)</f>
        <v>SI</v>
      </c>
      <c r="L60" s="126" t="s">
        <v>2456</v>
      </c>
      <c r="M60" s="137" t="s">
        <v>2535</v>
      </c>
      <c r="N60" s="95" t="s">
        <v>2444</v>
      </c>
      <c r="O60" s="132" t="s">
        <v>2446</v>
      </c>
      <c r="P60" s="132"/>
      <c r="Q60" s="237">
        <v>44430.775509259256</v>
      </c>
      <c r="R60" s="44"/>
      <c r="S60" s="101"/>
      <c r="T60" s="101"/>
      <c r="U60" s="101"/>
      <c r="V60" s="78"/>
      <c r="W60" s="69"/>
    </row>
    <row r="61" spans="1:23" ht="18" x14ac:dyDescent="0.25">
      <c r="A61" s="132" t="str">
        <f>VLOOKUP(E61,'LISTADO ATM'!$A$2:$C$901,3,0)</f>
        <v>NORTE</v>
      </c>
      <c r="B61" s="128" t="s">
        <v>2700</v>
      </c>
      <c r="C61" s="96">
        <v>44430.043217592596</v>
      </c>
      <c r="D61" s="96" t="s">
        <v>2175</v>
      </c>
      <c r="E61" s="128">
        <v>189</v>
      </c>
      <c r="F61" s="132" t="str">
        <f>VLOOKUP(E61,VIP!$A$2:$O15314,2,0)</f>
        <v>DRBR189</v>
      </c>
      <c r="G61" s="132" t="str">
        <f>VLOOKUP(E61,'LISTADO ATM'!$A$2:$B$900,2,0)</f>
        <v xml:space="preserve">ATM Comando Regional Cibao Central P.N. </v>
      </c>
      <c r="H61" s="132" t="str">
        <f>VLOOKUP(E61,VIP!$A$2:$O20275,7,FALSE)</f>
        <v>Si</v>
      </c>
      <c r="I61" s="132" t="str">
        <f>VLOOKUP(E61,VIP!$A$2:$O12240,8,FALSE)</f>
        <v>Si</v>
      </c>
      <c r="J61" s="132" t="str">
        <f>VLOOKUP(E61,VIP!$A$2:$O12190,8,FALSE)</f>
        <v>Si</v>
      </c>
      <c r="K61" s="132" t="str">
        <f>VLOOKUP(E61,VIP!$A$2:$O15764,6,0)</f>
        <v>NO</v>
      </c>
      <c r="L61" s="126" t="s">
        <v>2456</v>
      </c>
      <c r="M61" s="137" t="s">
        <v>2535</v>
      </c>
      <c r="N61" s="238" t="s">
        <v>2666</v>
      </c>
      <c r="O61" s="132" t="s">
        <v>2633</v>
      </c>
      <c r="P61" s="132"/>
      <c r="Q61" s="138">
        <v>44430.544444444444</v>
      </c>
      <c r="R61" s="44"/>
      <c r="S61" s="101"/>
      <c r="T61" s="101"/>
      <c r="U61" s="101"/>
      <c r="V61" s="78"/>
      <c r="W61" s="69"/>
    </row>
    <row r="62" spans="1:23" ht="18" x14ac:dyDescent="0.25">
      <c r="A62" s="132" t="str">
        <f>VLOOKUP(E62,'LISTADO ATM'!$A$2:$C$901,3,0)</f>
        <v>NORTE</v>
      </c>
      <c r="B62" s="128">
        <v>3335996626</v>
      </c>
      <c r="C62" s="96">
        <v>44430.370312500003</v>
      </c>
      <c r="D62" s="96" t="s">
        <v>2175</v>
      </c>
      <c r="E62" s="128">
        <v>92</v>
      </c>
      <c r="F62" s="132" t="str">
        <f>VLOOKUP(E62,VIP!$A$2:$O15290,2,0)</f>
        <v>DRBR092</v>
      </c>
      <c r="G62" s="132" t="str">
        <f>VLOOKUP(E62,'LISTADO ATM'!$A$2:$B$900,2,0)</f>
        <v xml:space="preserve">ATM Oficina Salcedo </v>
      </c>
      <c r="H62" s="132" t="str">
        <f>VLOOKUP(E62,VIP!$A$2:$O20251,7,FALSE)</f>
        <v>Si</v>
      </c>
      <c r="I62" s="132" t="str">
        <f>VLOOKUP(E62,VIP!$A$2:$O12216,8,FALSE)</f>
        <v>Si</v>
      </c>
      <c r="J62" s="132" t="str">
        <f>VLOOKUP(E62,VIP!$A$2:$O12166,8,FALSE)</f>
        <v>Si</v>
      </c>
      <c r="K62" s="132" t="str">
        <f>VLOOKUP(E62,VIP!$A$2:$O15740,6,0)</f>
        <v>SI</v>
      </c>
      <c r="L62" s="126" t="s">
        <v>2456</v>
      </c>
      <c r="M62" s="137" t="s">
        <v>2535</v>
      </c>
      <c r="N62" s="238" t="s">
        <v>2666</v>
      </c>
      <c r="O62" s="132" t="s">
        <v>2633</v>
      </c>
      <c r="P62" s="132"/>
      <c r="Q62" s="237">
        <v>44430.775509259256</v>
      </c>
      <c r="R62" s="44"/>
      <c r="S62" s="101"/>
      <c r="T62" s="101"/>
      <c r="U62" s="101"/>
      <c r="V62" s="78"/>
      <c r="W62" s="69"/>
    </row>
    <row r="63" spans="1:23" ht="18" x14ac:dyDescent="0.25">
      <c r="A63" s="132" t="str">
        <f>VLOOKUP(E63,'LISTADO ATM'!$A$2:$C$901,3,0)</f>
        <v>DISTRITO NACIONAL</v>
      </c>
      <c r="B63" s="128" t="s">
        <v>2629</v>
      </c>
      <c r="C63" s="96">
        <v>44426.464259259257</v>
      </c>
      <c r="D63" s="96" t="s">
        <v>2174</v>
      </c>
      <c r="E63" s="128">
        <v>498</v>
      </c>
      <c r="F63" s="132" t="str">
        <f>VLOOKUP(E63,VIP!$A$2:$O15099,2,0)</f>
        <v>DRBR498</v>
      </c>
      <c r="G63" s="132" t="str">
        <f>VLOOKUP(E63,'LISTADO ATM'!$A$2:$B$900,2,0)</f>
        <v xml:space="preserve">ATM Estación Sunix 27 de Febrero </v>
      </c>
      <c r="H63" s="132" t="str">
        <f>VLOOKUP(E63,VIP!$A$2:$O20060,7,FALSE)</f>
        <v>Si</v>
      </c>
      <c r="I63" s="132" t="str">
        <f>VLOOKUP(E63,VIP!$A$2:$O12025,8,FALSE)</f>
        <v>Si</v>
      </c>
      <c r="J63" s="132" t="str">
        <f>VLOOKUP(E63,VIP!$A$2:$O11975,8,FALSE)</f>
        <v>Si</v>
      </c>
      <c r="K63" s="132" t="str">
        <f>VLOOKUP(E63,VIP!$A$2:$O15549,6,0)</f>
        <v>NO</v>
      </c>
      <c r="L63" s="126" t="s">
        <v>2213</v>
      </c>
      <c r="M63" s="95" t="s">
        <v>2438</v>
      </c>
      <c r="N63" s="95" t="s">
        <v>2444</v>
      </c>
      <c r="O63" s="132" t="s">
        <v>2446</v>
      </c>
      <c r="P63" s="132"/>
      <c r="Q63" s="131" t="s">
        <v>2213</v>
      </c>
      <c r="R63" s="44"/>
      <c r="S63" s="101"/>
      <c r="T63" s="101"/>
      <c r="U63" s="101"/>
      <c r="V63" s="78"/>
      <c r="W63" s="69"/>
    </row>
    <row r="64" spans="1:23" ht="18" x14ac:dyDescent="0.25">
      <c r="A64" s="132" t="str">
        <f>VLOOKUP(E64,'LISTADO ATM'!$A$2:$C$901,3,0)</f>
        <v>DISTRITO NACIONAL</v>
      </c>
      <c r="B64" s="128" t="s">
        <v>2637</v>
      </c>
      <c r="C64" s="96">
        <v>44428.390451388892</v>
      </c>
      <c r="D64" s="96" t="s">
        <v>2174</v>
      </c>
      <c r="E64" s="128">
        <v>248</v>
      </c>
      <c r="F64" s="132" t="str">
        <f>VLOOKUP(E64,VIP!$A$2:$O15170,2,0)</f>
        <v>DRBR248</v>
      </c>
      <c r="G64" s="132" t="str">
        <f>VLOOKUP(E64,'LISTADO ATM'!$A$2:$B$900,2,0)</f>
        <v xml:space="preserve">ATM Shell Paraiso </v>
      </c>
      <c r="H64" s="132" t="str">
        <f>VLOOKUP(E64,VIP!$A$2:$O20131,7,FALSE)</f>
        <v>Si</v>
      </c>
      <c r="I64" s="132" t="str">
        <f>VLOOKUP(E64,VIP!$A$2:$O12096,8,FALSE)</f>
        <v>Si</v>
      </c>
      <c r="J64" s="132" t="str">
        <f>VLOOKUP(E64,VIP!$A$2:$O12046,8,FALSE)</f>
        <v>Si</v>
      </c>
      <c r="K64" s="132" t="str">
        <f>VLOOKUP(E64,VIP!$A$2:$O15620,6,0)</f>
        <v>NO</v>
      </c>
      <c r="L64" s="126" t="s">
        <v>2213</v>
      </c>
      <c r="M64" s="95" t="s">
        <v>2438</v>
      </c>
      <c r="N64" s="95" t="s">
        <v>2444</v>
      </c>
      <c r="O64" s="132" t="s">
        <v>2446</v>
      </c>
      <c r="P64" s="132"/>
      <c r="Q64" s="131" t="s">
        <v>2213</v>
      </c>
      <c r="R64" s="44"/>
      <c r="S64" s="101"/>
      <c r="T64" s="101"/>
      <c r="U64" s="101"/>
      <c r="V64" s="78"/>
      <c r="W64" s="69"/>
    </row>
    <row r="65" spans="1:23" ht="18" x14ac:dyDescent="0.25">
      <c r="A65" s="132" t="str">
        <f>VLOOKUP(E65,'LISTADO ATM'!$A$2:$C$901,3,0)</f>
        <v>DISTRITO NACIONAL</v>
      </c>
      <c r="B65" s="128" t="s">
        <v>2636</v>
      </c>
      <c r="C65" s="96">
        <v>44428.415775462963</v>
      </c>
      <c r="D65" s="96" t="s">
        <v>2174</v>
      </c>
      <c r="E65" s="128">
        <v>244</v>
      </c>
      <c r="F65" s="132" t="str">
        <f>VLOOKUP(E65,VIP!$A$2:$O15168,2,0)</f>
        <v>DRBR244</v>
      </c>
      <c r="G65" s="132" t="str">
        <f>VLOOKUP(E65,'LISTADO ATM'!$A$2:$B$900,2,0)</f>
        <v xml:space="preserve">ATM Ministerio de Hacienda (antiguo Finanzas) </v>
      </c>
      <c r="H65" s="132" t="str">
        <f>VLOOKUP(E65,VIP!$A$2:$O20129,7,FALSE)</f>
        <v>Si</v>
      </c>
      <c r="I65" s="132" t="str">
        <f>VLOOKUP(E65,VIP!$A$2:$O12094,8,FALSE)</f>
        <v>Si</v>
      </c>
      <c r="J65" s="132" t="str">
        <f>VLOOKUP(E65,VIP!$A$2:$O12044,8,FALSE)</f>
        <v>Si</v>
      </c>
      <c r="K65" s="132" t="str">
        <f>VLOOKUP(E65,VIP!$A$2:$O15618,6,0)</f>
        <v>NO</v>
      </c>
      <c r="L65" s="126" t="s">
        <v>2213</v>
      </c>
      <c r="M65" s="95" t="s">
        <v>2438</v>
      </c>
      <c r="N65" s="95" t="s">
        <v>2444</v>
      </c>
      <c r="O65" s="132" t="s">
        <v>2446</v>
      </c>
      <c r="P65" s="132"/>
      <c r="Q65" s="131" t="s">
        <v>2213</v>
      </c>
      <c r="R65" s="44"/>
      <c r="S65" s="101"/>
      <c r="T65" s="101"/>
      <c r="U65" s="101"/>
      <c r="V65" s="78"/>
      <c r="W65" s="69"/>
    </row>
    <row r="66" spans="1:23" ht="18" x14ac:dyDescent="0.25">
      <c r="A66" s="132" t="str">
        <f>VLOOKUP(E66,'LISTADO ATM'!$A$2:$C$901,3,0)</f>
        <v>ESTE</v>
      </c>
      <c r="B66" s="128" t="s">
        <v>2645</v>
      </c>
      <c r="C66" s="96">
        <v>44428.506064814814</v>
      </c>
      <c r="D66" s="96" t="s">
        <v>2174</v>
      </c>
      <c r="E66" s="128">
        <v>368</v>
      </c>
      <c r="F66" s="132" t="str">
        <f>VLOOKUP(E66,VIP!$A$2:$O15171,2,0)</f>
        <v xml:space="preserve">DRBR368 </v>
      </c>
      <c r="G66" s="132" t="str">
        <f>VLOOKUP(E66,'LISTADO ATM'!$A$2:$B$900,2,0)</f>
        <v>ATM Ayuntamiento Peralvillo</v>
      </c>
      <c r="H66" s="132" t="str">
        <f>VLOOKUP(E66,VIP!$A$2:$O20132,7,FALSE)</f>
        <v>N/A</v>
      </c>
      <c r="I66" s="132" t="str">
        <f>VLOOKUP(E66,VIP!$A$2:$O12097,8,FALSE)</f>
        <v>N/A</v>
      </c>
      <c r="J66" s="132" t="str">
        <f>VLOOKUP(E66,VIP!$A$2:$O12047,8,FALSE)</f>
        <v>N/A</v>
      </c>
      <c r="K66" s="132" t="str">
        <f>VLOOKUP(E66,VIP!$A$2:$O15621,6,0)</f>
        <v>N/A</v>
      </c>
      <c r="L66" s="126" t="s">
        <v>2213</v>
      </c>
      <c r="M66" s="95" t="s">
        <v>2438</v>
      </c>
      <c r="N66" s="95" t="s">
        <v>2608</v>
      </c>
      <c r="O66" s="132" t="s">
        <v>2446</v>
      </c>
      <c r="P66" s="132"/>
      <c r="Q66" s="131" t="s">
        <v>2213</v>
      </c>
      <c r="R66" s="44"/>
      <c r="S66" s="101"/>
      <c r="T66" s="101"/>
      <c r="U66" s="101"/>
      <c r="V66" s="78"/>
      <c r="W66" s="69"/>
    </row>
    <row r="67" spans="1:23" ht="18" x14ac:dyDescent="0.25">
      <c r="A67" s="132" t="str">
        <f>VLOOKUP(E67,'LISTADO ATM'!$A$2:$C$901,3,0)</f>
        <v>DISTRITO NACIONAL</v>
      </c>
      <c r="B67" s="128" t="s">
        <v>2644</v>
      </c>
      <c r="C67" s="96">
        <v>44428.510231481479</v>
      </c>
      <c r="D67" s="96" t="s">
        <v>2174</v>
      </c>
      <c r="E67" s="128">
        <v>951</v>
      </c>
      <c r="F67" s="132" t="str">
        <f>VLOOKUP(E67,VIP!$A$2:$O15170,2,0)</f>
        <v>DRBR203</v>
      </c>
      <c r="G67" s="132" t="str">
        <f>VLOOKUP(E67,'LISTADO ATM'!$A$2:$B$900,2,0)</f>
        <v xml:space="preserve">ATM Oficina Plaza Haché JFK </v>
      </c>
      <c r="H67" s="132" t="str">
        <f>VLOOKUP(E67,VIP!$A$2:$O20131,7,FALSE)</f>
        <v>Si</v>
      </c>
      <c r="I67" s="132" t="str">
        <f>VLOOKUP(E67,VIP!$A$2:$O12096,8,FALSE)</f>
        <v>Si</v>
      </c>
      <c r="J67" s="132" t="str">
        <f>VLOOKUP(E67,VIP!$A$2:$O12046,8,FALSE)</f>
        <v>Si</v>
      </c>
      <c r="K67" s="132" t="str">
        <f>VLOOKUP(E67,VIP!$A$2:$O15620,6,0)</f>
        <v>NO</v>
      </c>
      <c r="L67" s="126" t="s">
        <v>2213</v>
      </c>
      <c r="M67" s="95" t="s">
        <v>2438</v>
      </c>
      <c r="N67" s="95" t="s">
        <v>2608</v>
      </c>
      <c r="O67" s="132" t="s">
        <v>2446</v>
      </c>
      <c r="P67" s="132"/>
      <c r="Q67" s="131" t="s">
        <v>2213</v>
      </c>
      <c r="R67" s="44"/>
      <c r="S67" s="101"/>
      <c r="T67" s="101"/>
      <c r="U67" s="101"/>
      <c r="V67" s="78"/>
      <c r="W67" s="69"/>
    </row>
    <row r="68" spans="1:23" ht="18" x14ac:dyDescent="0.25">
      <c r="A68" s="132" t="str">
        <f>VLOOKUP(E68,'LISTADO ATM'!$A$2:$C$901,3,0)</f>
        <v>DISTRITO NACIONAL</v>
      </c>
      <c r="B68" s="128" t="s">
        <v>2643</v>
      </c>
      <c r="C68" s="96">
        <v>44428.533900462964</v>
      </c>
      <c r="D68" s="96" t="s">
        <v>2174</v>
      </c>
      <c r="E68" s="128">
        <v>841</v>
      </c>
      <c r="F68" s="132" t="str">
        <f>VLOOKUP(E68,VIP!$A$2:$O15168,2,0)</f>
        <v>DRBR841</v>
      </c>
      <c r="G68" s="132" t="str">
        <f>VLOOKUP(E68,'LISTADO ATM'!$A$2:$B$900,2,0)</f>
        <v xml:space="preserve">ATM CEA </v>
      </c>
      <c r="H68" s="132" t="str">
        <f>VLOOKUP(E68,VIP!$A$2:$O20129,7,FALSE)</f>
        <v>Si</v>
      </c>
      <c r="I68" s="132" t="str">
        <f>VLOOKUP(E68,VIP!$A$2:$O12094,8,FALSE)</f>
        <v>No</v>
      </c>
      <c r="J68" s="132" t="str">
        <f>VLOOKUP(E68,VIP!$A$2:$O12044,8,FALSE)</f>
        <v>No</v>
      </c>
      <c r="K68" s="132" t="str">
        <f>VLOOKUP(E68,VIP!$A$2:$O15618,6,0)</f>
        <v>NO</v>
      </c>
      <c r="L68" s="126" t="s">
        <v>2213</v>
      </c>
      <c r="M68" s="95" t="s">
        <v>2438</v>
      </c>
      <c r="N68" s="95" t="s">
        <v>2608</v>
      </c>
      <c r="O68" s="132" t="s">
        <v>2446</v>
      </c>
      <c r="P68" s="132"/>
      <c r="Q68" s="131" t="s">
        <v>2213</v>
      </c>
      <c r="R68" s="44"/>
      <c r="S68" s="101"/>
      <c r="T68" s="101"/>
      <c r="U68" s="101"/>
      <c r="V68" s="78"/>
      <c r="W68" s="69"/>
    </row>
    <row r="69" spans="1:23" ht="18" x14ac:dyDescent="0.25">
      <c r="A69" s="132" t="str">
        <f>VLOOKUP(E69,'LISTADO ATM'!$A$2:$C$901,3,0)</f>
        <v>DISTRITO NACIONAL</v>
      </c>
      <c r="B69" s="128" t="s">
        <v>2642</v>
      </c>
      <c r="C69" s="96">
        <v>44428.570104166669</v>
      </c>
      <c r="D69" s="96" t="s">
        <v>2174</v>
      </c>
      <c r="E69" s="128">
        <v>490</v>
      </c>
      <c r="F69" s="132" t="str">
        <f>VLOOKUP(E69,VIP!$A$2:$O15162,2,0)</f>
        <v>DRBR490</v>
      </c>
      <c r="G69" s="132" t="str">
        <f>VLOOKUP(E69,'LISTADO ATM'!$A$2:$B$900,2,0)</f>
        <v xml:space="preserve">ATM Hospital Ney Arias Lora </v>
      </c>
      <c r="H69" s="132" t="str">
        <f>VLOOKUP(E69,VIP!$A$2:$O20123,7,FALSE)</f>
        <v>Si</v>
      </c>
      <c r="I69" s="132" t="str">
        <f>VLOOKUP(E69,VIP!$A$2:$O12088,8,FALSE)</f>
        <v>Si</v>
      </c>
      <c r="J69" s="132" t="str">
        <f>VLOOKUP(E69,VIP!$A$2:$O12038,8,FALSE)</f>
        <v>Si</v>
      </c>
      <c r="K69" s="132" t="str">
        <f>VLOOKUP(E69,VIP!$A$2:$O15612,6,0)</f>
        <v>NO</v>
      </c>
      <c r="L69" s="126" t="s">
        <v>2213</v>
      </c>
      <c r="M69" s="95" t="s">
        <v>2438</v>
      </c>
      <c r="N69" s="95" t="s">
        <v>2608</v>
      </c>
      <c r="O69" s="132" t="s">
        <v>2446</v>
      </c>
      <c r="P69" s="132"/>
      <c r="Q69" s="131" t="s">
        <v>2213</v>
      </c>
      <c r="R69" s="44"/>
      <c r="S69" s="101"/>
      <c r="T69" s="101"/>
      <c r="U69" s="101"/>
      <c r="V69" s="78"/>
      <c r="W69" s="69"/>
    </row>
    <row r="70" spans="1:23" ht="18" x14ac:dyDescent="0.25">
      <c r="A70" s="133" t="str">
        <f>VLOOKUP(E70,'LISTADO ATM'!$A$2:$C$901,3,0)</f>
        <v>DISTRITO NACIONAL</v>
      </c>
      <c r="B70" s="128" t="s">
        <v>2650</v>
      </c>
      <c r="C70" s="96">
        <v>44428.679513888892</v>
      </c>
      <c r="D70" s="96" t="s">
        <v>2174</v>
      </c>
      <c r="E70" s="128">
        <v>955</v>
      </c>
      <c r="F70" s="133" t="str">
        <f>VLOOKUP(E70,VIP!$A$2:$O15204,2,0)</f>
        <v>DRBR955</v>
      </c>
      <c r="G70" s="133" t="str">
        <f>VLOOKUP(E70,'LISTADO ATM'!$A$2:$B$900,2,0)</f>
        <v xml:space="preserve">ATM Oficina Americana Independencia II </v>
      </c>
      <c r="H70" s="133" t="str">
        <f>VLOOKUP(E70,VIP!$A$2:$O20165,7,FALSE)</f>
        <v>Si</v>
      </c>
      <c r="I70" s="133" t="str">
        <f>VLOOKUP(E70,VIP!$A$2:$O12130,8,FALSE)</f>
        <v>Si</v>
      </c>
      <c r="J70" s="133" t="str">
        <f>VLOOKUP(E70,VIP!$A$2:$O12080,8,FALSE)</f>
        <v>Si</v>
      </c>
      <c r="K70" s="133" t="str">
        <f>VLOOKUP(E70,VIP!$A$2:$O15654,6,0)</f>
        <v>NO</v>
      </c>
      <c r="L70" s="126" t="s">
        <v>2213</v>
      </c>
      <c r="M70" s="95" t="s">
        <v>2438</v>
      </c>
      <c r="N70" s="95" t="s">
        <v>2608</v>
      </c>
      <c r="O70" s="133" t="s">
        <v>2446</v>
      </c>
      <c r="P70" s="133"/>
      <c r="Q70" s="131" t="s">
        <v>2213</v>
      </c>
      <c r="R70" s="101"/>
      <c r="S70" s="78"/>
      <c r="T70" s="69"/>
    </row>
    <row r="71" spans="1:23" ht="18" x14ac:dyDescent="0.25">
      <c r="A71" s="133" t="str">
        <f>VLOOKUP(E71,'LISTADO ATM'!$A$2:$C$901,3,0)</f>
        <v>DISTRITO NACIONAL</v>
      </c>
      <c r="B71" s="128" t="s">
        <v>2657</v>
      </c>
      <c r="C71" s="96">
        <v>44428.845185185186</v>
      </c>
      <c r="D71" s="96" t="s">
        <v>2174</v>
      </c>
      <c r="E71" s="128">
        <v>37</v>
      </c>
      <c r="F71" s="133" t="str">
        <f>VLOOKUP(E71,VIP!$A$2:$O15239,2,0)</f>
        <v>DRBR037</v>
      </c>
      <c r="G71" s="133" t="str">
        <f>VLOOKUP(E71,'LISTADO ATM'!$A$2:$B$900,2,0)</f>
        <v xml:space="preserve">ATM Oficina Villa Mella </v>
      </c>
      <c r="H71" s="133" t="str">
        <f>VLOOKUP(E71,VIP!$A$2:$O20200,7,FALSE)</f>
        <v>Si</v>
      </c>
      <c r="I71" s="133" t="str">
        <f>VLOOKUP(E71,VIP!$A$2:$O12165,8,FALSE)</f>
        <v>Si</v>
      </c>
      <c r="J71" s="133" t="str">
        <f>VLOOKUP(E71,VIP!$A$2:$O12115,8,FALSE)</f>
        <v>Si</v>
      </c>
      <c r="K71" s="133" t="str">
        <f>VLOOKUP(E71,VIP!$A$2:$O15689,6,0)</f>
        <v>SI</v>
      </c>
      <c r="L71" s="126" t="s">
        <v>2213</v>
      </c>
      <c r="M71" s="95" t="s">
        <v>2438</v>
      </c>
      <c r="N71" s="95" t="s">
        <v>2444</v>
      </c>
      <c r="O71" s="133" t="s">
        <v>2446</v>
      </c>
      <c r="P71" s="133"/>
      <c r="Q71" s="131" t="s">
        <v>2213</v>
      </c>
      <c r="R71" s="101"/>
      <c r="S71" s="78"/>
      <c r="T71" s="69"/>
    </row>
    <row r="72" spans="1:23" ht="18" x14ac:dyDescent="0.25">
      <c r="A72" s="133" t="str">
        <f>VLOOKUP(E72,'LISTADO ATM'!$A$2:$C$901,3,0)</f>
        <v>ESTE</v>
      </c>
      <c r="B72" s="128" t="s">
        <v>2656</v>
      </c>
      <c r="C72" s="96">
        <v>44428.845509259256</v>
      </c>
      <c r="D72" s="96" t="s">
        <v>2174</v>
      </c>
      <c r="E72" s="128">
        <v>213</v>
      </c>
      <c r="F72" s="133" t="str">
        <f>VLOOKUP(E72,VIP!$A$2:$O15238,2,0)</f>
        <v>DRBR213</v>
      </c>
      <c r="G72" s="133" t="str">
        <f>VLOOKUP(E72,'LISTADO ATM'!$A$2:$B$900,2,0)</f>
        <v xml:space="preserve">ATM Almacenes Iberia (La Romana) </v>
      </c>
      <c r="H72" s="133" t="str">
        <f>VLOOKUP(E72,VIP!$A$2:$O20199,7,FALSE)</f>
        <v>Si</v>
      </c>
      <c r="I72" s="133" t="str">
        <f>VLOOKUP(E72,VIP!$A$2:$O12164,8,FALSE)</f>
        <v>Si</v>
      </c>
      <c r="J72" s="133" t="str">
        <f>VLOOKUP(E72,VIP!$A$2:$O12114,8,FALSE)</f>
        <v>Si</v>
      </c>
      <c r="K72" s="133" t="str">
        <f>VLOOKUP(E72,VIP!$A$2:$O15688,6,0)</f>
        <v>NO</v>
      </c>
      <c r="L72" s="126" t="s">
        <v>2213</v>
      </c>
      <c r="M72" s="95" t="s">
        <v>2438</v>
      </c>
      <c r="N72" s="95" t="s">
        <v>2444</v>
      </c>
      <c r="O72" s="133" t="s">
        <v>2446</v>
      </c>
      <c r="P72" s="133"/>
      <c r="Q72" s="131" t="s">
        <v>2213</v>
      </c>
      <c r="R72" s="101"/>
      <c r="S72" s="78"/>
      <c r="T72" s="69"/>
    </row>
    <row r="73" spans="1:23" ht="18" x14ac:dyDescent="0.25">
      <c r="A73" s="133" t="str">
        <f>VLOOKUP(E73,'LISTADO ATM'!$A$2:$C$901,3,0)</f>
        <v>DISTRITO NACIONAL</v>
      </c>
      <c r="B73" s="128" t="s">
        <v>2655</v>
      </c>
      <c r="C73" s="96">
        <v>44428.846377314818</v>
      </c>
      <c r="D73" s="96" t="s">
        <v>2174</v>
      </c>
      <c r="E73" s="128">
        <v>115</v>
      </c>
      <c r="F73" s="133" t="str">
        <f>VLOOKUP(E73,VIP!$A$2:$O15236,2,0)</f>
        <v>DRBR115</v>
      </c>
      <c r="G73" s="133" t="str">
        <f>VLOOKUP(E73,'LISTADO ATM'!$A$2:$B$900,2,0)</f>
        <v xml:space="preserve">ATM Oficina Megacentro I </v>
      </c>
      <c r="H73" s="133" t="str">
        <f>VLOOKUP(E73,VIP!$A$2:$O20197,7,FALSE)</f>
        <v>Si</v>
      </c>
      <c r="I73" s="133" t="str">
        <f>VLOOKUP(E73,VIP!$A$2:$O12162,8,FALSE)</f>
        <v>Si</v>
      </c>
      <c r="J73" s="133" t="str">
        <f>VLOOKUP(E73,VIP!$A$2:$O12112,8,FALSE)</f>
        <v>Si</v>
      </c>
      <c r="K73" s="133" t="str">
        <f>VLOOKUP(E73,VIP!$A$2:$O15686,6,0)</f>
        <v>SI</v>
      </c>
      <c r="L73" s="126" t="s">
        <v>2213</v>
      </c>
      <c r="M73" s="95" t="s">
        <v>2438</v>
      </c>
      <c r="N73" s="95" t="s">
        <v>2444</v>
      </c>
      <c r="O73" s="133" t="s">
        <v>2446</v>
      </c>
      <c r="P73" s="133"/>
      <c r="Q73" s="131" t="s">
        <v>2213</v>
      </c>
      <c r="R73" s="101"/>
      <c r="S73" s="78"/>
      <c r="T73" s="69"/>
    </row>
    <row r="74" spans="1:23" ht="18" x14ac:dyDescent="0.25">
      <c r="A74" s="133" t="str">
        <f>VLOOKUP(E74,'LISTADO ATM'!$A$2:$C$901,3,0)</f>
        <v>NORTE</v>
      </c>
      <c r="B74" s="128" t="s">
        <v>2654</v>
      </c>
      <c r="C74" s="96">
        <v>44428.846736111111</v>
      </c>
      <c r="D74" s="96" t="s">
        <v>2175</v>
      </c>
      <c r="E74" s="128">
        <v>172</v>
      </c>
      <c r="F74" s="133" t="str">
        <f>VLOOKUP(E74,VIP!$A$2:$O15235,2,0)</f>
        <v>DRBR172</v>
      </c>
      <c r="G74" s="133" t="str">
        <f>VLOOKUP(E74,'LISTADO ATM'!$A$2:$B$900,2,0)</f>
        <v xml:space="preserve">ATM UNP Guaucí </v>
      </c>
      <c r="H74" s="133" t="str">
        <f>VLOOKUP(E74,VIP!$A$2:$O20196,7,FALSE)</f>
        <v>Si</v>
      </c>
      <c r="I74" s="133" t="str">
        <f>VLOOKUP(E74,VIP!$A$2:$O12161,8,FALSE)</f>
        <v>Si</v>
      </c>
      <c r="J74" s="133" t="str">
        <f>VLOOKUP(E74,VIP!$A$2:$O12111,8,FALSE)</f>
        <v>Si</v>
      </c>
      <c r="K74" s="133" t="str">
        <f>VLOOKUP(E74,VIP!$A$2:$O15685,6,0)</f>
        <v>NO</v>
      </c>
      <c r="L74" s="126" t="s">
        <v>2213</v>
      </c>
      <c r="M74" s="95" t="s">
        <v>2438</v>
      </c>
      <c r="N74" s="238" t="s">
        <v>2666</v>
      </c>
      <c r="O74" s="133" t="s">
        <v>2633</v>
      </c>
      <c r="P74" s="133"/>
      <c r="Q74" s="131" t="s">
        <v>2213</v>
      </c>
      <c r="R74" s="101"/>
      <c r="S74" s="78"/>
      <c r="T74" s="69"/>
    </row>
    <row r="75" spans="1:23" ht="18" x14ac:dyDescent="0.25">
      <c r="A75" s="133" t="str">
        <f>VLOOKUP(E75,'LISTADO ATM'!$A$2:$C$901,3,0)</f>
        <v>DISTRITO NACIONAL</v>
      </c>
      <c r="B75" s="128" t="s">
        <v>2652</v>
      </c>
      <c r="C75" s="96">
        <v>44428.874386574076</v>
      </c>
      <c r="D75" s="96" t="s">
        <v>2174</v>
      </c>
      <c r="E75" s="128">
        <v>648</v>
      </c>
      <c r="F75" s="133" t="str">
        <f>VLOOKUP(E75,VIP!$A$2:$O15222,2,0)</f>
        <v>DRBR190</v>
      </c>
      <c r="G75" s="133" t="str">
        <f>VLOOKUP(E75,'LISTADO ATM'!$A$2:$B$900,2,0)</f>
        <v xml:space="preserve">ATM Hermandad de Pensionados </v>
      </c>
      <c r="H75" s="133" t="str">
        <f>VLOOKUP(E75,VIP!$A$2:$O20183,7,FALSE)</f>
        <v>Si</v>
      </c>
      <c r="I75" s="133" t="str">
        <f>VLOOKUP(E75,VIP!$A$2:$O12148,8,FALSE)</f>
        <v>No</v>
      </c>
      <c r="J75" s="133" t="str">
        <f>VLOOKUP(E75,VIP!$A$2:$O12098,8,FALSE)</f>
        <v>No</v>
      </c>
      <c r="K75" s="133" t="str">
        <f>VLOOKUP(E75,VIP!$A$2:$O15672,6,0)</f>
        <v>NO</v>
      </c>
      <c r="L75" s="126" t="s">
        <v>2213</v>
      </c>
      <c r="M75" s="95" t="s">
        <v>2438</v>
      </c>
      <c r="N75" s="95" t="s">
        <v>2444</v>
      </c>
      <c r="O75" s="133" t="s">
        <v>2446</v>
      </c>
      <c r="P75" s="133"/>
      <c r="Q75" s="131" t="s">
        <v>2213</v>
      </c>
      <c r="R75" s="101"/>
      <c r="S75" s="78"/>
      <c r="T75" s="69"/>
    </row>
    <row r="76" spans="1:23" ht="18" x14ac:dyDescent="0.25">
      <c r="A76" s="133" t="str">
        <f>VLOOKUP(E76,'LISTADO ATM'!$A$2:$C$901,3,0)</f>
        <v>ESTE</v>
      </c>
      <c r="B76" s="128">
        <v>3335996273</v>
      </c>
      <c r="C76" s="96">
        <v>44429.361840277779</v>
      </c>
      <c r="D76" s="96" t="s">
        <v>2174</v>
      </c>
      <c r="E76" s="128">
        <v>90</v>
      </c>
      <c r="F76" s="133" t="str">
        <f>VLOOKUP(E76,VIP!$A$2:$O15249,2,0)</f>
        <v>DRBR090</v>
      </c>
      <c r="G76" s="133" t="str">
        <f>VLOOKUP(E76,'LISTADO ATM'!$A$2:$B$900,2,0)</f>
        <v xml:space="preserve">ATM Hotel Dreams Punta Cana I </v>
      </c>
      <c r="H76" s="133" t="str">
        <f>VLOOKUP(E76,VIP!$A$2:$O20210,7,FALSE)</f>
        <v>Si</v>
      </c>
      <c r="I76" s="133" t="str">
        <f>VLOOKUP(E76,VIP!$A$2:$O12175,8,FALSE)</f>
        <v>Si</v>
      </c>
      <c r="J76" s="133" t="str">
        <f>VLOOKUP(E76,VIP!$A$2:$O12125,8,FALSE)</f>
        <v>Si</v>
      </c>
      <c r="K76" s="133" t="str">
        <f>VLOOKUP(E76,VIP!$A$2:$O15699,6,0)</f>
        <v>NO</v>
      </c>
      <c r="L76" s="126" t="s">
        <v>2213</v>
      </c>
      <c r="M76" s="95" t="s">
        <v>2438</v>
      </c>
      <c r="N76" s="95" t="s">
        <v>2444</v>
      </c>
      <c r="O76" s="133" t="s">
        <v>2446</v>
      </c>
      <c r="P76" s="133"/>
      <c r="Q76" s="131" t="s">
        <v>2213</v>
      </c>
      <c r="R76" s="101"/>
      <c r="S76" s="78"/>
      <c r="T76" s="69"/>
    </row>
    <row r="77" spans="1:23" ht="18" x14ac:dyDescent="0.25">
      <c r="A77" s="133" t="str">
        <f>VLOOKUP(E77,'LISTADO ATM'!$A$2:$C$901,3,0)</f>
        <v>NORTE</v>
      </c>
      <c r="B77" s="128">
        <v>3335996294</v>
      </c>
      <c r="C77" s="96">
        <v>44429.382291666669</v>
      </c>
      <c r="D77" s="96" t="s">
        <v>2175</v>
      </c>
      <c r="E77" s="128">
        <v>373</v>
      </c>
      <c r="F77" s="133" t="str">
        <f>VLOOKUP(E77,VIP!$A$2:$O15247,2,0)</f>
        <v>DRBR373</v>
      </c>
      <c r="G77" s="133" t="str">
        <f>VLOOKUP(E77,'LISTADO ATM'!$A$2:$B$900,2,0)</f>
        <v>S/M Tangui Nagua</v>
      </c>
      <c r="H77" s="133" t="str">
        <f>VLOOKUP(E77,VIP!$A$2:$O20208,7,FALSE)</f>
        <v>N/A</v>
      </c>
      <c r="I77" s="133" t="str">
        <f>VLOOKUP(E77,VIP!$A$2:$O12173,8,FALSE)</f>
        <v>N/A</v>
      </c>
      <c r="J77" s="133" t="str">
        <f>VLOOKUP(E77,VIP!$A$2:$O12123,8,FALSE)</f>
        <v>N/A</v>
      </c>
      <c r="K77" s="133" t="str">
        <f>VLOOKUP(E77,VIP!$A$2:$O15697,6,0)</f>
        <v>N/A</v>
      </c>
      <c r="L77" s="126" t="s">
        <v>2213</v>
      </c>
      <c r="M77" s="95" t="s">
        <v>2438</v>
      </c>
      <c r="N77" s="238" t="s">
        <v>2666</v>
      </c>
      <c r="O77" s="133" t="s">
        <v>2633</v>
      </c>
      <c r="P77" s="133"/>
      <c r="Q77" s="131" t="s">
        <v>2213</v>
      </c>
      <c r="R77" s="101"/>
      <c r="S77" s="78"/>
      <c r="T77" s="69"/>
    </row>
    <row r="78" spans="1:23" ht="18" x14ac:dyDescent="0.25">
      <c r="A78" s="133" t="str">
        <f>VLOOKUP(E78,'LISTADO ATM'!$A$2:$C$901,3,0)</f>
        <v>DISTRITO NACIONAL</v>
      </c>
      <c r="B78" s="128">
        <v>3335996431</v>
      </c>
      <c r="C78" s="96">
        <v>44429.51284722222</v>
      </c>
      <c r="D78" s="96" t="s">
        <v>2174</v>
      </c>
      <c r="E78" s="128">
        <v>327</v>
      </c>
      <c r="F78" s="133" t="str">
        <f>VLOOKUP(E78,VIP!$A$2:$O15277,2,0)</f>
        <v>DRBR327</v>
      </c>
      <c r="G78" s="133" t="str">
        <f>VLOOKUP(E78,'LISTADO ATM'!$A$2:$B$900,2,0)</f>
        <v xml:space="preserve">ATM UNP CCN (Nacional 27 de Febrero) </v>
      </c>
      <c r="H78" s="133" t="str">
        <f>VLOOKUP(E78,VIP!$A$2:$O20238,7,FALSE)</f>
        <v>Si</v>
      </c>
      <c r="I78" s="133" t="str">
        <f>VLOOKUP(E78,VIP!$A$2:$O12203,8,FALSE)</f>
        <v>Si</v>
      </c>
      <c r="J78" s="133" t="str">
        <f>VLOOKUP(E78,VIP!$A$2:$O12153,8,FALSE)</f>
        <v>Si</v>
      </c>
      <c r="K78" s="133" t="str">
        <f>VLOOKUP(E78,VIP!$A$2:$O15727,6,0)</f>
        <v>NO</v>
      </c>
      <c r="L78" s="126" t="s">
        <v>2213</v>
      </c>
      <c r="M78" s="95" t="s">
        <v>2438</v>
      </c>
      <c r="N78" s="95" t="s">
        <v>2444</v>
      </c>
      <c r="O78" s="133" t="s">
        <v>2446</v>
      </c>
      <c r="P78" s="133"/>
      <c r="Q78" s="131" t="s">
        <v>2213</v>
      </c>
      <c r="R78" s="101"/>
      <c r="S78" s="78"/>
      <c r="T78" s="69"/>
    </row>
    <row r="79" spans="1:23" ht="18" x14ac:dyDescent="0.25">
      <c r="A79" s="133" t="str">
        <f>VLOOKUP(E79,'LISTADO ATM'!$A$2:$C$901,3,0)</f>
        <v>NORTE</v>
      </c>
      <c r="B79" s="128">
        <v>3335996503</v>
      </c>
      <c r="C79" s="96">
        <v>44429.64340277778</v>
      </c>
      <c r="D79" s="96" t="s">
        <v>2175</v>
      </c>
      <c r="E79" s="128">
        <v>937</v>
      </c>
      <c r="F79" s="133" t="str">
        <f>VLOOKUP(E79,VIP!$A$2:$O15296,2,0)</f>
        <v>DRBR937</v>
      </c>
      <c r="G79" s="133" t="str">
        <f>VLOOKUP(E79,'LISTADO ATM'!$A$2:$B$900,2,0)</f>
        <v xml:space="preserve">ATM Autobanco Oficina La Vega II </v>
      </c>
      <c r="H79" s="133" t="str">
        <f>VLOOKUP(E79,VIP!$A$2:$O20257,7,FALSE)</f>
        <v>Si</v>
      </c>
      <c r="I79" s="133" t="str">
        <f>VLOOKUP(E79,VIP!$A$2:$O12222,8,FALSE)</f>
        <v>Si</v>
      </c>
      <c r="J79" s="133" t="str">
        <f>VLOOKUP(E79,VIP!$A$2:$O12172,8,FALSE)</f>
        <v>Si</v>
      </c>
      <c r="K79" s="133" t="str">
        <f>VLOOKUP(E79,VIP!$A$2:$O15746,6,0)</f>
        <v>NO</v>
      </c>
      <c r="L79" s="126" t="s">
        <v>2213</v>
      </c>
      <c r="M79" s="95" t="s">
        <v>2438</v>
      </c>
      <c r="N79" s="95" t="s">
        <v>2444</v>
      </c>
      <c r="O79" s="133" t="s">
        <v>2633</v>
      </c>
      <c r="P79" s="133"/>
      <c r="Q79" s="131" t="s">
        <v>2213</v>
      </c>
      <c r="R79" s="101"/>
      <c r="S79" s="78"/>
      <c r="T79" s="69"/>
    </row>
    <row r="80" spans="1:23" ht="18" x14ac:dyDescent="0.25">
      <c r="A80" s="133" t="str">
        <f>VLOOKUP(E80,'LISTADO ATM'!$A$2:$C$901,3,0)</f>
        <v>NORTE</v>
      </c>
      <c r="B80" s="128" t="s">
        <v>2706</v>
      </c>
      <c r="C80" s="96">
        <v>44430.19027777778</v>
      </c>
      <c r="D80" s="96" t="s">
        <v>2175</v>
      </c>
      <c r="E80" s="128">
        <v>73</v>
      </c>
      <c r="F80" s="133" t="str">
        <f>VLOOKUP(E80,VIP!$A$2:$O15289,2,0)</f>
        <v>DRBR073</v>
      </c>
      <c r="G80" s="133" t="str">
        <f>VLOOKUP(E80,'LISTADO ATM'!$A$2:$B$900,2,0)</f>
        <v xml:space="preserve">ATM Oficina Playa Dorada </v>
      </c>
      <c r="H80" s="133" t="str">
        <f>VLOOKUP(E80,VIP!$A$2:$O20250,7,FALSE)</f>
        <v>Si</v>
      </c>
      <c r="I80" s="133" t="str">
        <f>VLOOKUP(E80,VIP!$A$2:$O12215,8,FALSE)</f>
        <v>Si</v>
      </c>
      <c r="J80" s="133" t="str">
        <f>VLOOKUP(E80,VIP!$A$2:$O12165,8,FALSE)</f>
        <v>Si</v>
      </c>
      <c r="K80" s="133" t="str">
        <f>VLOOKUP(E80,VIP!$A$2:$O15739,6,0)</f>
        <v>NO</v>
      </c>
      <c r="L80" s="126" t="s">
        <v>2213</v>
      </c>
      <c r="M80" s="95" t="s">
        <v>2438</v>
      </c>
      <c r="N80" s="95" t="s">
        <v>2444</v>
      </c>
      <c r="O80" s="133" t="s">
        <v>2633</v>
      </c>
      <c r="P80" s="133"/>
      <c r="Q80" s="131" t="s">
        <v>2213</v>
      </c>
      <c r="R80" s="101"/>
      <c r="S80" s="78"/>
      <c r="T80" s="69"/>
    </row>
    <row r="81" spans="1:20" ht="18" x14ac:dyDescent="0.25">
      <c r="A81" s="133" t="str">
        <f>VLOOKUP(E81,'LISTADO ATM'!$A$2:$C$901,3,0)</f>
        <v>DISTRITO NACIONAL</v>
      </c>
      <c r="B81" s="128">
        <v>3335996656</v>
      </c>
      <c r="C81" s="96">
        <v>44430.520462962966</v>
      </c>
      <c r="D81" s="96" t="s">
        <v>2174</v>
      </c>
      <c r="E81" s="128">
        <v>96</v>
      </c>
      <c r="F81" s="133" t="str">
        <f>VLOOKUP(E81,VIP!$A$2:$O15302,2,0)</f>
        <v>DRBR096</v>
      </c>
      <c r="G81" s="133" t="str">
        <f>VLOOKUP(E81,'LISTADO ATM'!$A$2:$B$900,2,0)</f>
        <v>ATM S/M Caribe Av. Charles de Gaulle</v>
      </c>
      <c r="H81" s="133" t="str">
        <f>VLOOKUP(E81,VIP!$A$2:$O20263,7,FALSE)</f>
        <v>Si</v>
      </c>
      <c r="I81" s="133" t="str">
        <f>VLOOKUP(E81,VIP!$A$2:$O12228,8,FALSE)</f>
        <v>No</v>
      </c>
      <c r="J81" s="133" t="str">
        <f>VLOOKUP(E81,VIP!$A$2:$O12178,8,FALSE)</f>
        <v>No</v>
      </c>
      <c r="K81" s="133" t="str">
        <f>VLOOKUP(E81,VIP!$A$2:$O15752,6,0)</f>
        <v>NO</v>
      </c>
      <c r="L81" s="126" t="s">
        <v>2213</v>
      </c>
      <c r="M81" s="95" t="s">
        <v>2438</v>
      </c>
      <c r="N81" s="95" t="s">
        <v>2444</v>
      </c>
      <c r="O81" s="133" t="s">
        <v>2446</v>
      </c>
      <c r="P81" s="133"/>
      <c r="Q81" s="131" t="s">
        <v>2213</v>
      </c>
      <c r="R81" s="101"/>
      <c r="S81" s="78"/>
      <c r="T81" s="69"/>
    </row>
    <row r="82" spans="1:20" ht="18" x14ac:dyDescent="0.25">
      <c r="A82" s="133" t="str">
        <f>VLOOKUP(E82,'LISTADO ATM'!$A$2:$C$901,3,0)</f>
        <v>DISTRITO NACIONAL</v>
      </c>
      <c r="B82" s="128">
        <v>3335996657</v>
      </c>
      <c r="C82" s="96">
        <v>44430.524872685186</v>
      </c>
      <c r="D82" s="96" t="s">
        <v>2174</v>
      </c>
      <c r="E82" s="128">
        <v>570</v>
      </c>
      <c r="F82" s="133" t="str">
        <f>VLOOKUP(E82,VIP!$A$2:$O15301,2,0)</f>
        <v>DRBR478</v>
      </c>
      <c r="G82" s="133" t="str">
        <f>VLOOKUP(E82,'LISTADO ATM'!$A$2:$B$900,2,0)</f>
        <v xml:space="preserve">ATM S/M Liverpool Villa Mella </v>
      </c>
      <c r="H82" s="133" t="str">
        <f>VLOOKUP(E82,VIP!$A$2:$O20262,7,FALSE)</f>
        <v>Si</v>
      </c>
      <c r="I82" s="133" t="str">
        <f>VLOOKUP(E82,VIP!$A$2:$O12227,8,FALSE)</f>
        <v>Si</v>
      </c>
      <c r="J82" s="133" t="str">
        <f>VLOOKUP(E82,VIP!$A$2:$O12177,8,FALSE)</f>
        <v>Si</v>
      </c>
      <c r="K82" s="133" t="str">
        <f>VLOOKUP(E82,VIP!$A$2:$O15751,6,0)</f>
        <v>NO</v>
      </c>
      <c r="L82" s="126" t="s">
        <v>2213</v>
      </c>
      <c r="M82" s="95" t="s">
        <v>2438</v>
      </c>
      <c r="N82" s="95" t="s">
        <v>2444</v>
      </c>
      <c r="O82" s="133" t="s">
        <v>2446</v>
      </c>
      <c r="P82" s="133"/>
      <c r="Q82" s="131" t="s">
        <v>2213</v>
      </c>
      <c r="R82" s="101"/>
      <c r="S82" s="78"/>
      <c r="T82" s="69"/>
    </row>
    <row r="83" spans="1:20" ht="18" x14ac:dyDescent="0.25">
      <c r="A83" s="133" t="str">
        <f>VLOOKUP(E83,'LISTADO ATM'!$A$2:$C$901,3,0)</f>
        <v>DISTRITO NACIONAL</v>
      </c>
      <c r="B83" s="128">
        <v>3335996658</v>
      </c>
      <c r="C83" s="96">
        <v>44430.527048611111</v>
      </c>
      <c r="D83" s="96" t="s">
        <v>2174</v>
      </c>
      <c r="E83" s="128">
        <v>359</v>
      </c>
      <c r="F83" s="133" t="str">
        <f>VLOOKUP(E83,VIP!$A$2:$O15300,2,0)</f>
        <v>DRBR359</v>
      </c>
      <c r="G83" s="133" t="str">
        <f>VLOOKUP(E83,'LISTADO ATM'!$A$2:$B$900,2,0)</f>
        <v>ATM S/M Bravo Ozama</v>
      </c>
      <c r="H83" s="133" t="str">
        <f>VLOOKUP(E83,VIP!$A$2:$O20261,7,FALSE)</f>
        <v>N/A</v>
      </c>
      <c r="I83" s="133" t="str">
        <f>VLOOKUP(E83,VIP!$A$2:$O12226,8,FALSE)</f>
        <v>N/A</v>
      </c>
      <c r="J83" s="133" t="str">
        <f>VLOOKUP(E83,VIP!$A$2:$O12176,8,FALSE)</f>
        <v>N/A</v>
      </c>
      <c r="K83" s="133" t="str">
        <f>VLOOKUP(E83,VIP!$A$2:$O15750,6,0)</f>
        <v>N/A</v>
      </c>
      <c r="L83" s="126" t="s">
        <v>2213</v>
      </c>
      <c r="M83" s="95" t="s">
        <v>2438</v>
      </c>
      <c r="N83" s="95" t="s">
        <v>2444</v>
      </c>
      <c r="O83" s="133" t="s">
        <v>2446</v>
      </c>
      <c r="P83" s="146"/>
      <c r="Q83" s="131" t="s">
        <v>2213</v>
      </c>
      <c r="R83" s="101"/>
      <c r="S83" s="78"/>
      <c r="T83" s="69"/>
    </row>
    <row r="84" spans="1:20" ht="18" x14ac:dyDescent="0.25">
      <c r="A84" s="133" t="str">
        <f>VLOOKUP(E84,'LISTADO ATM'!$A$2:$C$901,3,0)</f>
        <v>NORTE</v>
      </c>
      <c r="B84" s="128">
        <v>3335996663</v>
      </c>
      <c r="C84" s="96">
        <v>44430.597592592596</v>
      </c>
      <c r="D84" s="96" t="s">
        <v>2174</v>
      </c>
      <c r="E84" s="128">
        <v>986</v>
      </c>
      <c r="F84" s="133" t="str">
        <f>VLOOKUP(E84,VIP!$A$2:$O15299,2,0)</f>
        <v>DRBR986</v>
      </c>
      <c r="G84" s="133" t="str">
        <f>VLOOKUP(E84,'LISTADO ATM'!$A$2:$B$900,2,0)</f>
        <v xml:space="preserve">ATM S/M Jumbo (La Vega) </v>
      </c>
      <c r="H84" s="133" t="str">
        <f>VLOOKUP(E84,VIP!$A$2:$O20260,7,FALSE)</f>
        <v>Si</v>
      </c>
      <c r="I84" s="133" t="str">
        <f>VLOOKUP(E84,VIP!$A$2:$O12225,8,FALSE)</f>
        <v>Si</v>
      </c>
      <c r="J84" s="133" t="str">
        <f>VLOOKUP(E84,VIP!$A$2:$O12175,8,FALSE)</f>
        <v>Si</v>
      </c>
      <c r="K84" s="133" t="str">
        <f>VLOOKUP(E84,VIP!$A$2:$O15749,6,0)</f>
        <v>NO</v>
      </c>
      <c r="L84" s="126" t="s">
        <v>2213</v>
      </c>
      <c r="M84" s="95" t="s">
        <v>2438</v>
      </c>
      <c r="N84" s="95" t="s">
        <v>2444</v>
      </c>
      <c r="O84" s="133" t="s">
        <v>2446</v>
      </c>
      <c r="P84" s="133"/>
      <c r="Q84" s="131" t="s">
        <v>2213</v>
      </c>
      <c r="R84" s="101"/>
      <c r="S84" s="78"/>
      <c r="T84" s="69"/>
    </row>
    <row r="85" spans="1:20" ht="18" x14ac:dyDescent="0.25">
      <c r="A85" s="133" t="str">
        <f>VLOOKUP(E85,'LISTADO ATM'!$A$2:$C$901,3,0)</f>
        <v>DISTRITO NACIONAL</v>
      </c>
      <c r="B85" s="128" t="s">
        <v>2728</v>
      </c>
      <c r="C85" s="96">
        <v>44430.702013888891</v>
      </c>
      <c r="D85" s="96" t="s">
        <v>2174</v>
      </c>
      <c r="E85" s="128">
        <v>441</v>
      </c>
      <c r="F85" s="133" t="str">
        <f>VLOOKUP(E85,VIP!$A$2:$O15291,2,0)</f>
        <v>DRBR441</v>
      </c>
      <c r="G85" s="133" t="str">
        <f>VLOOKUP(E85,'LISTADO ATM'!$A$2:$B$900,2,0)</f>
        <v>ATM Estacion de Servicio Romulo Betancour</v>
      </c>
      <c r="H85" s="133" t="str">
        <f>VLOOKUP(E85,VIP!$A$2:$O20252,7,FALSE)</f>
        <v>NO</v>
      </c>
      <c r="I85" s="133" t="str">
        <f>VLOOKUP(E85,VIP!$A$2:$O12217,8,FALSE)</f>
        <v>NO</v>
      </c>
      <c r="J85" s="133" t="str">
        <f>VLOOKUP(E85,VIP!$A$2:$O12167,8,FALSE)</f>
        <v>NO</v>
      </c>
      <c r="K85" s="133" t="str">
        <f>VLOOKUP(E85,VIP!$A$2:$O15741,6,0)</f>
        <v>NO</v>
      </c>
      <c r="L85" s="126" t="s">
        <v>2213</v>
      </c>
      <c r="M85" s="95" t="s">
        <v>2438</v>
      </c>
      <c r="N85" s="95" t="s">
        <v>2444</v>
      </c>
      <c r="O85" s="133" t="s">
        <v>2446</v>
      </c>
      <c r="P85" s="133"/>
      <c r="Q85" s="131" t="s">
        <v>2213</v>
      </c>
      <c r="R85" s="101"/>
      <c r="S85" s="78"/>
      <c r="T85" s="69"/>
    </row>
    <row r="86" spans="1:20" ht="18" x14ac:dyDescent="0.25">
      <c r="A86" s="133" t="str">
        <f>VLOOKUP(E86,'LISTADO ATM'!$A$2:$C$901,3,0)</f>
        <v>DISTRITO NACIONAL</v>
      </c>
      <c r="B86" s="128" t="s">
        <v>2727</v>
      </c>
      <c r="C86" s="96">
        <v>44430.703067129631</v>
      </c>
      <c r="D86" s="96" t="s">
        <v>2174</v>
      </c>
      <c r="E86" s="128">
        <v>302</v>
      </c>
      <c r="F86" s="133" t="str">
        <f>VLOOKUP(E86,VIP!$A$2:$O15290,2,0)</f>
        <v>DRBR302</v>
      </c>
      <c r="G86" s="133" t="str">
        <f>VLOOKUP(E86,'LISTADO ATM'!$A$2:$B$900,2,0)</f>
        <v xml:space="preserve">ATM S/M Aprezio Los Mameyes  </v>
      </c>
      <c r="H86" s="133" t="str">
        <f>VLOOKUP(E86,VIP!$A$2:$O20251,7,FALSE)</f>
        <v>Si</v>
      </c>
      <c r="I86" s="133" t="str">
        <f>VLOOKUP(E86,VIP!$A$2:$O12216,8,FALSE)</f>
        <v>Si</v>
      </c>
      <c r="J86" s="133" t="str">
        <f>VLOOKUP(E86,VIP!$A$2:$O12166,8,FALSE)</f>
        <v>Si</v>
      </c>
      <c r="K86" s="133" t="str">
        <f>VLOOKUP(E86,VIP!$A$2:$O15740,6,0)</f>
        <v>NO</v>
      </c>
      <c r="L86" s="126" t="s">
        <v>2213</v>
      </c>
      <c r="M86" s="95" t="s">
        <v>2438</v>
      </c>
      <c r="N86" s="95" t="s">
        <v>2444</v>
      </c>
      <c r="O86" s="133" t="s">
        <v>2446</v>
      </c>
      <c r="P86" s="146"/>
      <c r="Q86" s="131" t="s">
        <v>2213</v>
      </c>
      <c r="R86" s="101"/>
      <c r="S86" s="78"/>
      <c r="T86" s="69"/>
    </row>
    <row r="87" spans="1:20" ht="18" x14ac:dyDescent="0.25">
      <c r="A87" s="133" t="str">
        <f>VLOOKUP(E87,'LISTADO ATM'!$A$2:$C$901,3,0)</f>
        <v>DISTRITO NACIONAL</v>
      </c>
      <c r="B87" s="128" t="s">
        <v>2726</v>
      </c>
      <c r="C87" s="96">
        <v>44430.705277777779</v>
      </c>
      <c r="D87" s="96" t="s">
        <v>2174</v>
      </c>
      <c r="E87" s="128">
        <v>125</v>
      </c>
      <c r="F87" s="133" t="str">
        <f>VLOOKUP(E87,VIP!$A$2:$O15289,2,0)</f>
        <v>DRBR125</v>
      </c>
      <c r="G87" s="133" t="str">
        <f>VLOOKUP(E87,'LISTADO ATM'!$A$2:$B$900,2,0)</f>
        <v xml:space="preserve">ATM Dirección General de Aduanas II </v>
      </c>
      <c r="H87" s="133" t="str">
        <f>VLOOKUP(E87,VIP!$A$2:$O20250,7,FALSE)</f>
        <v>Si</v>
      </c>
      <c r="I87" s="133" t="str">
        <f>VLOOKUP(E87,VIP!$A$2:$O12215,8,FALSE)</f>
        <v>Si</v>
      </c>
      <c r="J87" s="133" t="str">
        <f>VLOOKUP(E87,VIP!$A$2:$O12165,8,FALSE)</f>
        <v>Si</v>
      </c>
      <c r="K87" s="133" t="str">
        <f>VLOOKUP(E87,VIP!$A$2:$O15739,6,0)</f>
        <v>NO</v>
      </c>
      <c r="L87" s="126" t="s">
        <v>2213</v>
      </c>
      <c r="M87" s="95" t="s">
        <v>2438</v>
      </c>
      <c r="N87" s="95" t="s">
        <v>2444</v>
      </c>
      <c r="O87" s="133" t="s">
        <v>2446</v>
      </c>
      <c r="P87" s="133"/>
      <c r="Q87" s="131" t="s">
        <v>2213</v>
      </c>
      <c r="R87" s="101"/>
      <c r="S87" s="78"/>
      <c r="T87" s="69"/>
    </row>
    <row r="88" spans="1:20" ht="18" x14ac:dyDescent="0.25">
      <c r="A88" s="133" t="str">
        <f>VLOOKUP(E88,'LISTADO ATM'!$A$2:$C$901,3,0)</f>
        <v>DISTRITO NACIONAL</v>
      </c>
      <c r="B88" s="128">
        <v>3335996449</v>
      </c>
      <c r="C88" s="96">
        <v>44429.533495370371</v>
      </c>
      <c r="D88" s="96" t="s">
        <v>2174</v>
      </c>
      <c r="E88" s="128">
        <v>835</v>
      </c>
      <c r="F88" s="133" t="str">
        <f>VLOOKUP(E88,VIP!$A$2:$O15271,2,0)</f>
        <v>DRBR835</v>
      </c>
      <c r="G88" s="133" t="str">
        <f>VLOOKUP(E88,'LISTADO ATM'!$A$2:$B$900,2,0)</f>
        <v xml:space="preserve">ATM UNP Megacentro </v>
      </c>
      <c r="H88" s="133" t="str">
        <f>VLOOKUP(E88,VIP!$A$2:$O20232,7,FALSE)</f>
        <v>Si</v>
      </c>
      <c r="I88" s="133" t="str">
        <f>VLOOKUP(E88,VIP!$A$2:$O12197,8,FALSE)</f>
        <v>Si</v>
      </c>
      <c r="J88" s="133" t="str">
        <f>VLOOKUP(E88,VIP!$A$2:$O12147,8,FALSE)</f>
        <v>Si</v>
      </c>
      <c r="K88" s="133" t="str">
        <f>VLOOKUP(E88,VIP!$A$2:$O15721,6,0)</f>
        <v>SI</v>
      </c>
      <c r="L88" s="126" t="s">
        <v>2665</v>
      </c>
      <c r="M88" s="95" t="s">
        <v>2438</v>
      </c>
      <c r="N88" s="95" t="s">
        <v>2444</v>
      </c>
      <c r="O88" s="133" t="s">
        <v>2446</v>
      </c>
      <c r="P88" s="133"/>
      <c r="Q88" s="131" t="s">
        <v>2725</v>
      </c>
      <c r="R88" s="101"/>
      <c r="S88" s="78"/>
      <c r="T88" s="69"/>
    </row>
    <row r="89" spans="1:20" ht="18" x14ac:dyDescent="0.25">
      <c r="A89" s="134" t="str">
        <f>VLOOKUP(E89,'LISTADO ATM'!$A$2:$C$901,3,0)</f>
        <v>DISTRITO NACIONAL</v>
      </c>
      <c r="B89" s="128">
        <v>3335994872</v>
      </c>
      <c r="C89" s="96">
        <v>44428.125694444447</v>
      </c>
      <c r="D89" s="96" t="s">
        <v>2174</v>
      </c>
      <c r="E89" s="128">
        <v>938</v>
      </c>
      <c r="F89" s="134" t="str">
        <f>VLOOKUP(E89,VIP!$A$2:$O15148,2,0)</f>
        <v>DRBR938</v>
      </c>
      <c r="G89" s="134" t="str">
        <f>VLOOKUP(E89,'LISTADO ATM'!$A$2:$B$900,2,0)</f>
        <v>ATM Autobanco Plaza Moderna</v>
      </c>
      <c r="H89" s="134" t="str">
        <f>VLOOKUP(E89,VIP!$A$2:$O20109,7,FALSE)</f>
        <v>Si</v>
      </c>
      <c r="I89" s="134" t="str">
        <f>VLOOKUP(E89,VIP!$A$2:$O12074,8,FALSE)</f>
        <v>Si</v>
      </c>
      <c r="J89" s="134" t="str">
        <f>VLOOKUP(E89,VIP!$A$2:$O12024,8,FALSE)</f>
        <v>Si</v>
      </c>
      <c r="K89" s="134" t="str">
        <f>VLOOKUP(E89,VIP!$A$2:$O15598,6,0)</f>
        <v>NO</v>
      </c>
      <c r="L89" s="126" t="s">
        <v>2239</v>
      </c>
      <c r="M89" s="95" t="s">
        <v>2438</v>
      </c>
      <c r="N89" s="238" t="s">
        <v>2666</v>
      </c>
      <c r="O89" s="134" t="s">
        <v>2446</v>
      </c>
      <c r="P89" s="134"/>
      <c r="Q89" s="131" t="s">
        <v>2239</v>
      </c>
    </row>
    <row r="90" spans="1:20" ht="18" x14ac:dyDescent="0.25">
      <c r="A90" s="134" t="str">
        <f>VLOOKUP(E90,'LISTADO ATM'!$A$2:$C$901,3,0)</f>
        <v>DISTRITO NACIONAL</v>
      </c>
      <c r="B90" s="128" t="s">
        <v>2634</v>
      </c>
      <c r="C90" s="96">
        <v>44428.440706018519</v>
      </c>
      <c r="D90" s="96" t="s">
        <v>2174</v>
      </c>
      <c r="E90" s="128">
        <v>761</v>
      </c>
      <c r="F90" s="134" t="str">
        <f>VLOOKUP(E90,VIP!$A$2:$O15163,2,0)</f>
        <v>DRBR761</v>
      </c>
      <c r="G90" s="134" t="str">
        <f>VLOOKUP(E90,'LISTADO ATM'!$A$2:$B$900,2,0)</f>
        <v xml:space="preserve">ATM ISSPOL </v>
      </c>
      <c r="H90" s="134" t="str">
        <f>VLOOKUP(E90,VIP!$A$2:$O20124,7,FALSE)</f>
        <v>Si</v>
      </c>
      <c r="I90" s="134" t="str">
        <f>VLOOKUP(E90,VIP!$A$2:$O12089,8,FALSE)</f>
        <v>Si</v>
      </c>
      <c r="J90" s="134" t="str">
        <f>VLOOKUP(E90,VIP!$A$2:$O12039,8,FALSE)</f>
        <v>Si</v>
      </c>
      <c r="K90" s="134" t="str">
        <f>VLOOKUP(E90,VIP!$A$2:$O15613,6,0)</f>
        <v>NO</v>
      </c>
      <c r="L90" s="126" t="s">
        <v>2239</v>
      </c>
      <c r="M90" s="95" t="s">
        <v>2438</v>
      </c>
      <c r="N90" s="95" t="s">
        <v>2444</v>
      </c>
      <c r="O90" s="134" t="s">
        <v>2446</v>
      </c>
      <c r="P90" s="134"/>
      <c r="Q90" s="131" t="s">
        <v>2239</v>
      </c>
    </row>
    <row r="91" spans="1:20" ht="18" x14ac:dyDescent="0.25">
      <c r="A91" s="134" t="str">
        <f>VLOOKUP(E91,'LISTADO ATM'!$A$2:$C$901,3,0)</f>
        <v>ESTE</v>
      </c>
      <c r="B91" s="128" t="s">
        <v>2649</v>
      </c>
      <c r="C91" s="96">
        <v>44428.735254629632</v>
      </c>
      <c r="D91" s="96" t="s">
        <v>2174</v>
      </c>
      <c r="E91" s="128">
        <v>462</v>
      </c>
      <c r="F91" s="134" t="str">
        <f>VLOOKUP(E91,VIP!$A$2:$O15190,2,0)</f>
        <v>DRBR462</v>
      </c>
      <c r="G91" s="134" t="str">
        <f>VLOOKUP(E91,'LISTADO ATM'!$A$2:$B$900,2,0)</f>
        <v>ATM Agrocafe Del Caribe</v>
      </c>
      <c r="H91" s="134" t="str">
        <f>VLOOKUP(E91,VIP!$A$2:$O20151,7,FALSE)</f>
        <v>Si</v>
      </c>
      <c r="I91" s="134" t="str">
        <f>VLOOKUP(E91,VIP!$A$2:$O12116,8,FALSE)</f>
        <v>Si</v>
      </c>
      <c r="J91" s="134" t="str">
        <f>VLOOKUP(E91,VIP!$A$2:$O12066,8,FALSE)</f>
        <v>Si</v>
      </c>
      <c r="K91" s="134" t="str">
        <f>VLOOKUP(E91,VIP!$A$2:$O15640,6,0)</f>
        <v>NO</v>
      </c>
      <c r="L91" s="126" t="s">
        <v>2239</v>
      </c>
      <c r="M91" s="95" t="s">
        <v>2438</v>
      </c>
      <c r="N91" s="95" t="s">
        <v>2444</v>
      </c>
      <c r="O91" s="134" t="s">
        <v>2446</v>
      </c>
      <c r="P91" s="134"/>
      <c r="Q91" s="131" t="s">
        <v>2239</v>
      </c>
    </row>
    <row r="92" spans="1:20" ht="18" x14ac:dyDescent="0.25">
      <c r="A92" s="134" t="str">
        <f>VLOOKUP(E92,'LISTADO ATM'!$A$2:$C$901,3,0)</f>
        <v>DISTRITO NACIONAL</v>
      </c>
      <c r="B92" s="128">
        <v>3335996291</v>
      </c>
      <c r="C92" s="96">
        <v>44429.381319444445</v>
      </c>
      <c r="D92" s="96" t="s">
        <v>2174</v>
      </c>
      <c r="E92" s="128">
        <v>34</v>
      </c>
      <c r="F92" s="134" t="str">
        <f>VLOOKUP(E92,VIP!$A$2:$O15248,2,0)</f>
        <v>DRBR034</v>
      </c>
      <c r="G92" s="134" t="str">
        <f>VLOOKUP(E92,'LISTADO ATM'!$A$2:$B$900,2,0)</f>
        <v xml:space="preserve">ATM Plaza de la Salud </v>
      </c>
      <c r="H92" s="134" t="str">
        <f>VLOOKUP(E92,VIP!$A$2:$O20209,7,FALSE)</f>
        <v>Si</v>
      </c>
      <c r="I92" s="134" t="str">
        <f>VLOOKUP(E92,VIP!$A$2:$O12174,8,FALSE)</f>
        <v>Si</v>
      </c>
      <c r="J92" s="134" t="str">
        <f>VLOOKUP(E92,VIP!$A$2:$O12124,8,FALSE)</f>
        <v>Si</v>
      </c>
      <c r="K92" s="134" t="str">
        <f>VLOOKUP(E92,VIP!$A$2:$O15698,6,0)</f>
        <v>NO</v>
      </c>
      <c r="L92" s="126" t="s">
        <v>2239</v>
      </c>
      <c r="M92" s="95" t="s">
        <v>2438</v>
      </c>
      <c r="N92" s="95" t="s">
        <v>2444</v>
      </c>
      <c r="O92" s="134" t="s">
        <v>2446</v>
      </c>
      <c r="P92" s="134"/>
      <c r="Q92" s="131" t="s">
        <v>2239</v>
      </c>
    </row>
    <row r="93" spans="1:20" ht="18" x14ac:dyDescent="0.25">
      <c r="A93" s="134" t="str">
        <f>VLOOKUP(E93,'LISTADO ATM'!$A$2:$C$901,3,0)</f>
        <v>DISTRITO NACIONAL</v>
      </c>
      <c r="B93" s="128" t="s">
        <v>2730</v>
      </c>
      <c r="C93" s="96">
        <v>44430.697395833333</v>
      </c>
      <c r="D93" s="96" t="s">
        <v>2174</v>
      </c>
      <c r="E93" s="128">
        <v>596</v>
      </c>
      <c r="F93" s="134" t="str">
        <f>VLOOKUP(E93,VIP!$A$2:$O15293,2,0)</f>
        <v>DRBR274</v>
      </c>
      <c r="G93" s="134" t="str">
        <f>VLOOKUP(E93,'LISTADO ATM'!$A$2:$B$900,2,0)</f>
        <v xml:space="preserve">ATM Autobanco Malecón Center </v>
      </c>
      <c r="H93" s="134" t="str">
        <f>VLOOKUP(E93,VIP!$A$2:$O20254,7,FALSE)</f>
        <v>Si</v>
      </c>
      <c r="I93" s="134" t="str">
        <f>VLOOKUP(E93,VIP!$A$2:$O12219,8,FALSE)</f>
        <v>Si</v>
      </c>
      <c r="J93" s="134" t="str">
        <f>VLOOKUP(E93,VIP!$A$2:$O12169,8,FALSE)</f>
        <v>Si</v>
      </c>
      <c r="K93" s="134" t="str">
        <f>VLOOKUP(E93,VIP!$A$2:$O15743,6,0)</f>
        <v>NO</v>
      </c>
      <c r="L93" s="126" t="s">
        <v>2239</v>
      </c>
      <c r="M93" s="95" t="s">
        <v>2438</v>
      </c>
      <c r="N93" s="95" t="s">
        <v>2444</v>
      </c>
      <c r="O93" s="134" t="s">
        <v>2446</v>
      </c>
      <c r="P93" s="134"/>
      <c r="Q93" s="131" t="s">
        <v>2239</v>
      </c>
    </row>
    <row r="94" spans="1:20" ht="18" x14ac:dyDescent="0.25">
      <c r="A94" s="134" t="str">
        <f>VLOOKUP(E94,'LISTADO ATM'!$A$2:$C$901,3,0)</f>
        <v>DISTRITO NACIONAL</v>
      </c>
      <c r="B94" s="128" t="s">
        <v>2729</v>
      </c>
      <c r="C94" s="96">
        <v>44430.698576388888</v>
      </c>
      <c r="D94" s="96" t="s">
        <v>2174</v>
      </c>
      <c r="E94" s="128">
        <v>561</v>
      </c>
      <c r="F94" s="134" t="str">
        <f>VLOOKUP(E94,VIP!$A$2:$O15292,2,0)</f>
        <v>DRBR133</v>
      </c>
      <c r="G94" s="134" t="str">
        <f>VLOOKUP(E94,'LISTADO ATM'!$A$2:$B$900,2,0)</f>
        <v xml:space="preserve">ATM Comando Regional P.N. S.D. Este </v>
      </c>
      <c r="H94" s="134" t="str">
        <f>VLOOKUP(E94,VIP!$A$2:$O20253,7,FALSE)</f>
        <v>Si</v>
      </c>
      <c r="I94" s="134" t="str">
        <f>VLOOKUP(E94,VIP!$A$2:$O12218,8,FALSE)</f>
        <v>Si</v>
      </c>
      <c r="J94" s="134" t="str">
        <f>VLOOKUP(E94,VIP!$A$2:$O12168,8,FALSE)</f>
        <v>Si</v>
      </c>
      <c r="K94" s="134" t="str">
        <f>VLOOKUP(E94,VIP!$A$2:$O15742,6,0)</f>
        <v>NO</v>
      </c>
      <c r="L94" s="126" t="s">
        <v>2239</v>
      </c>
      <c r="M94" s="95" t="s">
        <v>2438</v>
      </c>
      <c r="N94" s="95" t="s">
        <v>2444</v>
      </c>
      <c r="O94" s="134" t="s">
        <v>2446</v>
      </c>
      <c r="P94" s="134"/>
      <c r="Q94" s="131" t="s">
        <v>2239</v>
      </c>
    </row>
    <row r="95" spans="1:20" ht="18" x14ac:dyDescent="0.25">
      <c r="A95" s="134" t="str">
        <f>VLOOKUP(E95,'LISTADO ATM'!$A$2:$C$901,3,0)</f>
        <v>DISTRITO NACIONAL</v>
      </c>
      <c r="B95" s="128">
        <v>3335996456</v>
      </c>
      <c r="C95" s="96">
        <v>44429.539594907408</v>
      </c>
      <c r="D95" s="96" t="s">
        <v>2441</v>
      </c>
      <c r="E95" s="128">
        <v>540</v>
      </c>
      <c r="F95" s="134" t="str">
        <f>VLOOKUP(E95,VIP!$A$2:$O15269,2,0)</f>
        <v>DRBR540</v>
      </c>
      <c r="G95" s="134" t="str">
        <f>VLOOKUP(E95,'LISTADO ATM'!$A$2:$B$900,2,0)</f>
        <v xml:space="preserve">ATM Autoservicio Sambil I </v>
      </c>
      <c r="H95" s="134" t="str">
        <f>VLOOKUP(E95,VIP!$A$2:$O20230,7,FALSE)</f>
        <v>Si</v>
      </c>
      <c r="I95" s="134" t="str">
        <f>VLOOKUP(E95,VIP!$A$2:$O12195,8,FALSE)</f>
        <v>Si</v>
      </c>
      <c r="J95" s="134" t="str">
        <f>VLOOKUP(E95,VIP!$A$2:$O12145,8,FALSE)</f>
        <v>Si</v>
      </c>
      <c r="K95" s="134" t="str">
        <f>VLOOKUP(E95,VIP!$A$2:$O15719,6,0)</f>
        <v>NO</v>
      </c>
      <c r="L95" s="126" t="s">
        <v>2623</v>
      </c>
      <c r="M95" s="95" t="s">
        <v>2438</v>
      </c>
      <c r="N95" s="95" t="s">
        <v>2444</v>
      </c>
      <c r="O95" s="134" t="s">
        <v>2445</v>
      </c>
      <c r="P95" s="146"/>
      <c r="Q95" s="131" t="s">
        <v>2664</v>
      </c>
    </row>
    <row r="96" spans="1:20" ht="18" x14ac:dyDescent="0.25">
      <c r="A96" s="134" t="str">
        <f>VLOOKUP(E96,'LISTADO ATM'!$A$2:$C$901,3,0)</f>
        <v>NORTE</v>
      </c>
      <c r="B96" s="128" t="s">
        <v>2701</v>
      </c>
      <c r="C96" s="96">
        <v>44430.033888888887</v>
      </c>
      <c r="D96" s="96" t="s">
        <v>2460</v>
      </c>
      <c r="E96" s="128">
        <v>307</v>
      </c>
      <c r="F96" s="134" t="str">
        <f>VLOOKUP(E96,VIP!$A$2:$O15315,2,0)</f>
        <v>DRBR307</v>
      </c>
      <c r="G96" s="134" t="str">
        <f>VLOOKUP(E96,'LISTADO ATM'!$A$2:$B$900,2,0)</f>
        <v>ATM Oficina Nagua II</v>
      </c>
      <c r="H96" s="134" t="str">
        <f>VLOOKUP(E96,VIP!$A$2:$O20276,7,FALSE)</f>
        <v>Si</v>
      </c>
      <c r="I96" s="134" t="str">
        <f>VLOOKUP(E96,VIP!$A$2:$O12241,8,FALSE)</f>
        <v>Si</v>
      </c>
      <c r="J96" s="134" t="str">
        <f>VLOOKUP(E96,VIP!$A$2:$O12191,8,FALSE)</f>
        <v>Si</v>
      </c>
      <c r="K96" s="134" t="str">
        <f>VLOOKUP(E96,VIP!$A$2:$O15765,6,0)</f>
        <v>SI</v>
      </c>
      <c r="L96" s="126" t="s">
        <v>2623</v>
      </c>
      <c r="M96" s="95" t="s">
        <v>2438</v>
      </c>
      <c r="N96" s="95" t="s">
        <v>2444</v>
      </c>
      <c r="O96" s="134" t="s">
        <v>2461</v>
      </c>
      <c r="P96" s="134"/>
      <c r="Q96" s="131" t="s">
        <v>2623</v>
      </c>
    </row>
    <row r="97" spans="1:17" ht="18" x14ac:dyDescent="0.25">
      <c r="A97" s="134" t="str">
        <f>VLOOKUP(E97,'LISTADO ATM'!$A$2:$C$901,3,0)</f>
        <v>NORTE</v>
      </c>
      <c r="B97" s="128" t="s">
        <v>2734</v>
      </c>
      <c r="C97" s="96">
        <v>44430.613171296296</v>
      </c>
      <c r="D97" s="96" t="s">
        <v>2613</v>
      </c>
      <c r="E97" s="128">
        <v>291</v>
      </c>
      <c r="F97" s="134" t="str">
        <f>VLOOKUP(E97,VIP!$A$2:$O15297,2,0)</f>
        <v>DRBR291</v>
      </c>
      <c r="G97" s="134" t="str">
        <f>VLOOKUP(E97,'LISTADO ATM'!$A$2:$B$900,2,0)</f>
        <v xml:space="preserve">ATM S/M Jumbo Las Colinas </v>
      </c>
      <c r="H97" s="134" t="str">
        <f>VLOOKUP(E97,VIP!$A$2:$O20258,7,FALSE)</f>
        <v>Si</v>
      </c>
      <c r="I97" s="134" t="str">
        <f>VLOOKUP(E97,VIP!$A$2:$O12223,8,FALSE)</f>
        <v>Si</v>
      </c>
      <c r="J97" s="134" t="str">
        <f>VLOOKUP(E97,VIP!$A$2:$O12173,8,FALSE)</f>
        <v>Si</v>
      </c>
      <c r="K97" s="134" t="str">
        <f>VLOOKUP(E97,VIP!$A$2:$O15747,6,0)</f>
        <v>NO</v>
      </c>
      <c r="L97" s="126" t="s">
        <v>2736</v>
      </c>
      <c r="M97" s="95" t="s">
        <v>2438</v>
      </c>
      <c r="N97" s="95" t="s">
        <v>2444</v>
      </c>
      <c r="O97" s="134" t="s">
        <v>2614</v>
      </c>
      <c r="P97" s="134"/>
      <c r="Q97" s="131" t="s">
        <v>2736</v>
      </c>
    </row>
    <row r="98" spans="1:17" ht="18" x14ac:dyDescent="0.25">
      <c r="A98" s="134" t="str">
        <f>VLOOKUP(E98,'LISTADO ATM'!$A$2:$C$901,3,0)</f>
        <v>NORTE</v>
      </c>
      <c r="B98" s="128" t="s">
        <v>2640</v>
      </c>
      <c r="C98" s="96">
        <v>44428.600243055553</v>
      </c>
      <c r="D98" s="96" t="s">
        <v>2613</v>
      </c>
      <c r="E98" s="128">
        <v>937</v>
      </c>
      <c r="F98" s="134" t="str">
        <f>VLOOKUP(E98,VIP!$A$2:$O15158,2,0)</f>
        <v>DRBR937</v>
      </c>
      <c r="G98" s="134" t="str">
        <f>VLOOKUP(E98,'LISTADO ATM'!$A$2:$B$900,2,0)</f>
        <v xml:space="preserve">ATM Autobanco Oficina La Vega II </v>
      </c>
      <c r="H98" s="134" t="str">
        <f>VLOOKUP(E98,VIP!$A$2:$O20119,7,FALSE)</f>
        <v>Si</v>
      </c>
      <c r="I98" s="134" t="str">
        <f>VLOOKUP(E98,VIP!$A$2:$O12084,8,FALSE)</f>
        <v>Si</v>
      </c>
      <c r="J98" s="134" t="str">
        <f>VLOOKUP(E98,VIP!$A$2:$O12034,8,FALSE)</f>
        <v>Si</v>
      </c>
      <c r="K98" s="134" t="str">
        <f>VLOOKUP(E98,VIP!$A$2:$O15608,6,0)</f>
        <v>NO</v>
      </c>
      <c r="L98" s="126" t="s">
        <v>2550</v>
      </c>
      <c r="M98" s="95" t="s">
        <v>2438</v>
      </c>
      <c r="N98" s="95" t="s">
        <v>2444</v>
      </c>
      <c r="O98" s="134" t="s">
        <v>2614</v>
      </c>
      <c r="P98" s="134"/>
      <c r="Q98" s="131" t="s">
        <v>2550</v>
      </c>
    </row>
    <row r="99" spans="1:17" ht="18" x14ac:dyDescent="0.25">
      <c r="A99" s="134" t="str">
        <f>VLOOKUP(E99,'LISTADO ATM'!$A$2:$C$901,3,0)</f>
        <v>ESTE</v>
      </c>
      <c r="B99" s="128">
        <v>3335996366</v>
      </c>
      <c r="C99" s="96">
        <v>44429.443738425929</v>
      </c>
      <c r="D99" s="96" t="s">
        <v>2460</v>
      </c>
      <c r="E99" s="128">
        <v>385</v>
      </c>
      <c r="F99" s="134" t="str">
        <f>VLOOKUP(E99,VIP!$A$2:$O15254,2,0)</f>
        <v>DRBR385</v>
      </c>
      <c r="G99" s="134" t="str">
        <f>VLOOKUP(E99,'LISTADO ATM'!$A$2:$B$900,2,0)</f>
        <v xml:space="preserve">ATM Plaza Verón I </v>
      </c>
      <c r="H99" s="134" t="str">
        <f>VLOOKUP(E99,VIP!$A$2:$O20215,7,FALSE)</f>
        <v>Si</v>
      </c>
      <c r="I99" s="134" t="str">
        <f>VLOOKUP(E99,VIP!$A$2:$O12180,8,FALSE)</f>
        <v>Si</v>
      </c>
      <c r="J99" s="134" t="str">
        <f>VLOOKUP(E99,VIP!$A$2:$O12130,8,FALSE)</f>
        <v>Si</v>
      </c>
      <c r="K99" s="134" t="str">
        <f>VLOOKUP(E99,VIP!$A$2:$O15704,6,0)</f>
        <v>NO</v>
      </c>
      <c r="L99" s="126" t="s">
        <v>2550</v>
      </c>
      <c r="M99" s="95" t="s">
        <v>2438</v>
      </c>
      <c r="N99" s="95" t="s">
        <v>2444</v>
      </c>
      <c r="O99" s="134" t="s">
        <v>2461</v>
      </c>
      <c r="P99" s="146"/>
      <c r="Q99" s="131" t="s">
        <v>2550</v>
      </c>
    </row>
    <row r="100" spans="1:17" ht="18" x14ac:dyDescent="0.25">
      <c r="A100" s="134" t="str">
        <f>VLOOKUP(E100,'LISTADO ATM'!$A$2:$C$901,3,0)</f>
        <v>ESTE</v>
      </c>
      <c r="B100" s="128">
        <v>3335996455</v>
      </c>
      <c r="C100" s="96">
        <v>44429.539085648146</v>
      </c>
      <c r="D100" s="96" t="s">
        <v>2460</v>
      </c>
      <c r="E100" s="128">
        <v>399</v>
      </c>
      <c r="F100" s="134" t="str">
        <f>VLOOKUP(E100,VIP!$A$2:$O15270,2,0)</f>
        <v>DRBR399</v>
      </c>
      <c r="G100" s="134" t="str">
        <f>VLOOKUP(E100,'LISTADO ATM'!$A$2:$B$900,2,0)</f>
        <v xml:space="preserve">ATM Oficina La Romana II </v>
      </c>
      <c r="H100" s="134" t="str">
        <f>VLOOKUP(E100,VIP!$A$2:$O20231,7,FALSE)</f>
        <v>Si</v>
      </c>
      <c r="I100" s="134" t="str">
        <f>VLOOKUP(E100,VIP!$A$2:$O12196,8,FALSE)</f>
        <v>Si</v>
      </c>
      <c r="J100" s="134" t="str">
        <f>VLOOKUP(E100,VIP!$A$2:$O12146,8,FALSE)</f>
        <v>Si</v>
      </c>
      <c r="K100" s="134" t="str">
        <f>VLOOKUP(E100,VIP!$A$2:$O15720,6,0)</f>
        <v>NO</v>
      </c>
      <c r="L100" s="126" t="s">
        <v>2550</v>
      </c>
      <c r="M100" s="95" t="s">
        <v>2438</v>
      </c>
      <c r="N100" s="95" t="s">
        <v>2444</v>
      </c>
      <c r="O100" s="134" t="s">
        <v>2461</v>
      </c>
      <c r="P100" s="134"/>
      <c r="Q100" s="131" t="s">
        <v>2550</v>
      </c>
    </row>
    <row r="101" spans="1:17" s="123" customFormat="1" ht="18" x14ac:dyDescent="0.25">
      <c r="A101" s="135" t="str">
        <f>VLOOKUP(E101,'LISTADO ATM'!$A$2:$C$901,3,0)</f>
        <v>SUR</v>
      </c>
      <c r="B101" s="128" t="s">
        <v>2676</v>
      </c>
      <c r="C101" s="96">
        <v>44429.739699074074</v>
      </c>
      <c r="D101" s="96" t="s">
        <v>2441</v>
      </c>
      <c r="E101" s="128">
        <v>84</v>
      </c>
      <c r="F101" s="135" t="str">
        <f>VLOOKUP(E101,VIP!$A$2:$O15318,2,0)</f>
        <v>DRBR084</v>
      </c>
      <c r="G101" s="135" t="str">
        <f>VLOOKUP(E101,'LISTADO ATM'!$A$2:$B$900,2,0)</f>
        <v xml:space="preserve">ATM Oficina Multicentro Sirena San Cristóbal </v>
      </c>
      <c r="H101" s="135" t="str">
        <f>VLOOKUP(E101,VIP!$A$2:$O20279,7,FALSE)</f>
        <v>Si</v>
      </c>
      <c r="I101" s="135" t="str">
        <f>VLOOKUP(E101,VIP!$A$2:$O12244,8,FALSE)</f>
        <v>Si</v>
      </c>
      <c r="J101" s="135" t="str">
        <f>VLOOKUP(E101,VIP!$A$2:$O12194,8,FALSE)</f>
        <v>Si</v>
      </c>
      <c r="K101" s="135" t="str">
        <f>VLOOKUP(E101,VIP!$A$2:$O15768,6,0)</f>
        <v>SI</v>
      </c>
      <c r="L101" s="126" t="s">
        <v>2550</v>
      </c>
      <c r="M101" s="95" t="s">
        <v>2438</v>
      </c>
      <c r="N101" s="95" t="s">
        <v>2444</v>
      </c>
      <c r="O101" s="135" t="s">
        <v>2445</v>
      </c>
      <c r="P101" s="135"/>
      <c r="Q101" s="131" t="s">
        <v>2550</v>
      </c>
    </row>
    <row r="102" spans="1:17" s="123" customFormat="1" ht="18" x14ac:dyDescent="0.25">
      <c r="A102" s="135" t="str">
        <f>VLOOKUP(E102,'LISTADO ATM'!$A$2:$C$901,3,0)</f>
        <v>DISTRITO NACIONAL</v>
      </c>
      <c r="B102" s="128" t="s">
        <v>2704</v>
      </c>
      <c r="C102" s="96">
        <v>44429.948796296296</v>
      </c>
      <c r="D102" s="96" t="s">
        <v>2460</v>
      </c>
      <c r="E102" s="128">
        <v>85</v>
      </c>
      <c r="F102" s="135" t="str">
        <f>VLOOKUP(E102,VIP!$A$2:$O15318,2,0)</f>
        <v>DRBR085</v>
      </c>
      <c r="G102" s="135" t="str">
        <f>VLOOKUP(E102,'LISTADO ATM'!$A$2:$B$900,2,0)</f>
        <v xml:space="preserve">ATM Oficina San Isidro (Fuerza Aérea) </v>
      </c>
      <c r="H102" s="135" t="str">
        <f>VLOOKUP(E102,VIP!$A$2:$O20279,7,FALSE)</f>
        <v>Si</v>
      </c>
      <c r="I102" s="135" t="str">
        <f>VLOOKUP(E102,VIP!$A$2:$O12244,8,FALSE)</f>
        <v>Si</v>
      </c>
      <c r="J102" s="135" t="str">
        <f>VLOOKUP(E102,VIP!$A$2:$O12194,8,FALSE)</f>
        <v>Si</v>
      </c>
      <c r="K102" s="135" t="str">
        <f>VLOOKUP(E102,VIP!$A$2:$O15768,6,0)</f>
        <v>NO</v>
      </c>
      <c r="L102" s="126" t="s">
        <v>2550</v>
      </c>
      <c r="M102" s="95" t="s">
        <v>2438</v>
      </c>
      <c r="N102" s="95" t="s">
        <v>2444</v>
      </c>
      <c r="O102" s="135" t="s">
        <v>2638</v>
      </c>
      <c r="P102" s="135"/>
      <c r="Q102" s="131" t="s">
        <v>2550</v>
      </c>
    </row>
    <row r="103" spans="1:17" s="123" customFormat="1" ht="18" x14ac:dyDescent="0.25">
      <c r="A103" s="135" t="str">
        <f>VLOOKUP(E103,'LISTADO ATM'!$A$2:$C$901,3,0)</f>
        <v>DISTRITO NACIONAL</v>
      </c>
      <c r="B103" s="128" t="s">
        <v>2646</v>
      </c>
      <c r="C103" s="96">
        <v>44428.640833333331</v>
      </c>
      <c r="D103" s="96" t="s">
        <v>2460</v>
      </c>
      <c r="E103" s="128">
        <v>745</v>
      </c>
      <c r="F103" s="135" t="str">
        <f>VLOOKUP(E103,VIP!$A$2:$O15178,2,0)</f>
        <v>DRBR027</v>
      </c>
      <c r="G103" s="135" t="str">
        <f>VLOOKUP(E103,'LISTADO ATM'!$A$2:$B$900,2,0)</f>
        <v xml:space="preserve">ATM Oficina Ave. Duarte </v>
      </c>
      <c r="H103" s="135" t="str">
        <f>VLOOKUP(E103,VIP!$A$2:$O20139,7,FALSE)</f>
        <v>No</v>
      </c>
      <c r="I103" s="135" t="str">
        <f>VLOOKUP(E103,VIP!$A$2:$O12104,8,FALSE)</f>
        <v>No</v>
      </c>
      <c r="J103" s="135" t="str">
        <f>VLOOKUP(E103,VIP!$A$2:$O12054,8,FALSE)</f>
        <v>No</v>
      </c>
      <c r="K103" s="135" t="str">
        <f>VLOOKUP(E103,VIP!$A$2:$O15628,6,0)</f>
        <v>NO</v>
      </c>
      <c r="L103" s="126" t="s">
        <v>2663</v>
      </c>
      <c r="M103" s="95" t="s">
        <v>2438</v>
      </c>
      <c r="N103" s="95" t="s">
        <v>2444</v>
      </c>
      <c r="O103" s="135" t="s">
        <v>2638</v>
      </c>
      <c r="P103" s="135"/>
      <c r="Q103" s="131" t="s">
        <v>2434</v>
      </c>
    </row>
    <row r="104" spans="1:17" s="123" customFormat="1" ht="18" x14ac:dyDescent="0.25">
      <c r="A104" s="135" t="str">
        <f>VLOOKUP(E104,'LISTADO ATM'!$A$2:$C$901,3,0)</f>
        <v>DISTRITO NACIONAL</v>
      </c>
      <c r="B104" s="128" t="s">
        <v>2659</v>
      </c>
      <c r="C104" s="96">
        <v>44429.038472222222</v>
      </c>
      <c r="D104" s="96" t="s">
        <v>2441</v>
      </c>
      <c r="E104" s="128">
        <v>578</v>
      </c>
      <c r="F104" s="135" t="str">
        <f>VLOOKUP(E104,VIP!$A$2:$O15219,2,0)</f>
        <v>DRBR324</v>
      </c>
      <c r="G104" s="135" t="str">
        <f>VLOOKUP(E104,'LISTADO ATM'!$A$2:$B$900,2,0)</f>
        <v xml:space="preserve">ATM Procuraduría General de la República </v>
      </c>
      <c r="H104" s="135" t="str">
        <f>VLOOKUP(E104,VIP!$A$2:$O20180,7,FALSE)</f>
        <v>Si</v>
      </c>
      <c r="I104" s="135" t="str">
        <f>VLOOKUP(E104,VIP!$A$2:$O12145,8,FALSE)</f>
        <v>No</v>
      </c>
      <c r="J104" s="135" t="str">
        <f>VLOOKUP(E104,VIP!$A$2:$O12095,8,FALSE)</f>
        <v>No</v>
      </c>
      <c r="K104" s="135" t="str">
        <f>VLOOKUP(E104,VIP!$A$2:$O15669,6,0)</f>
        <v>NO</v>
      </c>
      <c r="L104" s="126" t="s">
        <v>2663</v>
      </c>
      <c r="M104" s="95" t="s">
        <v>2438</v>
      </c>
      <c r="N104" s="95" t="s">
        <v>2444</v>
      </c>
      <c r="O104" s="135" t="s">
        <v>2445</v>
      </c>
      <c r="P104" s="135"/>
      <c r="Q104" s="131" t="s">
        <v>2434</v>
      </c>
    </row>
    <row r="105" spans="1:17" s="123" customFormat="1" ht="18" x14ac:dyDescent="0.25">
      <c r="A105" s="135" t="str">
        <f>VLOOKUP(E105,'LISTADO ATM'!$A$2:$C$901,3,0)</f>
        <v>ESTE</v>
      </c>
      <c r="B105" s="128" t="s">
        <v>2658</v>
      </c>
      <c r="C105" s="96">
        <v>44429.070219907408</v>
      </c>
      <c r="D105" s="96" t="s">
        <v>2441</v>
      </c>
      <c r="E105" s="128">
        <v>673</v>
      </c>
      <c r="F105" s="135" t="str">
        <f>VLOOKUP(E105,VIP!$A$2:$O15209,2,0)</f>
        <v>DRBR673</v>
      </c>
      <c r="G105" s="135" t="str">
        <f>VLOOKUP(E105,'LISTADO ATM'!$A$2:$B$900,2,0)</f>
        <v>ATM Clínica Dr. Cruz Jiminián</v>
      </c>
      <c r="H105" s="135" t="str">
        <f>VLOOKUP(E105,VIP!$A$2:$O20170,7,FALSE)</f>
        <v>Si</v>
      </c>
      <c r="I105" s="135" t="str">
        <f>VLOOKUP(E105,VIP!$A$2:$O12135,8,FALSE)</f>
        <v>Si</v>
      </c>
      <c r="J105" s="135" t="str">
        <f>VLOOKUP(E105,VIP!$A$2:$O12085,8,FALSE)</f>
        <v>Si</v>
      </c>
      <c r="K105" s="135" t="str">
        <f>VLOOKUP(E105,VIP!$A$2:$O15659,6,0)</f>
        <v>NO</v>
      </c>
      <c r="L105" s="126" t="s">
        <v>2663</v>
      </c>
      <c r="M105" s="95" t="s">
        <v>2438</v>
      </c>
      <c r="N105" s="95" t="s">
        <v>2444</v>
      </c>
      <c r="O105" s="135" t="s">
        <v>2445</v>
      </c>
      <c r="P105" s="135"/>
      <c r="Q105" s="131" t="s">
        <v>2434</v>
      </c>
    </row>
    <row r="106" spans="1:17" s="123" customFormat="1" ht="18" x14ac:dyDescent="0.25">
      <c r="A106" s="136" t="str">
        <f>VLOOKUP(E106,'LISTADO ATM'!$A$2:$C$901,3,0)</f>
        <v>SUR</v>
      </c>
      <c r="B106" s="128">
        <v>3335996403</v>
      </c>
      <c r="C106" s="96">
        <v>44429.49046296296</v>
      </c>
      <c r="D106" s="96" t="s">
        <v>2441</v>
      </c>
      <c r="E106" s="128">
        <v>995</v>
      </c>
      <c r="F106" s="136" t="str">
        <f>VLOOKUP(E106,VIP!$A$2:$O15288,2,0)</f>
        <v>DRBR545</v>
      </c>
      <c r="G106" s="136" t="str">
        <f>VLOOKUP(E106,'LISTADO ATM'!$A$2:$B$900,2,0)</f>
        <v xml:space="preserve">ATM Oficina San Cristobal III (Lobby) </v>
      </c>
      <c r="H106" s="136" t="str">
        <f>VLOOKUP(E106,VIP!$A$2:$O20249,7,FALSE)</f>
        <v>Si</v>
      </c>
      <c r="I106" s="136" t="str">
        <f>VLOOKUP(E106,VIP!$A$2:$O12214,8,FALSE)</f>
        <v>No</v>
      </c>
      <c r="J106" s="136" t="str">
        <f>VLOOKUP(E106,VIP!$A$2:$O12164,8,FALSE)</f>
        <v>No</v>
      </c>
      <c r="K106" s="136" t="str">
        <f>VLOOKUP(E106,VIP!$A$2:$O15738,6,0)</f>
        <v>NO</v>
      </c>
      <c r="L106" s="126" t="s">
        <v>2663</v>
      </c>
      <c r="M106" s="95" t="s">
        <v>2438</v>
      </c>
      <c r="N106" s="95" t="s">
        <v>2444</v>
      </c>
      <c r="O106" s="136" t="s">
        <v>2445</v>
      </c>
      <c r="P106" s="146"/>
      <c r="Q106" s="131" t="s">
        <v>2663</v>
      </c>
    </row>
    <row r="107" spans="1:17" s="123" customFormat="1" ht="18" x14ac:dyDescent="0.25">
      <c r="A107" s="136" t="str">
        <f>VLOOKUP(E107,'LISTADO ATM'!$A$2:$C$901,3,0)</f>
        <v>DISTRITO NACIONAL</v>
      </c>
      <c r="B107" s="128">
        <v>3335996446</v>
      </c>
      <c r="C107" s="96">
        <v>44429.527592592596</v>
      </c>
      <c r="D107" s="96" t="s">
        <v>2441</v>
      </c>
      <c r="E107" s="128">
        <v>970</v>
      </c>
      <c r="F107" s="136" t="str">
        <f>VLOOKUP(E107,VIP!$A$2:$O15274,2,0)</f>
        <v>DRBR970</v>
      </c>
      <c r="G107" s="136" t="str">
        <f>VLOOKUP(E107,'LISTADO ATM'!$A$2:$B$900,2,0)</f>
        <v xml:space="preserve">ATM S/M Olé Haina </v>
      </c>
      <c r="H107" s="136" t="str">
        <f>VLOOKUP(E107,VIP!$A$2:$O20235,7,FALSE)</f>
        <v>Si</v>
      </c>
      <c r="I107" s="136" t="str">
        <f>VLOOKUP(E107,VIP!$A$2:$O12200,8,FALSE)</f>
        <v>Si</v>
      </c>
      <c r="J107" s="136" t="str">
        <f>VLOOKUP(E107,VIP!$A$2:$O12150,8,FALSE)</f>
        <v>Si</v>
      </c>
      <c r="K107" s="136" t="str">
        <f>VLOOKUP(E107,VIP!$A$2:$O15724,6,0)</f>
        <v>NO</v>
      </c>
      <c r="L107" s="126" t="s">
        <v>2663</v>
      </c>
      <c r="M107" s="95" t="s">
        <v>2438</v>
      </c>
      <c r="N107" s="95" t="s">
        <v>2444</v>
      </c>
      <c r="O107" s="136" t="s">
        <v>2445</v>
      </c>
      <c r="P107" s="136"/>
      <c r="Q107" s="131" t="s">
        <v>2663</v>
      </c>
    </row>
    <row r="108" spans="1:17" s="123" customFormat="1" ht="18" x14ac:dyDescent="0.25">
      <c r="A108" s="136" t="str">
        <f>VLOOKUP(E108,'LISTADO ATM'!$A$2:$C$901,3,0)</f>
        <v>DISTRITO NACIONAL</v>
      </c>
      <c r="B108" s="128">
        <v>3335996482</v>
      </c>
      <c r="C108" s="96">
        <v>44429.603472222225</v>
      </c>
      <c r="D108" s="96" t="s">
        <v>2441</v>
      </c>
      <c r="E108" s="128">
        <v>406</v>
      </c>
      <c r="F108" s="136" t="str">
        <f>VLOOKUP(E108,VIP!$A$2:$O15266,2,0)</f>
        <v>DRBR406</v>
      </c>
      <c r="G108" s="136" t="str">
        <f>VLOOKUP(E108,'LISTADO ATM'!$A$2:$B$900,2,0)</f>
        <v xml:space="preserve">ATM UNP Plaza Lama Máximo Gómez </v>
      </c>
      <c r="H108" s="136" t="str">
        <f>VLOOKUP(E108,VIP!$A$2:$O20227,7,FALSE)</f>
        <v>Si</v>
      </c>
      <c r="I108" s="136" t="str">
        <f>VLOOKUP(E108,VIP!$A$2:$O12192,8,FALSE)</f>
        <v>Si</v>
      </c>
      <c r="J108" s="136" t="str">
        <f>VLOOKUP(E108,VIP!$A$2:$O12142,8,FALSE)</f>
        <v>Si</v>
      </c>
      <c r="K108" s="136" t="str">
        <f>VLOOKUP(E108,VIP!$A$2:$O15716,6,0)</f>
        <v>SI</v>
      </c>
      <c r="L108" s="126" t="s">
        <v>2663</v>
      </c>
      <c r="M108" s="95" t="s">
        <v>2438</v>
      </c>
      <c r="N108" s="95" t="s">
        <v>2444</v>
      </c>
      <c r="O108" s="136" t="s">
        <v>2445</v>
      </c>
      <c r="P108" s="136"/>
      <c r="Q108" s="131" t="s">
        <v>2663</v>
      </c>
    </row>
    <row r="109" spans="1:17" s="123" customFormat="1" ht="18" x14ac:dyDescent="0.25">
      <c r="A109" s="136" t="str">
        <f>VLOOKUP(E109,'LISTADO ATM'!$A$2:$C$901,3,0)</f>
        <v>DISTRITO NACIONAL</v>
      </c>
      <c r="B109" s="128" t="s">
        <v>2689</v>
      </c>
      <c r="C109" s="96">
        <v>44429.833506944444</v>
      </c>
      <c r="D109" s="96" t="s">
        <v>2460</v>
      </c>
      <c r="E109" s="128">
        <v>717</v>
      </c>
      <c r="F109" s="136" t="str">
        <f>VLOOKUP(E109,VIP!$A$2:$O15319,2,0)</f>
        <v>DRBR24K</v>
      </c>
      <c r="G109" s="136" t="str">
        <f>VLOOKUP(E109,'LISTADO ATM'!$A$2:$B$900,2,0)</f>
        <v xml:space="preserve">ATM Oficina Los Alcarrizos </v>
      </c>
      <c r="H109" s="136" t="str">
        <f>VLOOKUP(E109,VIP!$A$2:$O20280,7,FALSE)</f>
        <v>Si</v>
      </c>
      <c r="I109" s="136" t="str">
        <f>VLOOKUP(E109,VIP!$A$2:$O12245,8,FALSE)</f>
        <v>Si</v>
      </c>
      <c r="J109" s="136" t="str">
        <f>VLOOKUP(E109,VIP!$A$2:$O12195,8,FALSE)</f>
        <v>Si</v>
      </c>
      <c r="K109" s="136" t="str">
        <f>VLOOKUP(E109,VIP!$A$2:$O15769,6,0)</f>
        <v>SI</v>
      </c>
      <c r="L109" s="126" t="s">
        <v>2663</v>
      </c>
      <c r="M109" s="95" t="s">
        <v>2438</v>
      </c>
      <c r="N109" s="95" t="s">
        <v>2444</v>
      </c>
      <c r="O109" s="136" t="s">
        <v>2638</v>
      </c>
      <c r="P109" s="136"/>
      <c r="Q109" s="131" t="s">
        <v>2434</v>
      </c>
    </row>
    <row r="110" spans="1:17" s="123" customFormat="1" ht="18" x14ac:dyDescent="0.25">
      <c r="A110" s="136" t="str">
        <f>VLOOKUP(E110,'LISTADO ATM'!$A$2:$C$901,3,0)</f>
        <v>NORTE</v>
      </c>
      <c r="B110" s="128" t="s">
        <v>2696</v>
      </c>
      <c r="C110" s="96">
        <v>44430.104583333334</v>
      </c>
      <c r="D110" s="96" t="s">
        <v>2460</v>
      </c>
      <c r="E110" s="128">
        <v>228</v>
      </c>
      <c r="F110" s="136" t="str">
        <f>VLOOKUP(E110,VIP!$A$2:$O15310,2,0)</f>
        <v>DRBR228</v>
      </c>
      <c r="G110" s="136" t="str">
        <f>VLOOKUP(E110,'LISTADO ATM'!$A$2:$B$900,2,0)</f>
        <v xml:space="preserve">ATM Oficina SAJOMA </v>
      </c>
      <c r="H110" s="136" t="str">
        <f>VLOOKUP(E110,VIP!$A$2:$O20271,7,FALSE)</f>
        <v>Si</v>
      </c>
      <c r="I110" s="136" t="str">
        <f>VLOOKUP(E110,VIP!$A$2:$O12236,8,FALSE)</f>
        <v>Si</v>
      </c>
      <c r="J110" s="136" t="str">
        <f>VLOOKUP(E110,VIP!$A$2:$O12186,8,FALSE)</f>
        <v>Si</v>
      </c>
      <c r="K110" s="136" t="str">
        <f>VLOOKUP(E110,VIP!$A$2:$O15760,6,0)</f>
        <v>NO</v>
      </c>
      <c r="L110" s="126" t="s">
        <v>2663</v>
      </c>
      <c r="M110" s="95" t="s">
        <v>2438</v>
      </c>
      <c r="N110" s="95" t="s">
        <v>2444</v>
      </c>
      <c r="O110" s="136" t="s">
        <v>2461</v>
      </c>
      <c r="P110" s="146"/>
      <c r="Q110" s="131" t="s">
        <v>2434</v>
      </c>
    </row>
    <row r="111" spans="1:17" s="123" customFormat="1" ht="18" x14ac:dyDescent="0.25">
      <c r="A111" s="136" t="str">
        <f>VLOOKUP(E111,'LISTADO ATM'!$A$2:$C$901,3,0)</f>
        <v>NORTE</v>
      </c>
      <c r="B111" s="128" t="s">
        <v>2695</v>
      </c>
      <c r="C111" s="96">
        <v>44430.10659722222</v>
      </c>
      <c r="D111" s="96" t="s">
        <v>2613</v>
      </c>
      <c r="E111" s="128">
        <v>383</v>
      </c>
      <c r="F111" s="136" t="str">
        <f>VLOOKUP(E111,VIP!$A$2:$O15309,2,0)</f>
        <v>DRBR383</v>
      </c>
      <c r="G111" s="136" t="str">
        <f>VLOOKUP(E111,'LISTADO ATM'!$A$2:$B$900,2,0)</f>
        <v>ATM S/M Daniel (Dajabón)</v>
      </c>
      <c r="H111" s="136" t="str">
        <f>VLOOKUP(E111,VIP!$A$2:$O20270,7,FALSE)</f>
        <v>N/A</v>
      </c>
      <c r="I111" s="136" t="str">
        <f>VLOOKUP(E111,VIP!$A$2:$O12235,8,FALSE)</f>
        <v>N/A</v>
      </c>
      <c r="J111" s="136" t="str">
        <f>VLOOKUP(E111,VIP!$A$2:$O12185,8,FALSE)</f>
        <v>N/A</v>
      </c>
      <c r="K111" s="136" t="str">
        <f>VLOOKUP(E111,VIP!$A$2:$O15759,6,0)</f>
        <v>N/A</v>
      </c>
      <c r="L111" s="126" t="s">
        <v>2663</v>
      </c>
      <c r="M111" s="95" t="s">
        <v>2438</v>
      </c>
      <c r="N111" s="95" t="s">
        <v>2444</v>
      </c>
      <c r="O111" s="136" t="s">
        <v>2614</v>
      </c>
      <c r="P111" s="136"/>
      <c r="Q111" s="131" t="s">
        <v>2434</v>
      </c>
    </row>
    <row r="112" spans="1:17" s="123" customFormat="1" ht="18" x14ac:dyDescent="0.25">
      <c r="A112" s="136" t="str">
        <f>VLOOKUP(E112,'LISTADO ATM'!$A$2:$C$901,3,0)</f>
        <v>ESTE</v>
      </c>
      <c r="B112" s="128" t="s">
        <v>2694</v>
      </c>
      <c r="C112" s="96">
        <v>44430.109131944446</v>
      </c>
      <c r="D112" s="96" t="s">
        <v>2460</v>
      </c>
      <c r="E112" s="128">
        <v>386</v>
      </c>
      <c r="F112" s="136" t="str">
        <f>VLOOKUP(E112,VIP!$A$2:$O15308,2,0)</f>
        <v>DRBR386</v>
      </c>
      <c r="G112" s="136" t="str">
        <f>VLOOKUP(E112,'LISTADO ATM'!$A$2:$B$900,2,0)</f>
        <v xml:space="preserve">ATM Plaza Verón II </v>
      </c>
      <c r="H112" s="136" t="str">
        <f>VLOOKUP(E112,VIP!$A$2:$O20269,7,FALSE)</f>
        <v>Si</v>
      </c>
      <c r="I112" s="136" t="str">
        <f>VLOOKUP(E112,VIP!$A$2:$O12234,8,FALSE)</f>
        <v>Si</v>
      </c>
      <c r="J112" s="136" t="str">
        <f>VLOOKUP(E112,VIP!$A$2:$O12184,8,FALSE)</f>
        <v>Si</v>
      </c>
      <c r="K112" s="136" t="str">
        <f>VLOOKUP(E112,VIP!$A$2:$O15758,6,0)</f>
        <v>NO</v>
      </c>
      <c r="L112" s="126" t="s">
        <v>2663</v>
      </c>
      <c r="M112" s="95" t="s">
        <v>2438</v>
      </c>
      <c r="N112" s="95" t="s">
        <v>2444</v>
      </c>
      <c r="O112" s="136" t="s">
        <v>2461</v>
      </c>
      <c r="P112" s="136"/>
      <c r="Q112" s="131" t="s">
        <v>2434</v>
      </c>
    </row>
    <row r="113" spans="1:17" s="123" customFormat="1" ht="18" x14ac:dyDescent="0.25">
      <c r="A113" s="136" t="str">
        <f>VLOOKUP(E113,'LISTADO ATM'!$A$2:$C$901,3,0)</f>
        <v>DISTRITO NACIONAL</v>
      </c>
      <c r="B113" s="128" t="s">
        <v>2693</v>
      </c>
      <c r="C113" s="96">
        <v>44430.113206018519</v>
      </c>
      <c r="D113" s="96" t="s">
        <v>2441</v>
      </c>
      <c r="E113" s="128">
        <v>600</v>
      </c>
      <c r="F113" s="136" t="str">
        <f>VLOOKUP(E113,VIP!$A$2:$O15307,2,0)</f>
        <v>DRBR600</v>
      </c>
      <c r="G113" s="136" t="str">
        <f>VLOOKUP(E113,'LISTADO ATM'!$A$2:$B$900,2,0)</f>
        <v>ATM S/M Bravo Hipica</v>
      </c>
      <c r="H113" s="136" t="str">
        <f>VLOOKUP(E113,VIP!$A$2:$O20268,7,FALSE)</f>
        <v>N/A</v>
      </c>
      <c r="I113" s="136" t="str">
        <f>VLOOKUP(E113,VIP!$A$2:$O12233,8,FALSE)</f>
        <v>N/A</v>
      </c>
      <c r="J113" s="136" t="str">
        <f>VLOOKUP(E113,VIP!$A$2:$O12183,8,FALSE)</f>
        <v>N/A</v>
      </c>
      <c r="K113" s="136" t="str">
        <f>VLOOKUP(E113,VIP!$A$2:$O15757,6,0)</f>
        <v>N/A</v>
      </c>
      <c r="L113" s="126" t="s">
        <v>2663</v>
      </c>
      <c r="M113" s="95" t="s">
        <v>2438</v>
      </c>
      <c r="N113" s="95" t="s">
        <v>2444</v>
      </c>
      <c r="O113" s="136" t="s">
        <v>2445</v>
      </c>
      <c r="P113" s="136"/>
      <c r="Q113" s="131" t="s">
        <v>2434</v>
      </c>
    </row>
    <row r="114" spans="1:17" s="123" customFormat="1" ht="18" x14ac:dyDescent="0.25">
      <c r="A114" s="136" t="str">
        <f>VLOOKUP(E114,'LISTADO ATM'!$A$2:$C$901,3,0)</f>
        <v>DISTRITO NACIONAL</v>
      </c>
      <c r="B114" s="128">
        <v>3335996670</v>
      </c>
      <c r="C114" s="96">
        <v>44430.602812500001</v>
      </c>
      <c r="D114" s="96" t="s">
        <v>2460</v>
      </c>
      <c r="E114" s="128">
        <v>194</v>
      </c>
      <c r="F114" s="136" t="str">
        <f>VLOOKUP(E114,VIP!$A$2:$O15292,2,0)</f>
        <v>DRBR194</v>
      </c>
      <c r="G114" s="136" t="str">
        <f>VLOOKUP(E114,'LISTADO ATM'!$A$2:$B$900,2,0)</f>
        <v xml:space="preserve">ATM UNP Pantoja </v>
      </c>
      <c r="H114" s="136" t="str">
        <f>VLOOKUP(E114,VIP!$A$2:$O20253,7,FALSE)</f>
        <v>Si</v>
      </c>
      <c r="I114" s="136" t="str">
        <f>VLOOKUP(E114,VIP!$A$2:$O12218,8,FALSE)</f>
        <v>No</v>
      </c>
      <c r="J114" s="136" t="str">
        <f>VLOOKUP(E114,VIP!$A$2:$O12168,8,FALSE)</f>
        <v>No</v>
      </c>
      <c r="K114" s="136" t="str">
        <f>VLOOKUP(E114,VIP!$A$2:$O15742,6,0)</f>
        <v>NO</v>
      </c>
      <c r="L114" s="126" t="s">
        <v>2663</v>
      </c>
      <c r="M114" s="95" t="s">
        <v>2438</v>
      </c>
      <c r="N114" s="95" t="s">
        <v>2444</v>
      </c>
      <c r="O114" s="136" t="s">
        <v>2461</v>
      </c>
      <c r="P114" s="136"/>
      <c r="Q114" s="131" t="s">
        <v>2434</v>
      </c>
    </row>
    <row r="115" spans="1:17" s="123" customFormat="1" ht="18" x14ac:dyDescent="0.25">
      <c r="A115" s="136" t="str">
        <f>VLOOKUP(E115,'LISTADO ATM'!$A$2:$C$901,3,0)</f>
        <v>DISTRITO NACIONAL</v>
      </c>
      <c r="B115" s="128">
        <v>3335996673</v>
      </c>
      <c r="C115" s="96">
        <v>44430.604131944441</v>
      </c>
      <c r="D115" s="96" t="s">
        <v>2441</v>
      </c>
      <c r="E115" s="128">
        <v>790</v>
      </c>
      <c r="F115" s="136" t="str">
        <f>VLOOKUP(E115,VIP!$A$2:$O15291,2,0)</f>
        <v>DRBR16I</v>
      </c>
      <c r="G115" s="136" t="str">
        <f>VLOOKUP(E115,'LISTADO ATM'!$A$2:$B$900,2,0)</f>
        <v xml:space="preserve">ATM Oficina Bella Vista Mall I </v>
      </c>
      <c r="H115" s="136" t="str">
        <f>VLOOKUP(E115,VIP!$A$2:$O20252,7,FALSE)</f>
        <v>Si</v>
      </c>
      <c r="I115" s="136" t="str">
        <f>VLOOKUP(E115,VIP!$A$2:$O12217,8,FALSE)</f>
        <v>Si</v>
      </c>
      <c r="J115" s="136" t="str">
        <f>VLOOKUP(E115,VIP!$A$2:$O12167,8,FALSE)</f>
        <v>Si</v>
      </c>
      <c r="K115" s="136" t="str">
        <f>VLOOKUP(E115,VIP!$A$2:$O15741,6,0)</f>
        <v>SI</v>
      </c>
      <c r="L115" s="126" t="s">
        <v>2663</v>
      </c>
      <c r="M115" s="95" t="s">
        <v>2438</v>
      </c>
      <c r="N115" s="95" t="s">
        <v>2444</v>
      </c>
      <c r="O115" s="136" t="s">
        <v>2445</v>
      </c>
      <c r="P115" s="136"/>
      <c r="Q115" s="131" t="s">
        <v>2434</v>
      </c>
    </row>
    <row r="116" spans="1:17" s="123" customFormat="1" ht="18" x14ac:dyDescent="0.25">
      <c r="A116" s="136" t="str">
        <f>VLOOKUP(E116,'LISTADO ATM'!$A$2:$C$901,3,0)</f>
        <v>DISTRITO NACIONAL</v>
      </c>
      <c r="B116" s="128" t="s">
        <v>2630</v>
      </c>
      <c r="C116" s="96">
        <v>44427.579386574071</v>
      </c>
      <c r="D116" s="96" t="s">
        <v>2174</v>
      </c>
      <c r="E116" s="128">
        <v>953</v>
      </c>
      <c r="F116" s="136" t="str">
        <f>VLOOKUP(E116,VIP!$A$2:$O15141,2,0)</f>
        <v>DRBR01I</v>
      </c>
      <c r="G116" s="136" t="str">
        <f>VLOOKUP(E116,'LISTADO ATM'!$A$2:$B$900,2,0)</f>
        <v xml:space="preserve">ATM Estafeta Dirección General de Pasaportes/Migración </v>
      </c>
      <c r="H116" s="136" t="str">
        <f>VLOOKUP(E116,VIP!$A$2:$O20102,7,FALSE)</f>
        <v>Si</v>
      </c>
      <c r="I116" s="136" t="str">
        <f>VLOOKUP(E116,VIP!$A$2:$O12067,8,FALSE)</f>
        <v>Si</v>
      </c>
      <c r="J116" s="136" t="str">
        <f>VLOOKUP(E116,VIP!$A$2:$O12017,8,FALSE)</f>
        <v>Si</v>
      </c>
      <c r="K116" s="136" t="str">
        <f>VLOOKUP(E116,VIP!$A$2:$O15591,6,0)</f>
        <v>No</v>
      </c>
      <c r="L116" s="126" t="s">
        <v>2624</v>
      </c>
      <c r="M116" s="95" t="s">
        <v>2438</v>
      </c>
      <c r="N116" s="95" t="s">
        <v>2444</v>
      </c>
      <c r="O116" s="136" t="s">
        <v>2446</v>
      </c>
      <c r="P116" s="136"/>
      <c r="Q116" s="131" t="s">
        <v>2624</v>
      </c>
    </row>
    <row r="117" spans="1:17" s="123" customFormat="1" ht="18" x14ac:dyDescent="0.25">
      <c r="A117" s="136" t="str">
        <f>VLOOKUP(E117,'LISTADO ATM'!$A$2:$C$901,3,0)</f>
        <v>DISTRITO NACIONAL</v>
      </c>
      <c r="B117" s="128" t="s">
        <v>2635</v>
      </c>
      <c r="C117" s="96">
        <v>44428.440138888887</v>
      </c>
      <c r="D117" s="96" t="s">
        <v>2174</v>
      </c>
      <c r="E117" s="128">
        <v>620</v>
      </c>
      <c r="F117" s="136" t="str">
        <f>VLOOKUP(E117,VIP!$A$2:$O15164,2,0)</f>
        <v>DRBR620</v>
      </c>
      <c r="G117" s="136" t="str">
        <f>VLOOKUP(E117,'LISTADO ATM'!$A$2:$B$900,2,0)</f>
        <v xml:space="preserve">ATM Ministerio de Medio Ambiente </v>
      </c>
      <c r="H117" s="136" t="str">
        <f>VLOOKUP(E117,VIP!$A$2:$O20125,7,FALSE)</f>
        <v>Si</v>
      </c>
      <c r="I117" s="136" t="str">
        <f>VLOOKUP(E117,VIP!$A$2:$O12090,8,FALSE)</f>
        <v>No</v>
      </c>
      <c r="J117" s="136" t="str">
        <f>VLOOKUP(E117,VIP!$A$2:$O12040,8,FALSE)</f>
        <v>No</v>
      </c>
      <c r="K117" s="136" t="str">
        <f>VLOOKUP(E117,VIP!$A$2:$O15614,6,0)</f>
        <v>NO</v>
      </c>
      <c r="L117" s="126" t="s">
        <v>2624</v>
      </c>
      <c r="M117" s="95" t="s">
        <v>2438</v>
      </c>
      <c r="N117" s="95" t="s">
        <v>2444</v>
      </c>
      <c r="O117" s="136" t="s">
        <v>2446</v>
      </c>
      <c r="P117" s="136"/>
      <c r="Q117" s="131" t="s">
        <v>2624</v>
      </c>
    </row>
    <row r="118" spans="1:17" s="123" customFormat="1" ht="18" x14ac:dyDescent="0.25">
      <c r="A118" s="136" t="str">
        <f>VLOOKUP(E118,'LISTADO ATM'!$A$2:$C$901,3,0)</f>
        <v>DISTRITO NACIONAL</v>
      </c>
      <c r="B118" s="128" t="s">
        <v>2703</v>
      </c>
      <c r="C118" s="96">
        <v>44430.015960648147</v>
      </c>
      <c r="D118" s="96" t="s">
        <v>2174</v>
      </c>
      <c r="E118" s="128">
        <v>911</v>
      </c>
      <c r="F118" s="136" t="str">
        <f>VLOOKUP(E118,VIP!$A$2:$O15317,2,0)</f>
        <v>DRBR911</v>
      </c>
      <c r="G118" s="136" t="str">
        <f>VLOOKUP(E118,'LISTADO ATM'!$A$2:$B$900,2,0)</f>
        <v xml:space="preserve">ATM Oficina Venezuela II </v>
      </c>
      <c r="H118" s="136" t="str">
        <f>VLOOKUP(E118,VIP!$A$2:$O20278,7,FALSE)</f>
        <v>Si</v>
      </c>
      <c r="I118" s="136" t="str">
        <f>VLOOKUP(E118,VIP!$A$2:$O12243,8,FALSE)</f>
        <v>Si</v>
      </c>
      <c r="J118" s="136" t="str">
        <f>VLOOKUP(E118,VIP!$A$2:$O12193,8,FALSE)</f>
        <v>Si</v>
      </c>
      <c r="K118" s="136" t="str">
        <f>VLOOKUP(E118,VIP!$A$2:$O15767,6,0)</f>
        <v>SI</v>
      </c>
      <c r="L118" s="126" t="s">
        <v>2624</v>
      </c>
      <c r="M118" s="95" t="s">
        <v>2438</v>
      </c>
      <c r="N118" s="95" t="s">
        <v>2444</v>
      </c>
      <c r="O118" s="136" t="s">
        <v>2446</v>
      </c>
      <c r="P118" s="136"/>
      <c r="Q118" s="131" t="s">
        <v>2624</v>
      </c>
    </row>
    <row r="119" spans="1:17" s="123" customFormat="1" ht="18" x14ac:dyDescent="0.25">
      <c r="A119" s="136" t="str">
        <f>VLOOKUP(E119,'LISTADO ATM'!$A$2:$C$901,3,0)</f>
        <v>DISTRITO NACIONAL</v>
      </c>
      <c r="B119" s="128" t="s">
        <v>2702</v>
      </c>
      <c r="C119" s="96">
        <v>44430.018796296295</v>
      </c>
      <c r="D119" s="96" t="s">
        <v>2174</v>
      </c>
      <c r="E119" s="128">
        <v>628</v>
      </c>
      <c r="F119" s="136" t="str">
        <f>VLOOKUP(E119,VIP!$A$2:$O15316,2,0)</f>
        <v>DRBR086</v>
      </c>
      <c r="G119" s="136" t="str">
        <f>VLOOKUP(E119,'LISTADO ATM'!$A$2:$B$900,2,0)</f>
        <v xml:space="preserve">ATM Autobanco San Isidro </v>
      </c>
      <c r="H119" s="136" t="str">
        <f>VLOOKUP(E119,VIP!$A$2:$O20277,7,FALSE)</f>
        <v>Si</v>
      </c>
      <c r="I119" s="136" t="str">
        <f>VLOOKUP(E119,VIP!$A$2:$O12242,8,FALSE)</f>
        <v>Si</v>
      </c>
      <c r="J119" s="136" t="str">
        <f>VLOOKUP(E119,VIP!$A$2:$O12192,8,FALSE)</f>
        <v>Si</v>
      </c>
      <c r="K119" s="136" t="str">
        <f>VLOOKUP(E119,VIP!$A$2:$O15766,6,0)</f>
        <v>SI</v>
      </c>
      <c r="L119" s="126" t="s">
        <v>2624</v>
      </c>
      <c r="M119" s="95" t="s">
        <v>2438</v>
      </c>
      <c r="N119" s="95" t="s">
        <v>2444</v>
      </c>
      <c r="O119" s="136" t="s">
        <v>2446</v>
      </c>
      <c r="P119" s="136"/>
      <c r="Q119" s="131" t="s">
        <v>2624</v>
      </c>
    </row>
    <row r="120" spans="1:17" s="123" customFormat="1" ht="18" x14ac:dyDescent="0.25">
      <c r="A120" s="136" t="str">
        <f>VLOOKUP(E120,'LISTADO ATM'!$A$2:$C$901,3,0)</f>
        <v>DISTRITO NACIONAL</v>
      </c>
      <c r="B120" s="128">
        <v>3335996634</v>
      </c>
      <c r="C120" s="96">
        <v>44430.430856481478</v>
      </c>
      <c r="D120" s="96" t="s">
        <v>2712</v>
      </c>
      <c r="E120" s="128">
        <v>642</v>
      </c>
      <c r="F120" s="136" t="str">
        <f>VLOOKUP(E120,VIP!$A$2:$O15288,2,0)</f>
        <v>DRBR24O</v>
      </c>
      <c r="G120" s="136" t="str">
        <f>VLOOKUP(E120,'LISTADO ATM'!$A$2:$B$900,2,0)</f>
        <v xml:space="preserve">ATM OMSA Sto. Dgo. </v>
      </c>
      <c r="H120" s="136" t="str">
        <f>VLOOKUP(E120,VIP!$A$2:$O20249,7,FALSE)</f>
        <v>Si</v>
      </c>
      <c r="I120" s="136" t="str">
        <f>VLOOKUP(E120,VIP!$A$2:$O12214,8,FALSE)</f>
        <v>Si</v>
      </c>
      <c r="J120" s="136" t="str">
        <f>VLOOKUP(E120,VIP!$A$2:$O12164,8,FALSE)</f>
        <v>Si</v>
      </c>
      <c r="K120" s="136" t="str">
        <f>VLOOKUP(E120,VIP!$A$2:$O15738,6,0)</f>
        <v>NO</v>
      </c>
      <c r="L120" s="126" t="s">
        <v>2710</v>
      </c>
      <c r="M120" s="95" t="s">
        <v>2438</v>
      </c>
      <c r="N120" s="95" t="s">
        <v>2444</v>
      </c>
      <c r="O120" s="136" t="s">
        <v>2711</v>
      </c>
      <c r="P120" s="136"/>
      <c r="Q120" s="131" t="s">
        <v>2710</v>
      </c>
    </row>
    <row r="121" spans="1:17" s="123" customFormat="1" ht="18" x14ac:dyDescent="0.25">
      <c r="A121" s="136" t="str">
        <f>VLOOKUP(E121,'LISTADO ATM'!$A$2:$C$901,3,0)</f>
        <v>DISTRITO NACIONAL</v>
      </c>
      <c r="B121" s="128" t="s">
        <v>2639</v>
      </c>
      <c r="C121" s="96">
        <v>44428.627696759257</v>
      </c>
      <c r="D121" s="96" t="s">
        <v>2441</v>
      </c>
      <c r="E121" s="128">
        <v>441</v>
      </c>
      <c r="F121" s="136" t="str">
        <f>VLOOKUP(E121,VIP!$A$2:$O15153,2,0)</f>
        <v>DRBR441</v>
      </c>
      <c r="G121" s="136" t="str">
        <f>VLOOKUP(E121,'LISTADO ATM'!$A$2:$B$900,2,0)</f>
        <v>ATM Estacion de Servicio Romulo Betancour</v>
      </c>
      <c r="H121" s="136" t="str">
        <f>VLOOKUP(E121,VIP!$A$2:$O20114,7,FALSE)</f>
        <v>NO</v>
      </c>
      <c r="I121" s="136" t="str">
        <f>VLOOKUP(E121,VIP!$A$2:$O12079,8,FALSE)</f>
        <v>NO</v>
      </c>
      <c r="J121" s="136" t="str">
        <f>VLOOKUP(E121,VIP!$A$2:$O12029,8,FALSE)</f>
        <v>NO</v>
      </c>
      <c r="K121" s="136" t="str">
        <f>VLOOKUP(E121,VIP!$A$2:$O15603,6,0)</f>
        <v>NO</v>
      </c>
      <c r="L121" s="126" t="s">
        <v>2410</v>
      </c>
      <c r="M121" s="95" t="s">
        <v>2438</v>
      </c>
      <c r="N121" s="95" t="s">
        <v>2444</v>
      </c>
      <c r="O121" s="136" t="s">
        <v>2445</v>
      </c>
      <c r="P121" s="136"/>
      <c r="Q121" s="131" t="s">
        <v>2410</v>
      </c>
    </row>
    <row r="122" spans="1:17" s="123" customFormat="1" ht="18" x14ac:dyDescent="0.25">
      <c r="A122" s="136" t="str">
        <f>VLOOKUP(E122,'LISTADO ATM'!$A$2:$C$901,3,0)</f>
        <v>SUR</v>
      </c>
      <c r="B122" s="128" t="s">
        <v>2648</v>
      </c>
      <c r="C122" s="96">
        <v>44428.784363425926</v>
      </c>
      <c r="D122" s="96" t="s">
        <v>2460</v>
      </c>
      <c r="E122" s="128">
        <v>249</v>
      </c>
      <c r="F122" s="136" t="str">
        <f>VLOOKUP(E122,VIP!$A$2:$O15180,2,0)</f>
        <v>DRBR249</v>
      </c>
      <c r="G122" s="136" t="str">
        <f>VLOOKUP(E122,'LISTADO ATM'!$A$2:$B$900,2,0)</f>
        <v xml:space="preserve">ATM Banco Agrícola Neiba </v>
      </c>
      <c r="H122" s="136" t="str">
        <f>VLOOKUP(E122,VIP!$A$2:$O20141,7,FALSE)</f>
        <v>Si</v>
      </c>
      <c r="I122" s="136" t="str">
        <f>VLOOKUP(E122,VIP!$A$2:$O12106,8,FALSE)</f>
        <v>Si</v>
      </c>
      <c r="J122" s="136" t="str">
        <f>VLOOKUP(E122,VIP!$A$2:$O12056,8,FALSE)</f>
        <v>Si</v>
      </c>
      <c r="K122" s="136" t="str">
        <f>VLOOKUP(E122,VIP!$A$2:$O15630,6,0)</f>
        <v>NO</v>
      </c>
      <c r="L122" s="126" t="s">
        <v>2410</v>
      </c>
      <c r="M122" s="95" t="s">
        <v>2438</v>
      </c>
      <c r="N122" s="95" t="s">
        <v>2444</v>
      </c>
      <c r="O122" s="136" t="s">
        <v>2461</v>
      </c>
      <c r="P122" s="136"/>
      <c r="Q122" s="131" t="s">
        <v>2410</v>
      </c>
    </row>
    <row r="123" spans="1:17" s="123" customFormat="1" ht="18" x14ac:dyDescent="0.25">
      <c r="A123" s="146" t="str">
        <f>VLOOKUP(E123,'LISTADO ATM'!$A$2:$C$901,3,0)</f>
        <v>SUR</v>
      </c>
      <c r="B123" s="128" t="s">
        <v>2651</v>
      </c>
      <c r="C123" s="96">
        <v>44428.909618055557</v>
      </c>
      <c r="D123" s="96" t="s">
        <v>2441</v>
      </c>
      <c r="E123" s="128">
        <v>252</v>
      </c>
      <c r="F123" s="146" t="str">
        <f>VLOOKUP(E123,VIP!$A$2:$O15214,2,0)</f>
        <v>DRBR252</v>
      </c>
      <c r="G123" s="146" t="str">
        <f>VLOOKUP(E123,'LISTADO ATM'!$A$2:$B$900,2,0)</f>
        <v xml:space="preserve">ATM Banco Agrícola (Barahona) </v>
      </c>
      <c r="H123" s="146" t="str">
        <f>VLOOKUP(E123,VIP!$A$2:$O20175,7,FALSE)</f>
        <v>Si</v>
      </c>
      <c r="I123" s="146" t="str">
        <f>VLOOKUP(E123,VIP!$A$2:$O12140,8,FALSE)</f>
        <v>Si</v>
      </c>
      <c r="J123" s="146" t="str">
        <f>VLOOKUP(E123,VIP!$A$2:$O12090,8,FALSE)</f>
        <v>Si</v>
      </c>
      <c r="K123" s="146" t="str">
        <f>VLOOKUP(E123,VIP!$A$2:$O15664,6,0)</f>
        <v>NO</v>
      </c>
      <c r="L123" s="151" t="s">
        <v>2410</v>
      </c>
      <c r="M123" s="95" t="s">
        <v>2438</v>
      </c>
      <c r="N123" s="238" t="s">
        <v>2666</v>
      </c>
      <c r="O123" s="146" t="s">
        <v>2445</v>
      </c>
      <c r="P123" s="146"/>
      <c r="Q123" s="131" t="s">
        <v>2410</v>
      </c>
    </row>
    <row r="124" spans="1:17" s="123" customFormat="1" ht="18" x14ac:dyDescent="0.25">
      <c r="A124" s="146" t="str">
        <f>VLOOKUP(E124,'LISTADO ATM'!$A$2:$C$901,3,0)</f>
        <v>DISTRITO NACIONAL</v>
      </c>
      <c r="B124" s="128">
        <v>3335996372</v>
      </c>
      <c r="C124" s="96">
        <v>44429.456608796296</v>
      </c>
      <c r="D124" s="96" t="s">
        <v>2441</v>
      </c>
      <c r="E124" s="128">
        <v>572</v>
      </c>
      <c r="F124" s="146" t="str">
        <f>VLOOKUP(E124,VIP!$A$2:$O15292,2,0)</f>
        <v>DRBR174</v>
      </c>
      <c r="G124" s="146" t="str">
        <f>VLOOKUP(E124,'LISTADO ATM'!$A$2:$B$900,2,0)</f>
        <v xml:space="preserve">ATM Olé Ovando </v>
      </c>
      <c r="H124" s="146" t="str">
        <f>VLOOKUP(E124,VIP!$A$2:$O20253,7,FALSE)</f>
        <v>Si</v>
      </c>
      <c r="I124" s="146" t="str">
        <f>VLOOKUP(E124,VIP!$A$2:$O12218,8,FALSE)</f>
        <v>Si</v>
      </c>
      <c r="J124" s="146" t="str">
        <f>VLOOKUP(E124,VIP!$A$2:$O12168,8,FALSE)</f>
        <v>Si</v>
      </c>
      <c r="K124" s="146" t="str">
        <f>VLOOKUP(E124,VIP!$A$2:$O15742,6,0)</f>
        <v>NO</v>
      </c>
      <c r="L124" s="151" t="s">
        <v>2410</v>
      </c>
      <c r="M124" s="95" t="s">
        <v>2438</v>
      </c>
      <c r="N124" s="95" t="s">
        <v>2444</v>
      </c>
      <c r="O124" s="146" t="s">
        <v>2445</v>
      </c>
      <c r="P124" s="146"/>
      <c r="Q124" s="131" t="s">
        <v>2410</v>
      </c>
    </row>
    <row r="125" spans="1:17" s="123" customFormat="1" ht="18" x14ac:dyDescent="0.25">
      <c r="A125" s="146" t="str">
        <f>VLOOKUP(E125,'LISTADO ATM'!$A$2:$C$901,3,0)</f>
        <v>ESTE</v>
      </c>
      <c r="B125" s="128">
        <v>3335996448</v>
      </c>
      <c r="C125" s="96">
        <v>44429.529548611114</v>
      </c>
      <c r="D125" s="96" t="s">
        <v>2460</v>
      </c>
      <c r="E125" s="128">
        <v>114</v>
      </c>
      <c r="F125" s="146" t="str">
        <f>VLOOKUP(E125,VIP!$A$2:$O15272,2,0)</f>
        <v>DRBR114</v>
      </c>
      <c r="G125" s="146" t="str">
        <f>VLOOKUP(E125,'LISTADO ATM'!$A$2:$B$900,2,0)</f>
        <v xml:space="preserve">ATM Oficina Hato Mayor </v>
      </c>
      <c r="H125" s="146" t="str">
        <f>VLOOKUP(E125,VIP!$A$2:$O20233,7,FALSE)</f>
        <v>Si</v>
      </c>
      <c r="I125" s="146" t="str">
        <f>VLOOKUP(E125,VIP!$A$2:$O12198,8,FALSE)</f>
        <v>Si</v>
      </c>
      <c r="J125" s="146" t="str">
        <f>VLOOKUP(E125,VIP!$A$2:$O12148,8,FALSE)</f>
        <v>Si</v>
      </c>
      <c r="K125" s="146" t="str">
        <f>VLOOKUP(E125,VIP!$A$2:$O15722,6,0)</f>
        <v>NO</v>
      </c>
      <c r="L125" s="151" t="s">
        <v>2410</v>
      </c>
      <c r="M125" s="95" t="s">
        <v>2438</v>
      </c>
      <c r="N125" s="95" t="s">
        <v>2444</v>
      </c>
      <c r="O125" s="146" t="s">
        <v>2461</v>
      </c>
      <c r="P125" s="146"/>
      <c r="Q125" s="131" t="s">
        <v>2410</v>
      </c>
    </row>
    <row r="126" spans="1:17" s="123" customFormat="1" ht="18" x14ac:dyDescent="0.25">
      <c r="A126" s="146" t="str">
        <f>VLOOKUP(E126,'LISTADO ATM'!$A$2:$C$901,3,0)</f>
        <v>ESTE</v>
      </c>
      <c r="B126" s="128">
        <v>3335996485</v>
      </c>
      <c r="C126" s="96">
        <v>44429.613020833334</v>
      </c>
      <c r="D126" s="96" t="s">
        <v>2460</v>
      </c>
      <c r="E126" s="128">
        <v>353</v>
      </c>
      <c r="F126" s="146" t="str">
        <f>VLOOKUP(E126,VIP!$A$2:$O15300,2,0)</f>
        <v>DRBR353</v>
      </c>
      <c r="G126" s="146" t="str">
        <f>VLOOKUP(E126,'LISTADO ATM'!$A$2:$B$900,2,0)</f>
        <v xml:space="preserve">ATM Estación Boulevard Juan Dolio </v>
      </c>
      <c r="H126" s="146" t="str">
        <f>VLOOKUP(E126,VIP!$A$2:$O20261,7,FALSE)</f>
        <v>Si</v>
      </c>
      <c r="I126" s="146" t="str">
        <f>VLOOKUP(E126,VIP!$A$2:$O12226,8,FALSE)</f>
        <v>Si</v>
      </c>
      <c r="J126" s="146" t="str">
        <f>VLOOKUP(E126,VIP!$A$2:$O12176,8,FALSE)</f>
        <v>Si</v>
      </c>
      <c r="K126" s="146" t="str">
        <f>VLOOKUP(E126,VIP!$A$2:$O15750,6,0)</f>
        <v>NO</v>
      </c>
      <c r="L126" s="151" t="s">
        <v>2410</v>
      </c>
      <c r="M126" s="95" t="s">
        <v>2438</v>
      </c>
      <c r="N126" s="95" t="s">
        <v>2444</v>
      </c>
      <c r="O126" s="146" t="s">
        <v>2461</v>
      </c>
      <c r="P126" s="146"/>
      <c r="Q126" s="131" t="s">
        <v>2410</v>
      </c>
    </row>
    <row r="127" spans="1:17" s="123" customFormat="1" ht="18" x14ac:dyDescent="0.25">
      <c r="A127" s="146" t="str">
        <f>VLOOKUP(E127,'LISTADO ATM'!$A$2:$C$901,3,0)</f>
        <v>ESTE</v>
      </c>
      <c r="B127" s="128" t="s">
        <v>2679</v>
      </c>
      <c r="C127" s="96">
        <v>44429.668240740742</v>
      </c>
      <c r="D127" s="96" t="s">
        <v>2441</v>
      </c>
      <c r="E127" s="128">
        <v>612</v>
      </c>
      <c r="F127" s="146" t="str">
        <f>VLOOKUP(E127,VIP!$A$2:$O15323,2,0)</f>
        <v>DRBR220</v>
      </c>
      <c r="G127" s="146" t="str">
        <f>VLOOKUP(E127,'LISTADO ATM'!$A$2:$B$900,2,0)</f>
        <v xml:space="preserve">ATM Plaza Orense (La Romana) </v>
      </c>
      <c r="H127" s="146" t="str">
        <f>VLOOKUP(E127,VIP!$A$2:$O20284,7,FALSE)</f>
        <v>Si</v>
      </c>
      <c r="I127" s="146" t="str">
        <f>VLOOKUP(E127,VIP!$A$2:$O12249,8,FALSE)</f>
        <v>Si</v>
      </c>
      <c r="J127" s="146" t="str">
        <f>VLOOKUP(E127,VIP!$A$2:$O12199,8,FALSE)</f>
        <v>Si</v>
      </c>
      <c r="K127" s="146" t="str">
        <f>VLOOKUP(E127,VIP!$A$2:$O15773,6,0)</f>
        <v>NO</v>
      </c>
      <c r="L127" s="151" t="s">
        <v>2410</v>
      </c>
      <c r="M127" s="95" t="s">
        <v>2438</v>
      </c>
      <c r="N127" s="95" t="s">
        <v>2444</v>
      </c>
      <c r="O127" s="146" t="s">
        <v>2445</v>
      </c>
      <c r="P127" s="146"/>
      <c r="Q127" s="131" t="s">
        <v>2410</v>
      </c>
    </row>
    <row r="128" spans="1:17" s="123" customFormat="1" ht="18" x14ac:dyDescent="0.25">
      <c r="A128" s="146" t="str">
        <f>VLOOKUP(E128,'LISTADO ATM'!$A$2:$C$901,3,0)</f>
        <v>ESTE</v>
      </c>
      <c r="B128" s="128" t="s">
        <v>2678</v>
      </c>
      <c r="C128" s="96">
        <v>44429.673217592594</v>
      </c>
      <c r="D128" s="96" t="s">
        <v>2460</v>
      </c>
      <c r="E128" s="128">
        <v>912</v>
      </c>
      <c r="F128" s="146" t="str">
        <f>VLOOKUP(E128,VIP!$A$2:$O15322,2,0)</f>
        <v>DRBR973</v>
      </c>
      <c r="G128" s="146" t="str">
        <f>VLOOKUP(E128,'LISTADO ATM'!$A$2:$B$900,2,0)</f>
        <v xml:space="preserve">ATM Oficina San Pedro II </v>
      </c>
      <c r="H128" s="146" t="str">
        <f>VLOOKUP(E128,VIP!$A$2:$O20283,7,FALSE)</f>
        <v>Si</v>
      </c>
      <c r="I128" s="146" t="str">
        <f>VLOOKUP(E128,VIP!$A$2:$O12248,8,FALSE)</f>
        <v>Si</v>
      </c>
      <c r="J128" s="146" t="str">
        <f>VLOOKUP(E128,VIP!$A$2:$O12198,8,FALSE)</f>
        <v>Si</v>
      </c>
      <c r="K128" s="146" t="str">
        <f>VLOOKUP(E128,VIP!$A$2:$O15772,6,0)</f>
        <v>SI</v>
      </c>
      <c r="L128" s="151" t="s">
        <v>2410</v>
      </c>
      <c r="M128" s="95" t="s">
        <v>2438</v>
      </c>
      <c r="N128" s="95" t="s">
        <v>2444</v>
      </c>
      <c r="O128" s="146" t="s">
        <v>2638</v>
      </c>
      <c r="P128" s="146"/>
      <c r="Q128" s="131" t="s">
        <v>2410</v>
      </c>
    </row>
    <row r="129" spans="1:17" s="123" customFormat="1" ht="18" x14ac:dyDescent="0.25">
      <c r="A129" s="146" t="str">
        <f>VLOOKUP(E129,'LISTADO ATM'!$A$2:$C$901,3,0)</f>
        <v>DISTRITO NACIONAL</v>
      </c>
      <c r="B129" s="128" t="s">
        <v>2670</v>
      </c>
      <c r="C129" s="96">
        <v>44429.765300925923</v>
      </c>
      <c r="D129" s="96" t="s">
        <v>2460</v>
      </c>
      <c r="E129" s="128">
        <v>713</v>
      </c>
      <c r="F129" s="146" t="str">
        <f>VLOOKUP(E129,VIP!$A$2:$O15312,2,0)</f>
        <v>DRBR016</v>
      </c>
      <c r="G129" s="146" t="str">
        <f>VLOOKUP(E129,'LISTADO ATM'!$A$2:$B$900,2,0)</f>
        <v xml:space="preserve">ATM Oficina Las Américas </v>
      </c>
      <c r="H129" s="146" t="str">
        <f>VLOOKUP(E129,VIP!$A$2:$O20273,7,FALSE)</f>
        <v>Si</v>
      </c>
      <c r="I129" s="146" t="str">
        <f>VLOOKUP(E129,VIP!$A$2:$O12238,8,FALSE)</f>
        <v>Si</v>
      </c>
      <c r="J129" s="146" t="str">
        <f>VLOOKUP(E129,VIP!$A$2:$O12188,8,FALSE)</f>
        <v>Si</v>
      </c>
      <c r="K129" s="146" t="str">
        <f>VLOOKUP(E129,VIP!$A$2:$O15762,6,0)</f>
        <v>NO</v>
      </c>
      <c r="L129" s="151" t="s">
        <v>2410</v>
      </c>
      <c r="M129" s="95" t="s">
        <v>2438</v>
      </c>
      <c r="N129" s="95" t="s">
        <v>2444</v>
      </c>
      <c r="O129" s="146" t="s">
        <v>2638</v>
      </c>
      <c r="P129" s="146"/>
      <c r="Q129" s="131" t="s">
        <v>2410</v>
      </c>
    </row>
    <row r="130" spans="1:17" s="123" customFormat="1" ht="18" x14ac:dyDescent="0.25">
      <c r="A130" s="146" t="str">
        <f>VLOOKUP(E130,'LISTADO ATM'!$A$2:$C$901,3,0)</f>
        <v>DISTRITO NACIONAL</v>
      </c>
      <c r="B130" s="128" t="s">
        <v>2688</v>
      </c>
      <c r="C130" s="96">
        <v>44429.881423611114</v>
      </c>
      <c r="D130" s="96" t="s">
        <v>2441</v>
      </c>
      <c r="E130" s="128">
        <v>359</v>
      </c>
      <c r="F130" s="146" t="str">
        <f>VLOOKUP(E130,VIP!$A$2:$O15318,2,0)</f>
        <v>DRBR359</v>
      </c>
      <c r="G130" s="146" t="str">
        <f>VLOOKUP(E130,'LISTADO ATM'!$A$2:$B$900,2,0)</f>
        <v>ATM S/M Bravo Ozama</v>
      </c>
      <c r="H130" s="146" t="str">
        <f>VLOOKUP(E130,VIP!$A$2:$O20279,7,FALSE)</f>
        <v>N/A</v>
      </c>
      <c r="I130" s="146" t="str">
        <f>VLOOKUP(E130,VIP!$A$2:$O12244,8,FALSE)</f>
        <v>N/A</v>
      </c>
      <c r="J130" s="146" t="str">
        <f>VLOOKUP(E130,VIP!$A$2:$O12194,8,FALSE)</f>
        <v>N/A</v>
      </c>
      <c r="K130" s="146" t="str">
        <f>VLOOKUP(E130,VIP!$A$2:$O15768,6,0)</f>
        <v>N/A</v>
      </c>
      <c r="L130" s="151" t="s">
        <v>2410</v>
      </c>
      <c r="M130" s="95" t="s">
        <v>2438</v>
      </c>
      <c r="N130" s="95" t="s">
        <v>2444</v>
      </c>
      <c r="O130" s="146" t="s">
        <v>2445</v>
      </c>
      <c r="P130" s="146"/>
      <c r="Q130" s="131" t="s">
        <v>2410</v>
      </c>
    </row>
    <row r="131" spans="1:17" s="123" customFormat="1" ht="18" x14ac:dyDescent="0.25">
      <c r="A131" s="146" t="str">
        <f>VLOOKUP(E131,'LISTADO ATM'!$A$2:$C$901,3,0)</f>
        <v>ESTE</v>
      </c>
      <c r="B131" s="128" t="s">
        <v>2685</v>
      </c>
      <c r="C131" s="96">
        <v>44429.902048611111</v>
      </c>
      <c r="D131" s="96" t="s">
        <v>2441</v>
      </c>
      <c r="E131" s="128">
        <v>631</v>
      </c>
      <c r="F131" s="146" t="str">
        <f>VLOOKUP(E131,VIP!$A$2:$O15315,2,0)</f>
        <v>DRBR417</v>
      </c>
      <c r="G131" s="146" t="str">
        <f>VLOOKUP(E131,'LISTADO ATM'!$A$2:$B$900,2,0)</f>
        <v xml:space="preserve">ATM ASOCODEQUI (San Pedro) </v>
      </c>
      <c r="H131" s="146" t="str">
        <f>VLOOKUP(E131,VIP!$A$2:$O20276,7,FALSE)</f>
        <v>Si</v>
      </c>
      <c r="I131" s="146" t="str">
        <f>VLOOKUP(E131,VIP!$A$2:$O12241,8,FALSE)</f>
        <v>Si</v>
      </c>
      <c r="J131" s="146" t="str">
        <f>VLOOKUP(E131,VIP!$A$2:$O12191,8,FALSE)</f>
        <v>Si</v>
      </c>
      <c r="K131" s="146" t="str">
        <f>VLOOKUP(E131,VIP!$A$2:$O15765,6,0)</f>
        <v>NO</v>
      </c>
      <c r="L131" s="151" t="s">
        <v>2410</v>
      </c>
      <c r="M131" s="95" t="s">
        <v>2438</v>
      </c>
      <c r="N131" s="95" t="s">
        <v>2444</v>
      </c>
      <c r="O131" s="146" t="s">
        <v>2445</v>
      </c>
      <c r="P131" s="146"/>
      <c r="Q131" s="131" t="s">
        <v>2410</v>
      </c>
    </row>
    <row r="132" spans="1:17" s="123" customFormat="1" ht="18" x14ac:dyDescent="0.25">
      <c r="A132" s="146" t="str">
        <f>VLOOKUP(E132,'LISTADO ATM'!$A$2:$C$901,3,0)</f>
        <v>DISTRITO NACIONAL</v>
      </c>
      <c r="B132" s="128" t="s">
        <v>2684</v>
      </c>
      <c r="C132" s="96">
        <v>44429.926400462966</v>
      </c>
      <c r="D132" s="96" t="s">
        <v>2441</v>
      </c>
      <c r="E132" s="128">
        <v>416</v>
      </c>
      <c r="F132" s="146" t="str">
        <f>VLOOKUP(E132,VIP!$A$2:$O15313,2,0)</f>
        <v>DRBR416</v>
      </c>
      <c r="G132" s="146" t="str">
        <f>VLOOKUP(E132,'LISTADO ATM'!$A$2:$B$900,2,0)</f>
        <v xml:space="preserve">ATM Autobanco San Martín II </v>
      </c>
      <c r="H132" s="146" t="str">
        <f>VLOOKUP(E132,VIP!$A$2:$O20274,7,FALSE)</f>
        <v>Si</v>
      </c>
      <c r="I132" s="146" t="str">
        <f>VLOOKUP(E132,VIP!$A$2:$O12239,8,FALSE)</f>
        <v>Si</v>
      </c>
      <c r="J132" s="146" t="str">
        <f>VLOOKUP(E132,VIP!$A$2:$O12189,8,FALSE)</f>
        <v>Si</v>
      </c>
      <c r="K132" s="146" t="str">
        <f>VLOOKUP(E132,VIP!$A$2:$O15763,6,0)</f>
        <v>NO</v>
      </c>
      <c r="L132" s="151" t="s">
        <v>2410</v>
      </c>
      <c r="M132" s="95" t="s">
        <v>2438</v>
      </c>
      <c r="N132" s="95" t="s">
        <v>2444</v>
      </c>
      <c r="O132" s="146" t="s">
        <v>2445</v>
      </c>
      <c r="P132" s="146"/>
      <c r="Q132" s="131" t="s">
        <v>2410</v>
      </c>
    </row>
    <row r="133" spans="1:17" s="123" customFormat="1" ht="18" x14ac:dyDescent="0.25">
      <c r="A133" s="146" t="str">
        <f>VLOOKUP(E133,'LISTADO ATM'!$A$2:$C$901,3,0)</f>
        <v>ESTE</v>
      </c>
      <c r="B133" s="128">
        <v>3335996606</v>
      </c>
      <c r="C133" s="96">
        <v>44429.944826388892</v>
      </c>
      <c r="D133" s="96" t="s">
        <v>2460</v>
      </c>
      <c r="E133" s="128">
        <v>211</v>
      </c>
      <c r="F133" s="146" t="str">
        <f>VLOOKUP(E133,VIP!$A$2:$O15306,2,0)</f>
        <v>DRBR211</v>
      </c>
      <c r="G133" s="146" t="str">
        <f>VLOOKUP(E133,'LISTADO ATM'!$A$2:$B$900,2,0)</f>
        <v xml:space="preserve">ATM Oficina La Romana I </v>
      </c>
      <c r="H133" s="146" t="str">
        <f>VLOOKUP(E133,VIP!$A$2:$O20267,7,FALSE)</f>
        <v>Si</v>
      </c>
      <c r="I133" s="146" t="str">
        <f>VLOOKUP(E133,VIP!$A$2:$O12232,8,FALSE)</f>
        <v>Si</v>
      </c>
      <c r="J133" s="146" t="str">
        <f>VLOOKUP(E133,VIP!$A$2:$O12182,8,FALSE)</f>
        <v>Si</v>
      </c>
      <c r="K133" s="146" t="str">
        <f>VLOOKUP(E133,VIP!$A$2:$O15756,6,0)</f>
        <v>NO</v>
      </c>
      <c r="L133" s="151" t="s">
        <v>2410</v>
      </c>
      <c r="M133" s="95" t="s">
        <v>2438</v>
      </c>
      <c r="N133" s="95" t="s">
        <v>2444</v>
      </c>
      <c r="O133" s="146" t="s">
        <v>2638</v>
      </c>
      <c r="P133" s="146"/>
      <c r="Q133" s="131" t="s">
        <v>2410</v>
      </c>
    </row>
    <row r="134" spans="1:17" s="123" customFormat="1" ht="18" x14ac:dyDescent="0.25">
      <c r="A134" s="146" t="str">
        <f>VLOOKUP(E134,'LISTADO ATM'!$A$2:$C$901,3,0)</f>
        <v>DISTRITO NACIONAL</v>
      </c>
      <c r="B134" s="128" t="s">
        <v>2697</v>
      </c>
      <c r="C134" s="96">
        <v>44430.062881944446</v>
      </c>
      <c r="D134" s="96" t="s">
        <v>2460</v>
      </c>
      <c r="E134" s="128">
        <v>957</v>
      </c>
      <c r="F134" s="146" t="str">
        <f>VLOOKUP(E134,VIP!$A$2:$O15311,2,0)</f>
        <v>DRBR23F</v>
      </c>
      <c r="G134" s="146" t="str">
        <f>VLOOKUP(E134,'LISTADO ATM'!$A$2:$B$900,2,0)</f>
        <v xml:space="preserve">ATM Oficina Venezuela </v>
      </c>
      <c r="H134" s="146" t="str">
        <f>VLOOKUP(E134,VIP!$A$2:$O20272,7,FALSE)</f>
        <v>Si</v>
      </c>
      <c r="I134" s="146" t="str">
        <f>VLOOKUP(E134,VIP!$A$2:$O12237,8,FALSE)</f>
        <v>Si</v>
      </c>
      <c r="J134" s="146" t="str">
        <f>VLOOKUP(E134,VIP!$A$2:$O12187,8,FALSE)</f>
        <v>Si</v>
      </c>
      <c r="K134" s="146" t="str">
        <f>VLOOKUP(E134,VIP!$A$2:$O15761,6,0)</f>
        <v>SI</v>
      </c>
      <c r="L134" s="151" t="s">
        <v>2410</v>
      </c>
      <c r="M134" s="95" t="s">
        <v>2438</v>
      </c>
      <c r="N134" s="95" t="s">
        <v>2444</v>
      </c>
      <c r="O134" s="146" t="s">
        <v>2461</v>
      </c>
      <c r="P134" s="146"/>
      <c r="Q134" s="131" t="s">
        <v>2410</v>
      </c>
    </row>
    <row r="135" spans="1:17" s="123" customFormat="1" ht="18" x14ac:dyDescent="0.25">
      <c r="A135" s="146" t="str">
        <f>VLOOKUP(E135,'LISTADO ATM'!$A$2:$C$901,3,0)</f>
        <v>DISTRITO NACIONAL</v>
      </c>
      <c r="B135" s="128">
        <v>3335996630</v>
      </c>
      <c r="C135" s="96">
        <v>44430.402569444443</v>
      </c>
      <c r="D135" s="96" t="s">
        <v>2441</v>
      </c>
      <c r="E135" s="128">
        <v>800</v>
      </c>
      <c r="F135" s="146" t="str">
        <f>VLOOKUP(E135,VIP!$A$2:$O15289,2,0)</f>
        <v>DRBR800</v>
      </c>
      <c r="G135" s="146" t="str">
        <f>VLOOKUP(E135,'LISTADO ATM'!$A$2:$B$900,2,0)</f>
        <v xml:space="preserve">ATM Estación Next Dipsa Pedro Livio Cedeño </v>
      </c>
      <c r="H135" s="146" t="str">
        <f>VLOOKUP(E135,VIP!$A$2:$O20250,7,FALSE)</f>
        <v>Si</v>
      </c>
      <c r="I135" s="146" t="str">
        <f>VLOOKUP(E135,VIP!$A$2:$O12215,8,FALSE)</f>
        <v>Si</v>
      </c>
      <c r="J135" s="146" t="str">
        <f>VLOOKUP(E135,VIP!$A$2:$O12165,8,FALSE)</f>
        <v>Si</v>
      </c>
      <c r="K135" s="146" t="str">
        <f>VLOOKUP(E135,VIP!$A$2:$O15739,6,0)</f>
        <v>NO</v>
      </c>
      <c r="L135" s="151" t="s">
        <v>2410</v>
      </c>
      <c r="M135" s="95" t="s">
        <v>2438</v>
      </c>
      <c r="N135" s="95" t="s">
        <v>2444</v>
      </c>
      <c r="O135" s="146" t="s">
        <v>2445</v>
      </c>
      <c r="P135" s="146"/>
      <c r="Q135" s="131" t="s">
        <v>2410</v>
      </c>
    </row>
    <row r="136" spans="1:17" s="123" customFormat="1" ht="18" x14ac:dyDescent="0.25">
      <c r="A136" s="146" t="str">
        <f>VLOOKUP(E136,'LISTADO ATM'!$A$2:$C$901,3,0)</f>
        <v>DISTRITO NACIONAL</v>
      </c>
      <c r="B136" s="128">
        <v>3335996664</v>
      </c>
      <c r="C136" s="96">
        <v>44430.597673611112</v>
      </c>
      <c r="D136" s="96" t="s">
        <v>2441</v>
      </c>
      <c r="E136" s="128">
        <v>823</v>
      </c>
      <c r="F136" s="146" t="str">
        <f>VLOOKUP(E136,VIP!$A$2:$O15298,2,0)</f>
        <v>DRBR823</v>
      </c>
      <c r="G136" s="146" t="str">
        <f>VLOOKUP(E136,'LISTADO ATM'!$A$2:$B$900,2,0)</f>
        <v xml:space="preserve">ATM UNP El Carril (Haina) </v>
      </c>
      <c r="H136" s="146" t="str">
        <f>VLOOKUP(E136,VIP!$A$2:$O20259,7,FALSE)</f>
        <v>Si</v>
      </c>
      <c r="I136" s="146" t="str">
        <f>VLOOKUP(E136,VIP!$A$2:$O12224,8,FALSE)</f>
        <v>Si</v>
      </c>
      <c r="J136" s="146" t="str">
        <f>VLOOKUP(E136,VIP!$A$2:$O12174,8,FALSE)</f>
        <v>Si</v>
      </c>
      <c r="K136" s="146" t="str">
        <f>VLOOKUP(E136,VIP!$A$2:$O15748,6,0)</f>
        <v>NO</v>
      </c>
      <c r="L136" s="151" t="s">
        <v>2410</v>
      </c>
      <c r="M136" s="95" t="s">
        <v>2438</v>
      </c>
      <c r="N136" s="95" t="s">
        <v>2444</v>
      </c>
      <c r="O136" s="146" t="s">
        <v>2445</v>
      </c>
      <c r="P136" s="146"/>
      <c r="Q136" s="131" t="s">
        <v>2410</v>
      </c>
    </row>
    <row r="137" spans="1:17" s="123" customFormat="1" ht="18" x14ac:dyDescent="0.25">
      <c r="A137" s="146" t="str">
        <f>VLOOKUP(E137,'LISTADO ATM'!$A$2:$C$901,3,0)</f>
        <v>DISTRITO NACIONAL</v>
      </c>
      <c r="B137" s="128">
        <v>3335996665</v>
      </c>
      <c r="C137" s="96">
        <v>44430.598657407405</v>
      </c>
      <c r="D137" s="96" t="s">
        <v>2441</v>
      </c>
      <c r="E137" s="128">
        <v>967</v>
      </c>
      <c r="F137" s="146" t="str">
        <f>VLOOKUP(E137,VIP!$A$2:$O15297,2,0)</f>
        <v>DRBR967</v>
      </c>
      <c r="G137" s="146" t="str">
        <f>VLOOKUP(E137,'LISTADO ATM'!$A$2:$B$900,2,0)</f>
        <v xml:space="preserve">ATM UNP Hiper Olé Autopista Duarte </v>
      </c>
      <c r="H137" s="146" t="str">
        <f>VLOOKUP(E137,VIP!$A$2:$O20258,7,FALSE)</f>
        <v>Si</v>
      </c>
      <c r="I137" s="146" t="str">
        <f>VLOOKUP(E137,VIP!$A$2:$O12223,8,FALSE)</f>
        <v>Si</v>
      </c>
      <c r="J137" s="146" t="str">
        <f>VLOOKUP(E137,VIP!$A$2:$O12173,8,FALSE)</f>
        <v>Si</v>
      </c>
      <c r="K137" s="146" t="str">
        <f>VLOOKUP(E137,VIP!$A$2:$O15747,6,0)</f>
        <v>NO</v>
      </c>
      <c r="L137" s="151" t="s">
        <v>2410</v>
      </c>
      <c r="M137" s="95" t="s">
        <v>2438</v>
      </c>
      <c r="N137" s="95" t="s">
        <v>2444</v>
      </c>
      <c r="O137" s="146" t="s">
        <v>2445</v>
      </c>
      <c r="P137" s="146"/>
      <c r="Q137" s="131" t="s">
        <v>2410</v>
      </c>
    </row>
    <row r="138" spans="1:17" s="123" customFormat="1" ht="18" x14ac:dyDescent="0.25">
      <c r="A138" s="146" t="str">
        <f>VLOOKUP(E138,'LISTADO ATM'!$A$2:$C$901,3,0)</f>
        <v>NORTE</v>
      </c>
      <c r="B138" s="128">
        <v>3335996667</v>
      </c>
      <c r="C138" s="96">
        <v>44430.599710648145</v>
      </c>
      <c r="D138" s="96" t="s">
        <v>2460</v>
      </c>
      <c r="E138" s="128">
        <v>151</v>
      </c>
      <c r="F138" s="146" t="str">
        <f>VLOOKUP(E138,VIP!$A$2:$O15295,2,0)</f>
        <v>DRBR151</v>
      </c>
      <c r="G138" s="146" t="str">
        <f>VLOOKUP(E138,'LISTADO ATM'!$A$2:$B$900,2,0)</f>
        <v xml:space="preserve">ATM Oficina Nagua </v>
      </c>
      <c r="H138" s="146" t="str">
        <f>VLOOKUP(E138,VIP!$A$2:$O20256,7,FALSE)</f>
        <v>Si</v>
      </c>
      <c r="I138" s="146" t="str">
        <f>VLOOKUP(E138,VIP!$A$2:$O12221,8,FALSE)</f>
        <v>Si</v>
      </c>
      <c r="J138" s="146" t="str">
        <f>VLOOKUP(E138,VIP!$A$2:$O12171,8,FALSE)</f>
        <v>Si</v>
      </c>
      <c r="K138" s="146" t="str">
        <f>VLOOKUP(E138,VIP!$A$2:$O15745,6,0)</f>
        <v>SI</v>
      </c>
      <c r="L138" s="151" t="s">
        <v>2410</v>
      </c>
      <c r="M138" s="95" t="s">
        <v>2438</v>
      </c>
      <c r="N138" s="95" t="s">
        <v>2444</v>
      </c>
      <c r="O138" s="146" t="s">
        <v>2461</v>
      </c>
      <c r="P138" s="146"/>
      <c r="Q138" s="131" t="s">
        <v>2410</v>
      </c>
    </row>
    <row r="139" spans="1:17" s="123" customFormat="1" ht="18" x14ac:dyDescent="0.25">
      <c r="A139" s="146" t="str">
        <f>VLOOKUP(E139,'LISTADO ATM'!$A$2:$C$901,3,0)</f>
        <v>NORTE</v>
      </c>
      <c r="B139" s="128">
        <v>3335996668</v>
      </c>
      <c r="C139" s="96">
        <v>44430.60050925926</v>
      </c>
      <c r="D139" s="96" t="s">
        <v>2460</v>
      </c>
      <c r="E139" s="128">
        <v>142</v>
      </c>
      <c r="F139" s="146" t="str">
        <f>VLOOKUP(E139,VIP!$A$2:$O15294,2,0)</f>
        <v>DRBR142</v>
      </c>
      <c r="G139" s="146" t="str">
        <f>VLOOKUP(E139,'LISTADO ATM'!$A$2:$B$900,2,0)</f>
        <v xml:space="preserve">ATM Centro de Caja Galerías Bonao </v>
      </c>
      <c r="H139" s="146" t="str">
        <f>VLOOKUP(E139,VIP!$A$2:$O20255,7,FALSE)</f>
        <v>Si</v>
      </c>
      <c r="I139" s="146" t="str">
        <f>VLOOKUP(E139,VIP!$A$2:$O12220,8,FALSE)</f>
        <v>Si</v>
      </c>
      <c r="J139" s="146" t="str">
        <f>VLOOKUP(E139,VIP!$A$2:$O12170,8,FALSE)</f>
        <v>Si</v>
      </c>
      <c r="K139" s="146" t="str">
        <f>VLOOKUP(E139,VIP!$A$2:$O15744,6,0)</f>
        <v>SI</v>
      </c>
      <c r="L139" s="151" t="s">
        <v>2410</v>
      </c>
      <c r="M139" s="95" t="s">
        <v>2438</v>
      </c>
      <c r="N139" s="95" t="s">
        <v>2444</v>
      </c>
      <c r="O139" s="146" t="s">
        <v>2461</v>
      </c>
      <c r="P139" s="146"/>
      <c r="Q139" s="131" t="s">
        <v>2410</v>
      </c>
    </row>
    <row r="140" spans="1:17" s="123" customFormat="1" ht="18" x14ac:dyDescent="0.25">
      <c r="A140" s="146" t="str">
        <f>VLOOKUP(E140,'LISTADO ATM'!$A$2:$C$901,3,0)</f>
        <v>DISTRITO NACIONAL</v>
      </c>
      <c r="B140" s="128">
        <v>3335996669</v>
      </c>
      <c r="C140" s="96">
        <v>44430.601643518516</v>
      </c>
      <c r="D140" s="96" t="s">
        <v>2441</v>
      </c>
      <c r="E140" s="128">
        <v>486</v>
      </c>
      <c r="F140" s="146" t="str">
        <f>VLOOKUP(E140,VIP!$A$2:$O15293,2,0)</f>
        <v>DRBR486</v>
      </c>
      <c r="G140" s="146" t="str">
        <f>VLOOKUP(E140,'LISTADO ATM'!$A$2:$B$900,2,0)</f>
        <v xml:space="preserve">ATM Olé La Caleta </v>
      </c>
      <c r="H140" s="146" t="str">
        <f>VLOOKUP(E140,VIP!$A$2:$O20254,7,FALSE)</f>
        <v>Si</v>
      </c>
      <c r="I140" s="146" t="str">
        <f>VLOOKUP(E140,VIP!$A$2:$O12219,8,FALSE)</f>
        <v>Si</v>
      </c>
      <c r="J140" s="146" t="str">
        <f>VLOOKUP(E140,VIP!$A$2:$O12169,8,FALSE)</f>
        <v>Si</v>
      </c>
      <c r="K140" s="146" t="str">
        <f>VLOOKUP(E140,VIP!$A$2:$O15743,6,0)</f>
        <v>NO</v>
      </c>
      <c r="L140" s="151" t="s">
        <v>2410</v>
      </c>
      <c r="M140" s="95" t="s">
        <v>2438</v>
      </c>
      <c r="N140" s="95" t="s">
        <v>2444</v>
      </c>
      <c r="O140" s="146" t="s">
        <v>2445</v>
      </c>
      <c r="P140" s="146"/>
      <c r="Q140" s="131" t="s">
        <v>2410</v>
      </c>
    </row>
    <row r="141" spans="1:17" s="123" customFormat="1" ht="18" x14ac:dyDescent="0.25">
      <c r="A141" s="146" t="str">
        <f>VLOOKUP(E141,'LISTADO ATM'!$A$2:$C$901,3,0)</f>
        <v>NORTE</v>
      </c>
      <c r="B141" s="128">
        <v>3335996674</v>
      </c>
      <c r="C141" s="96">
        <v>44430.605069444442</v>
      </c>
      <c r="D141" s="96" t="s">
        <v>2613</v>
      </c>
      <c r="E141" s="128">
        <v>500</v>
      </c>
      <c r="F141" s="146" t="str">
        <f>VLOOKUP(E141,VIP!$A$2:$O15290,2,0)</f>
        <v>DRBR500</v>
      </c>
      <c r="G141" s="146" t="str">
        <f>VLOOKUP(E141,'LISTADO ATM'!$A$2:$B$900,2,0)</f>
        <v xml:space="preserve">ATM UNP Cutupú </v>
      </c>
      <c r="H141" s="146" t="str">
        <f>VLOOKUP(E141,VIP!$A$2:$O20251,7,FALSE)</f>
        <v>Si</v>
      </c>
      <c r="I141" s="146" t="str">
        <f>VLOOKUP(E141,VIP!$A$2:$O12216,8,FALSE)</f>
        <v>Si</v>
      </c>
      <c r="J141" s="146" t="str">
        <f>VLOOKUP(E141,VIP!$A$2:$O12166,8,FALSE)</f>
        <v>Si</v>
      </c>
      <c r="K141" s="146" t="str">
        <f>VLOOKUP(E141,VIP!$A$2:$O15740,6,0)</f>
        <v>NO</v>
      </c>
      <c r="L141" s="151" t="s">
        <v>2410</v>
      </c>
      <c r="M141" s="95" t="s">
        <v>2438</v>
      </c>
      <c r="N141" s="95" t="s">
        <v>2444</v>
      </c>
      <c r="O141" s="146" t="s">
        <v>2614</v>
      </c>
      <c r="P141" s="146"/>
      <c r="Q141" s="131" t="s">
        <v>2410</v>
      </c>
    </row>
    <row r="142" spans="1:17" s="123" customFormat="1" ht="18" x14ac:dyDescent="0.25">
      <c r="A142" s="146" t="str">
        <f>VLOOKUP(E142,'LISTADO ATM'!$A$2:$C$901,3,0)</f>
        <v>NORTE</v>
      </c>
      <c r="B142" s="128">
        <v>3335996675</v>
      </c>
      <c r="C142" s="96">
        <v>44430.606134259258</v>
      </c>
      <c r="D142" s="96" t="s">
        <v>2460</v>
      </c>
      <c r="E142" s="128">
        <v>144</v>
      </c>
      <c r="F142" s="146" t="str">
        <f>VLOOKUP(E142,VIP!$A$2:$O15289,2,0)</f>
        <v>DRBR144</v>
      </c>
      <c r="G142" s="146" t="str">
        <f>VLOOKUP(E142,'LISTADO ATM'!$A$2:$B$900,2,0)</f>
        <v xml:space="preserve">ATM Oficina Villa Altagracia </v>
      </c>
      <c r="H142" s="146" t="str">
        <f>VLOOKUP(E142,VIP!$A$2:$O20250,7,FALSE)</f>
        <v>Si</v>
      </c>
      <c r="I142" s="146" t="str">
        <f>VLOOKUP(E142,VIP!$A$2:$O12215,8,FALSE)</f>
        <v>Si</v>
      </c>
      <c r="J142" s="146" t="str">
        <f>VLOOKUP(E142,VIP!$A$2:$O12165,8,FALSE)</f>
        <v>Si</v>
      </c>
      <c r="K142" s="146" t="str">
        <f>VLOOKUP(E142,VIP!$A$2:$O15739,6,0)</f>
        <v>SI</v>
      </c>
      <c r="L142" s="151" t="s">
        <v>2410</v>
      </c>
      <c r="M142" s="95" t="s">
        <v>2438</v>
      </c>
      <c r="N142" s="95" t="s">
        <v>2444</v>
      </c>
      <c r="O142" s="146" t="s">
        <v>2461</v>
      </c>
      <c r="P142" s="146"/>
      <c r="Q142" s="131" t="s">
        <v>2410</v>
      </c>
    </row>
    <row r="143" spans="1:17" s="123" customFormat="1" ht="18" x14ac:dyDescent="0.25">
      <c r="A143" s="146" t="str">
        <f>VLOOKUP(E143,'LISTADO ATM'!$A$2:$C$901,3,0)</f>
        <v>DISTRITO NACIONAL</v>
      </c>
      <c r="B143" s="128">
        <v>3335996676</v>
      </c>
      <c r="C143" s="96">
        <v>44430.607071759259</v>
      </c>
      <c r="D143" s="96" t="s">
        <v>2441</v>
      </c>
      <c r="E143" s="128">
        <v>165</v>
      </c>
      <c r="F143" s="146" t="str">
        <f>VLOOKUP(E143,VIP!$A$2:$O15288,2,0)</f>
        <v>DRBR165</v>
      </c>
      <c r="G143" s="146" t="str">
        <f>VLOOKUP(E143,'LISTADO ATM'!$A$2:$B$900,2,0)</f>
        <v>ATM Autoservicio Megacentro</v>
      </c>
      <c r="H143" s="146" t="str">
        <f>VLOOKUP(E143,VIP!$A$2:$O20249,7,FALSE)</f>
        <v>Si</v>
      </c>
      <c r="I143" s="146" t="str">
        <f>VLOOKUP(E143,VIP!$A$2:$O12214,8,FALSE)</f>
        <v>Si</v>
      </c>
      <c r="J143" s="146" t="str">
        <f>VLOOKUP(E143,VIP!$A$2:$O12164,8,FALSE)</f>
        <v>Si</v>
      </c>
      <c r="K143" s="146" t="str">
        <f>VLOOKUP(E143,VIP!$A$2:$O15738,6,0)</f>
        <v>SI</v>
      </c>
      <c r="L143" s="151" t="s">
        <v>2410</v>
      </c>
      <c r="M143" s="95" t="s">
        <v>2438</v>
      </c>
      <c r="N143" s="95" t="s">
        <v>2444</v>
      </c>
      <c r="O143" s="146" t="s">
        <v>2445</v>
      </c>
      <c r="P143" s="146"/>
      <c r="Q143" s="131" t="s">
        <v>2410</v>
      </c>
    </row>
    <row r="144" spans="1:17" s="123" customFormat="1" ht="18" x14ac:dyDescent="0.25">
      <c r="A144" s="146" t="str">
        <f>VLOOKUP(E144,'LISTADO ATM'!$A$2:$C$901,3,0)</f>
        <v>DISTRITO NACIONAL</v>
      </c>
      <c r="B144" s="128" t="s">
        <v>2735</v>
      </c>
      <c r="C144" s="96">
        <v>44430.608449074076</v>
      </c>
      <c r="D144" s="96" t="s">
        <v>2441</v>
      </c>
      <c r="E144" s="128">
        <v>298</v>
      </c>
      <c r="F144" s="146" t="str">
        <f>VLOOKUP(E144,VIP!$A$2:$O15298,2,0)</f>
        <v>DRBR298</v>
      </c>
      <c r="G144" s="146" t="str">
        <f>VLOOKUP(E144,'LISTADO ATM'!$A$2:$B$900,2,0)</f>
        <v xml:space="preserve">ATM S/M Aprezio Engombe </v>
      </c>
      <c r="H144" s="146" t="str">
        <f>VLOOKUP(E144,VIP!$A$2:$O20259,7,FALSE)</f>
        <v>Si</v>
      </c>
      <c r="I144" s="146" t="str">
        <f>VLOOKUP(E144,VIP!$A$2:$O12224,8,FALSE)</f>
        <v>Si</v>
      </c>
      <c r="J144" s="146" t="str">
        <f>VLOOKUP(E144,VIP!$A$2:$O12174,8,FALSE)</f>
        <v>Si</v>
      </c>
      <c r="K144" s="146" t="str">
        <f>VLOOKUP(E144,VIP!$A$2:$O15748,6,0)</f>
        <v>NO</v>
      </c>
      <c r="L144" s="151" t="s">
        <v>2410</v>
      </c>
      <c r="M144" s="95" t="s">
        <v>2438</v>
      </c>
      <c r="N144" s="95" t="s">
        <v>2444</v>
      </c>
      <c r="O144" s="146" t="s">
        <v>2445</v>
      </c>
      <c r="P144" s="146"/>
      <c r="Q144" s="131" t="s">
        <v>2410</v>
      </c>
    </row>
    <row r="145" spans="1:17" s="123" customFormat="1" ht="18" x14ac:dyDescent="0.25">
      <c r="A145" s="146" t="str">
        <f>VLOOKUP(E145,'LISTADO ATM'!$A$2:$C$901,3,0)</f>
        <v>NORTE</v>
      </c>
      <c r="B145" s="128" t="s">
        <v>2733</v>
      </c>
      <c r="C145" s="96">
        <v>44430.620138888888</v>
      </c>
      <c r="D145" s="96" t="s">
        <v>2613</v>
      </c>
      <c r="E145" s="128">
        <v>348</v>
      </c>
      <c r="F145" s="146" t="str">
        <f>VLOOKUP(E145,VIP!$A$2:$O15296,2,0)</f>
        <v>DRBR348</v>
      </c>
      <c r="G145" s="146" t="str">
        <f>VLOOKUP(E145,'LISTADO ATM'!$A$2:$B$900,2,0)</f>
        <v xml:space="preserve">ATM Oficina Las Terrenas </v>
      </c>
      <c r="H145" s="146" t="str">
        <f>VLOOKUP(E145,VIP!$A$2:$O20257,7,FALSE)</f>
        <v>N/A</v>
      </c>
      <c r="I145" s="146" t="str">
        <f>VLOOKUP(E145,VIP!$A$2:$O12222,8,FALSE)</f>
        <v>N/A</v>
      </c>
      <c r="J145" s="146" t="str">
        <f>VLOOKUP(E145,VIP!$A$2:$O12172,8,FALSE)</f>
        <v>N/A</v>
      </c>
      <c r="K145" s="146" t="str">
        <f>VLOOKUP(E145,VIP!$A$2:$O15746,6,0)</f>
        <v>N/A</v>
      </c>
      <c r="L145" s="151" t="s">
        <v>2410</v>
      </c>
      <c r="M145" s="95" t="s">
        <v>2438</v>
      </c>
      <c r="N145" s="95" t="s">
        <v>2444</v>
      </c>
      <c r="O145" s="146" t="s">
        <v>2614</v>
      </c>
      <c r="P145" s="146"/>
      <c r="Q145" s="131" t="s">
        <v>2410</v>
      </c>
    </row>
    <row r="146" spans="1:17" s="123" customFormat="1" ht="18" x14ac:dyDescent="0.25">
      <c r="A146" s="146" t="str">
        <f>VLOOKUP(E146,'LISTADO ATM'!$A$2:$C$901,3,0)</f>
        <v>ESTE</v>
      </c>
      <c r="B146" s="128" t="s">
        <v>2732</v>
      </c>
      <c r="C146" s="96">
        <v>44430.677245370367</v>
      </c>
      <c r="D146" s="96" t="s">
        <v>2460</v>
      </c>
      <c r="E146" s="128">
        <v>268</v>
      </c>
      <c r="F146" s="146" t="str">
        <f>VLOOKUP(E146,VIP!$A$2:$O15295,2,0)</f>
        <v>DRBR268</v>
      </c>
      <c r="G146" s="146" t="str">
        <f>VLOOKUP(E146,'LISTADO ATM'!$A$2:$B$900,2,0)</f>
        <v xml:space="preserve">ATM Autobanco La Altagracia (Higuey) </v>
      </c>
      <c r="H146" s="146" t="str">
        <f>VLOOKUP(E146,VIP!$A$2:$O20256,7,FALSE)</f>
        <v>Si</v>
      </c>
      <c r="I146" s="146" t="str">
        <f>VLOOKUP(E146,VIP!$A$2:$O12221,8,FALSE)</f>
        <v>Si</v>
      </c>
      <c r="J146" s="146" t="str">
        <f>VLOOKUP(E146,VIP!$A$2:$O12171,8,FALSE)</f>
        <v>Si</v>
      </c>
      <c r="K146" s="146" t="str">
        <f>VLOOKUP(E146,VIP!$A$2:$O15745,6,0)</f>
        <v>NO</v>
      </c>
      <c r="L146" s="151" t="s">
        <v>2410</v>
      </c>
      <c r="M146" s="95" t="s">
        <v>2438</v>
      </c>
      <c r="N146" s="95" t="s">
        <v>2444</v>
      </c>
      <c r="O146" s="146" t="s">
        <v>2638</v>
      </c>
      <c r="P146" s="146"/>
      <c r="Q146" s="131" t="s">
        <v>2410</v>
      </c>
    </row>
    <row r="147" spans="1:17" s="123" customFormat="1" ht="18" x14ac:dyDescent="0.25">
      <c r="A147" s="146" t="str">
        <f>VLOOKUP(E147,'LISTADO ATM'!$A$2:$C$901,3,0)</f>
        <v>DISTRITO NACIONAL</v>
      </c>
      <c r="B147" s="128" t="s">
        <v>2731</v>
      </c>
      <c r="C147" s="96">
        <v>44430.679432870369</v>
      </c>
      <c r="D147" s="96" t="s">
        <v>2441</v>
      </c>
      <c r="E147" s="128">
        <v>889</v>
      </c>
      <c r="F147" s="146" t="str">
        <f>VLOOKUP(E147,VIP!$A$2:$O15294,2,0)</f>
        <v>DRBR889</v>
      </c>
      <c r="G147" s="146" t="str">
        <f>VLOOKUP(E147,'LISTADO ATM'!$A$2:$B$900,2,0)</f>
        <v>ATM Oficina Plaza Lama Máximo Gómez II</v>
      </c>
      <c r="H147" s="146" t="str">
        <f>VLOOKUP(E147,VIP!$A$2:$O20255,7,FALSE)</f>
        <v>Si</v>
      </c>
      <c r="I147" s="146" t="str">
        <f>VLOOKUP(E147,VIP!$A$2:$O12220,8,FALSE)</f>
        <v>Si</v>
      </c>
      <c r="J147" s="146" t="str">
        <f>VLOOKUP(E147,VIP!$A$2:$O12170,8,FALSE)</f>
        <v>Si</v>
      </c>
      <c r="K147" s="146" t="str">
        <f>VLOOKUP(E147,VIP!$A$2:$O15744,6,0)</f>
        <v>NO</v>
      </c>
      <c r="L147" s="151" t="s">
        <v>2410</v>
      </c>
      <c r="M147" s="95" t="s">
        <v>2438</v>
      </c>
      <c r="N147" s="95" t="s">
        <v>2444</v>
      </c>
      <c r="O147" s="146" t="s">
        <v>2445</v>
      </c>
      <c r="P147" s="146"/>
      <c r="Q147" s="131" t="s">
        <v>2410</v>
      </c>
    </row>
    <row r="148" spans="1:17" s="123" customFormat="1" ht="18" x14ac:dyDescent="0.25">
      <c r="A148" s="146" t="str">
        <f>VLOOKUP(E148,'LISTADO ATM'!$A$2:$C$901,3,0)</f>
        <v>DISTRITO NACIONAL</v>
      </c>
      <c r="B148" s="128">
        <v>3335996417</v>
      </c>
      <c r="C148" s="96">
        <v>44429.507256944446</v>
      </c>
      <c r="D148" s="96" t="s">
        <v>2174</v>
      </c>
      <c r="E148" s="128">
        <v>914</v>
      </c>
      <c r="F148" s="146" t="str">
        <f>VLOOKUP(E148,VIP!$A$2:$O15283,2,0)</f>
        <v>DRBR914</v>
      </c>
      <c r="G148" s="146" t="str">
        <f>VLOOKUP(E148,'LISTADO ATM'!$A$2:$B$900,2,0)</f>
        <v xml:space="preserve">ATM Clínica Abreu </v>
      </c>
      <c r="H148" s="146" t="str">
        <f>VLOOKUP(E148,VIP!$A$2:$O20244,7,FALSE)</f>
        <v>Si</v>
      </c>
      <c r="I148" s="146" t="str">
        <f>VLOOKUP(E148,VIP!$A$2:$O12209,8,FALSE)</f>
        <v>No</v>
      </c>
      <c r="J148" s="146" t="str">
        <f>VLOOKUP(E148,VIP!$A$2:$O12159,8,FALSE)</f>
        <v>No</v>
      </c>
      <c r="K148" s="146" t="str">
        <f>VLOOKUP(E148,VIP!$A$2:$O15733,6,0)</f>
        <v>NO</v>
      </c>
      <c r="L148" s="151" t="s">
        <v>2456</v>
      </c>
      <c r="M148" s="95" t="s">
        <v>2438</v>
      </c>
      <c r="N148" s="95" t="s">
        <v>2444</v>
      </c>
      <c r="O148" s="146" t="s">
        <v>2446</v>
      </c>
      <c r="P148" s="146"/>
      <c r="Q148" s="131" t="s">
        <v>2456</v>
      </c>
    </row>
    <row r="149" spans="1:17" s="123" customFormat="1" ht="18" x14ac:dyDescent="0.25">
      <c r="A149" s="146" t="str">
        <f>VLOOKUP(E149,'LISTADO ATM'!$A$2:$C$901,3,0)</f>
        <v>DISTRITO NACIONAL</v>
      </c>
      <c r="B149" s="128">
        <v>3335996655</v>
      </c>
      <c r="C149" s="96">
        <v>44430.515555555554</v>
      </c>
      <c r="D149" s="96" t="s">
        <v>2174</v>
      </c>
      <c r="E149" s="128">
        <v>139</v>
      </c>
      <c r="F149" s="146" t="str">
        <f>VLOOKUP(E149,VIP!$A$2:$O15303,2,0)</f>
        <v>DRBR139</v>
      </c>
      <c r="G149" s="146" t="str">
        <f>VLOOKUP(E149,'LISTADO ATM'!$A$2:$B$900,2,0)</f>
        <v xml:space="preserve">ATM Oficina Plaza Lama Zona Oriental I </v>
      </c>
      <c r="H149" s="146" t="str">
        <f>VLOOKUP(E149,VIP!$A$2:$O20264,7,FALSE)</f>
        <v>Si</v>
      </c>
      <c r="I149" s="146" t="str">
        <f>VLOOKUP(E149,VIP!$A$2:$O12229,8,FALSE)</f>
        <v>Si</v>
      </c>
      <c r="J149" s="146" t="str">
        <f>VLOOKUP(E149,VIP!$A$2:$O12179,8,FALSE)</f>
        <v>Si</v>
      </c>
      <c r="K149" s="146" t="str">
        <f>VLOOKUP(E149,VIP!$A$2:$O15753,6,0)</f>
        <v>NO</v>
      </c>
      <c r="L149" s="151" t="s">
        <v>2456</v>
      </c>
      <c r="M149" s="95" t="s">
        <v>2438</v>
      </c>
      <c r="N149" s="95" t="s">
        <v>2444</v>
      </c>
      <c r="O149" s="146" t="s">
        <v>2446</v>
      </c>
      <c r="P149" s="146"/>
      <c r="Q149" s="131" t="s">
        <v>2456</v>
      </c>
    </row>
    <row r="1036140" spans="16:16" ht="18" x14ac:dyDescent="0.25">
      <c r="P1036140" s="110"/>
    </row>
  </sheetData>
  <autoFilter ref="A4:Q122">
    <sortState ref="A5:Q149">
      <sortCondition ref="P4:P12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66" priority="136071"/>
  </conditionalFormatting>
  <conditionalFormatting sqref="E70">
    <cfRule type="duplicateValues" dxfId="65" priority="29"/>
  </conditionalFormatting>
  <conditionalFormatting sqref="E70">
    <cfRule type="duplicateValues" dxfId="64" priority="28"/>
  </conditionalFormatting>
  <conditionalFormatting sqref="E70">
    <cfRule type="duplicateValues" dxfId="63" priority="26"/>
  </conditionalFormatting>
  <conditionalFormatting sqref="B150:B1048576 B1:B4">
    <cfRule type="duplicateValues" dxfId="62" priority="136076"/>
  </conditionalFormatting>
  <conditionalFormatting sqref="E150:E1048576 E1:E69 E89:E100">
    <cfRule type="duplicateValues" dxfId="61" priority="136080"/>
  </conditionalFormatting>
  <conditionalFormatting sqref="E5:E50">
    <cfRule type="duplicateValues" dxfId="60" priority="136146"/>
  </conditionalFormatting>
  <conditionalFormatting sqref="E5:E69">
    <cfRule type="duplicateValues" dxfId="59" priority="136147"/>
  </conditionalFormatting>
  <conditionalFormatting sqref="E150:E1048576 E1:E100">
    <cfRule type="duplicateValues" dxfId="58" priority="23"/>
    <cfRule type="duplicateValues" dxfId="57" priority="25"/>
  </conditionalFormatting>
  <conditionalFormatting sqref="E100">
    <cfRule type="duplicateValues" dxfId="56" priority="24"/>
  </conditionalFormatting>
  <conditionalFormatting sqref="E101:E105">
    <cfRule type="duplicateValues" dxfId="55" priority="136257"/>
  </conditionalFormatting>
  <conditionalFormatting sqref="E101:E105">
    <cfRule type="duplicateValues" dxfId="54" priority="136258"/>
    <cfRule type="duplicateValues" dxfId="53" priority="136259"/>
  </conditionalFormatting>
  <conditionalFormatting sqref="E5:E99">
    <cfRule type="duplicateValues" dxfId="52" priority="136268"/>
  </conditionalFormatting>
  <conditionalFormatting sqref="E106:E122">
    <cfRule type="duplicateValues" dxfId="51" priority="136468"/>
  </conditionalFormatting>
  <conditionalFormatting sqref="E106:E122">
    <cfRule type="duplicateValues" dxfId="50" priority="136469"/>
    <cfRule type="duplicateValues" dxfId="49" priority="136470"/>
  </conditionalFormatting>
  <conditionalFormatting sqref="B132">
    <cfRule type="duplicateValues" dxfId="48" priority="12"/>
  </conditionalFormatting>
  <conditionalFormatting sqref="E123:E132">
    <cfRule type="duplicateValues" dxfId="47" priority="11"/>
  </conditionalFormatting>
  <conditionalFormatting sqref="E123:E132">
    <cfRule type="duplicateValues" dxfId="46" priority="9"/>
    <cfRule type="duplicateValues" dxfId="45" priority="10"/>
  </conditionalFormatting>
  <conditionalFormatting sqref="B5:B131">
    <cfRule type="duplicateValues" dxfId="44" priority="8"/>
  </conditionalFormatting>
  <conditionalFormatting sqref="B1:B132 B150:B1048576">
    <cfRule type="duplicateValues" dxfId="43" priority="7"/>
  </conditionalFormatting>
  <conditionalFormatting sqref="E133:E149">
    <cfRule type="duplicateValues" dxfId="42" priority="6"/>
  </conditionalFormatting>
  <conditionalFormatting sqref="E133:E149">
    <cfRule type="duplicateValues" dxfId="41" priority="4"/>
    <cfRule type="duplicateValues" dxfId="40" priority="5"/>
  </conditionalFormatting>
  <conditionalFormatting sqref="B133:B149">
    <cfRule type="duplicateValues" dxfId="39" priority="3"/>
  </conditionalFormatting>
  <conditionalFormatting sqref="B133:B149">
    <cfRule type="duplicateValues" dxfId="38" priority="2"/>
  </conditionalFormatting>
  <conditionalFormatting sqref="E1:E1048576">
    <cfRule type="duplicateValues" dxfId="8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zoomScale="70" zoomScaleNormal="70" workbookViewId="0">
      <selection sqref="A1:E365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225" t="s">
        <v>2540</v>
      </c>
      <c r="G1" s="226"/>
      <c r="H1" s="100">
        <f>COUNTIF(A:E,"2 Gavetas Vacías + 1 Fallando")</f>
        <v>4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90" t="s">
        <v>2631</v>
      </c>
      <c r="B2" s="191"/>
      <c r="C2" s="191"/>
      <c r="D2" s="191"/>
      <c r="E2" s="192"/>
      <c r="F2" s="99" t="s">
        <v>2539</v>
      </c>
      <c r="G2" s="98">
        <f>G3+G4</f>
        <v>145</v>
      </c>
      <c r="H2" s="99" t="s">
        <v>2549</v>
      </c>
      <c r="I2" s="98">
        <f>COUNTIF(A:E,"Abastecido")</f>
        <v>3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2"/>
      <c r="B3" s="203"/>
      <c r="C3" s="204"/>
      <c r="D3" s="204"/>
      <c r="E3" s="205"/>
      <c r="F3" s="99" t="s">
        <v>2538</v>
      </c>
      <c r="G3" s="98">
        <f>COUNTIF(REPORTE!A:Q,"fuera de Servicio")</f>
        <v>87</v>
      </c>
      <c r="H3" s="99" t="s">
        <v>2545</v>
      </c>
      <c r="I3" s="98">
        <f>COUNTIF(A:E,"Gavetas Vacías + Gavetas Fallando")</f>
        <v>12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52" t="s">
        <v>2406</v>
      </c>
      <c r="B4" s="144">
        <v>44430.25</v>
      </c>
      <c r="C4" s="206"/>
      <c r="D4" s="206"/>
      <c r="E4" s="207"/>
      <c r="F4" s="99" t="s">
        <v>2535</v>
      </c>
      <c r="G4" s="98">
        <f>COUNTIF(REPORTE!A:Q,"En Servicio")</f>
        <v>58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52" t="s">
        <v>2407</v>
      </c>
      <c r="B5" s="144">
        <v>44430.708333333336</v>
      </c>
      <c r="C5" s="206"/>
      <c r="D5" s="206"/>
      <c r="E5" s="207"/>
      <c r="F5" s="99" t="s">
        <v>2536</v>
      </c>
      <c r="G5" s="98">
        <f>COUNTIF(REPORTE!A:Q,"REINICIO EXITOSO")</f>
        <v>1</v>
      </c>
      <c r="H5" s="99" t="s">
        <v>2542</v>
      </c>
      <c r="I5" s="98">
        <f>I1+H1+J1</f>
        <v>10</v>
      </c>
      <c r="J5" s="123"/>
      <c r="K5" s="123"/>
    </row>
    <row r="6" spans="1:11" ht="15" customHeight="1" x14ac:dyDescent="0.25">
      <c r="A6" s="199"/>
      <c r="B6" s="200"/>
      <c r="C6" s="208"/>
      <c r="D6" s="208"/>
      <c r="E6" s="209"/>
      <c r="F6" s="99" t="s">
        <v>2537</v>
      </c>
      <c r="G6" s="98">
        <f>COUNTIF(REPORTE!A:Q,"CARGA EXITOSA")</f>
        <v>18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3" t="s">
        <v>2570</v>
      </c>
      <c r="B7" s="194"/>
      <c r="C7" s="194"/>
      <c r="D7" s="194"/>
      <c r="E7" s="195"/>
      <c r="F7" s="99" t="s">
        <v>2541</v>
      </c>
      <c r="G7" s="98">
        <f>COUNTIF(A:E,"Sin Efectivo")</f>
        <v>29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53" t="s">
        <v>15</v>
      </c>
      <c r="B8" s="153" t="s">
        <v>2408</v>
      </c>
      <c r="C8" s="139" t="s">
        <v>46</v>
      </c>
      <c r="D8" s="139" t="s">
        <v>2411</v>
      </c>
      <c r="E8" s="153" t="s">
        <v>2409</v>
      </c>
    </row>
    <row r="9" spans="1:11" s="108" customFormat="1" ht="18" x14ac:dyDescent="0.25">
      <c r="A9" s="160" t="str">
        <f>VLOOKUP(B9,'[1]LISTADO ATM'!$A$2:$C$922,3,0)</f>
        <v>DISTRITO NACIONAL</v>
      </c>
      <c r="B9" s="146">
        <v>441</v>
      </c>
      <c r="C9" s="143" t="str">
        <f>VLOOKUP(B9,'[1]LISTADO ATM'!$A$2:$B$922,2,0)</f>
        <v>ATM Estacion de Servicio Romulo Betancour</v>
      </c>
      <c r="D9" s="141" t="s">
        <v>2617</v>
      </c>
      <c r="E9" s="158">
        <v>3335995876</v>
      </c>
    </row>
    <row r="10" spans="1:11" s="108" customFormat="1" ht="18" x14ac:dyDescent="0.25">
      <c r="A10" s="160" t="str">
        <f>VLOOKUP(B10,'[1]LISTADO ATM'!$A$2:$C$922,3,0)</f>
        <v>NORTE</v>
      </c>
      <c r="B10" s="146">
        <v>796</v>
      </c>
      <c r="C10" s="143" t="str">
        <f>VLOOKUP(B10,'[1]LISTADO ATM'!$A$2:$B$922,2,0)</f>
        <v xml:space="preserve">ATM Oficina Plaza Ventura (Nagua) </v>
      </c>
      <c r="D10" s="141" t="s">
        <v>2617</v>
      </c>
      <c r="E10" s="157">
        <v>3335996578</v>
      </c>
    </row>
    <row r="11" spans="1:11" s="108" customFormat="1" ht="18" x14ac:dyDescent="0.25">
      <c r="A11" s="160" t="str">
        <f>VLOOKUP(B11,'[1]LISTADO ATM'!$A$2:$C$922,3,0)</f>
        <v>NORTE</v>
      </c>
      <c r="B11" s="239">
        <v>350</v>
      </c>
      <c r="C11" s="143" t="str">
        <f>VLOOKUP(B11,'[1]LISTADO ATM'!$A$2:$B$922,2,0)</f>
        <v xml:space="preserve">ATM Oficina Villa Tapia </v>
      </c>
      <c r="D11" s="141" t="s">
        <v>2617</v>
      </c>
      <c r="E11" s="157">
        <v>3335996599</v>
      </c>
    </row>
    <row r="12" spans="1:11" s="108" customFormat="1" ht="18" customHeight="1" thickBot="1" x14ac:dyDescent="0.3">
      <c r="A12" s="159" t="s">
        <v>2463</v>
      </c>
      <c r="B12" s="149">
        <f>COUNT(B9:B11)</f>
        <v>3</v>
      </c>
      <c r="C12" s="196"/>
      <c r="D12" s="197"/>
      <c r="E12" s="198"/>
    </row>
    <row r="13" spans="1:11" s="108" customFormat="1" ht="18" customHeight="1" x14ac:dyDescent="0.25">
      <c r="A13" s="199"/>
      <c r="B13" s="200"/>
      <c r="C13" s="200"/>
      <c r="D13" s="200"/>
      <c r="E13" s="201"/>
    </row>
    <row r="14" spans="1:11" s="108" customFormat="1" ht="18" x14ac:dyDescent="0.25">
      <c r="A14" s="193" t="s">
        <v>2571</v>
      </c>
      <c r="B14" s="194"/>
      <c r="C14" s="194"/>
      <c r="D14" s="194"/>
      <c r="E14" s="195"/>
    </row>
    <row r="15" spans="1:11" s="108" customFormat="1" ht="18" x14ac:dyDescent="0.25">
      <c r="A15" s="153" t="s">
        <v>15</v>
      </c>
      <c r="B15" s="153" t="s">
        <v>2408</v>
      </c>
      <c r="C15" s="139" t="s">
        <v>46</v>
      </c>
      <c r="D15" s="139" t="s">
        <v>2411</v>
      </c>
      <c r="E15" s="153" t="s">
        <v>2409</v>
      </c>
    </row>
    <row r="16" spans="1:11" s="108" customFormat="1" ht="18" customHeight="1" x14ac:dyDescent="0.25">
      <c r="A16" s="165" t="str">
        <f>VLOOKUP(B16,'[1]LISTADO ATM'!$A$2:$C$822,3,0)</f>
        <v>DISTRITO NACIONAL</v>
      </c>
      <c r="B16" s="143">
        <v>540</v>
      </c>
      <c r="C16" s="150" t="str">
        <f>VLOOKUP(B16,'[1]LISTADO ATM'!$A$2:$B$822,2,0)</f>
        <v xml:space="preserve">ATM Autoservicio Sambil I </v>
      </c>
      <c r="D16" s="141" t="s">
        <v>2531</v>
      </c>
      <c r="E16" s="156" t="s">
        <v>2680</v>
      </c>
    </row>
    <row r="17" spans="1:5" s="108" customFormat="1" ht="18.75" customHeight="1" thickBot="1" x14ac:dyDescent="0.3">
      <c r="A17" s="159" t="s">
        <v>2463</v>
      </c>
      <c r="B17" s="149">
        <f>COUNT(B16:B16)</f>
        <v>1</v>
      </c>
      <c r="C17" s="196"/>
      <c r="D17" s="197"/>
      <c r="E17" s="198"/>
    </row>
    <row r="18" spans="1:5" s="108" customFormat="1" ht="18" customHeight="1" thickBot="1" x14ac:dyDescent="0.3">
      <c r="A18" s="184"/>
      <c r="B18" s="185"/>
      <c r="C18" s="185"/>
      <c r="D18" s="185"/>
      <c r="E18" s="186"/>
    </row>
    <row r="19" spans="1:5" s="108" customFormat="1" ht="18" customHeight="1" thickBot="1" x14ac:dyDescent="0.3">
      <c r="A19" s="210" t="s">
        <v>2464</v>
      </c>
      <c r="B19" s="211"/>
      <c r="C19" s="211"/>
      <c r="D19" s="211"/>
      <c r="E19" s="212"/>
    </row>
    <row r="20" spans="1:5" s="114" customFormat="1" ht="18" customHeight="1" x14ac:dyDescent="0.25">
      <c r="A20" s="153" t="s">
        <v>15</v>
      </c>
      <c r="B20" s="153" t="s">
        <v>2408</v>
      </c>
      <c r="C20" s="139" t="s">
        <v>46</v>
      </c>
      <c r="D20" s="139" t="s">
        <v>2411</v>
      </c>
      <c r="E20" s="153" t="s">
        <v>2409</v>
      </c>
    </row>
    <row r="21" spans="1:5" s="114" customFormat="1" ht="18" customHeight="1" x14ac:dyDescent="0.25">
      <c r="A21" s="160" t="str">
        <f>VLOOKUP(B21,'[1]LISTADO ATM'!$A$2:$C$922,3,0)</f>
        <v>SUR</v>
      </c>
      <c r="B21" s="146">
        <v>249</v>
      </c>
      <c r="C21" s="143" t="str">
        <f>VLOOKUP(B21,'[1]LISTADO ATM'!$A$2:$B$922,2,0)</f>
        <v xml:space="preserve">ATM Banco Agrícola Neiba </v>
      </c>
      <c r="D21" s="145" t="s">
        <v>2429</v>
      </c>
      <c r="E21" s="157">
        <v>3335996175</v>
      </c>
    </row>
    <row r="22" spans="1:5" s="114" customFormat="1" ht="18" customHeight="1" x14ac:dyDescent="0.25">
      <c r="A22" s="160" t="str">
        <f>VLOOKUP(B22,'[1]LISTADO ATM'!$A$2:$C$922,3,0)</f>
        <v>NORTE</v>
      </c>
      <c r="B22" s="146">
        <v>903</v>
      </c>
      <c r="C22" s="143" t="str">
        <f>VLOOKUP(B22,'[1]LISTADO ATM'!$A$2:$B$922,2,0)</f>
        <v xml:space="preserve">ATM Oficina La Vega Real I </v>
      </c>
      <c r="D22" s="145" t="s">
        <v>2429</v>
      </c>
      <c r="E22" s="157">
        <v>3335996225</v>
      </c>
    </row>
    <row r="23" spans="1:5" s="114" customFormat="1" ht="18" customHeight="1" x14ac:dyDescent="0.25">
      <c r="A23" s="160" t="str">
        <f>VLOOKUP(B23,'[1]LISTADO ATM'!$A$2:$C$922,3,0)</f>
        <v>DISTRITO NACIONAL</v>
      </c>
      <c r="B23" s="146">
        <v>572</v>
      </c>
      <c r="C23" s="143" t="str">
        <f>VLOOKUP(B23,'[1]LISTADO ATM'!$A$2:$B$922,2,0)</f>
        <v xml:space="preserve">ATM Olé Ovando </v>
      </c>
      <c r="D23" s="145" t="s">
        <v>2429</v>
      </c>
      <c r="E23" s="157">
        <v>3335996372</v>
      </c>
    </row>
    <row r="24" spans="1:5" s="114" customFormat="1" ht="18" customHeight="1" x14ac:dyDescent="0.25">
      <c r="A24" s="160" t="str">
        <f>VLOOKUP(B24,'[1]LISTADO ATM'!$A$2:$C$922,3,0)</f>
        <v>ESTE</v>
      </c>
      <c r="B24" s="146">
        <v>114</v>
      </c>
      <c r="C24" s="143" t="str">
        <f>VLOOKUP(B24,'[1]LISTADO ATM'!$A$2:$B$922,2,0)</f>
        <v xml:space="preserve">ATM Oficina Hato Mayor </v>
      </c>
      <c r="D24" s="145" t="s">
        <v>2429</v>
      </c>
      <c r="E24" s="157">
        <v>3335996448</v>
      </c>
    </row>
    <row r="25" spans="1:5" s="114" customFormat="1" ht="18" customHeight="1" x14ac:dyDescent="0.25">
      <c r="A25" s="160" t="str">
        <f>VLOOKUP(B25,'[1]LISTADO ATM'!$A$2:$C$922,3,0)</f>
        <v>DISTRITO NACIONAL</v>
      </c>
      <c r="B25" s="146">
        <v>406</v>
      </c>
      <c r="C25" s="143" t="str">
        <f>VLOOKUP(B25,'[1]LISTADO ATM'!$A$2:$B$922,2,0)</f>
        <v xml:space="preserve">ATM UNP Plaza Lama Máximo Gómez </v>
      </c>
      <c r="D25" s="145" t="s">
        <v>2429</v>
      </c>
      <c r="E25" s="157">
        <v>3335996482</v>
      </c>
    </row>
    <row r="26" spans="1:5" s="114" customFormat="1" ht="18" customHeight="1" x14ac:dyDescent="0.25">
      <c r="A26" s="160" t="str">
        <f>VLOOKUP(B26,'[1]LISTADO ATM'!$A$2:$C$922,3,0)</f>
        <v>ESTE</v>
      </c>
      <c r="B26" s="146">
        <v>353</v>
      </c>
      <c r="C26" s="143" t="str">
        <f>VLOOKUP(B26,'[1]LISTADO ATM'!$A$2:$B$922,2,0)</f>
        <v xml:space="preserve">ATM Estación Boulevard Juan Dolio </v>
      </c>
      <c r="D26" s="145" t="s">
        <v>2429</v>
      </c>
      <c r="E26" s="157">
        <v>3335996485</v>
      </c>
    </row>
    <row r="27" spans="1:5" s="114" customFormat="1" ht="18.75" customHeight="1" x14ac:dyDescent="0.25">
      <c r="A27" s="160" t="str">
        <f>VLOOKUP(B27,'[1]LISTADO ATM'!$A$2:$C$922,3,0)</f>
        <v>ESTE</v>
      </c>
      <c r="B27" s="146">
        <v>612</v>
      </c>
      <c r="C27" s="143" t="str">
        <f>VLOOKUP(B27,'[1]LISTADO ATM'!$A$2:$B$922,2,0)</f>
        <v xml:space="preserve">ATM Plaza Orense (La Romana) </v>
      </c>
      <c r="D27" s="145" t="s">
        <v>2429</v>
      </c>
      <c r="E27" s="157">
        <v>3335996544</v>
      </c>
    </row>
    <row r="28" spans="1:5" s="123" customFormat="1" ht="18.75" customHeight="1" x14ac:dyDescent="0.25">
      <c r="A28" s="160" t="str">
        <f>VLOOKUP(B28,'[1]LISTADO ATM'!$A$2:$C$922,3,0)</f>
        <v>ESTE</v>
      </c>
      <c r="B28" s="146">
        <v>912</v>
      </c>
      <c r="C28" s="143" t="str">
        <f>VLOOKUP(B28,'[1]LISTADO ATM'!$A$2:$B$922,2,0)</f>
        <v xml:space="preserve">ATM Oficina San Pedro II </v>
      </c>
      <c r="D28" s="145" t="s">
        <v>2429</v>
      </c>
      <c r="E28" s="157">
        <v>3335996545</v>
      </c>
    </row>
    <row r="29" spans="1:5" s="123" customFormat="1" ht="18.75" customHeight="1" x14ac:dyDescent="0.25">
      <c r="A29" s="160" t="str">
        <f>VLOOKUP(B29,'[1]LISTADO ATM'!$A$2:$C$922,3,0)</f>
        <v>DISTRITO NACIONAL</v>
      </c>
      <c r="B29" s="146">
        <v>696</v>
      </c>
      <c r="C29" s="143" t="str">
        <f>VLOOKUP(B29,'[1]LISTADO ATM'!$A$2:$B$922,2,0)</f>
        <v>ATM Olé Jacobo Majluta</v>
      </c>
      <c r="D29" s="145" t="s">
        <v>2429</v>
      </c>
      <c r="E29" s="157">
        <v>3335994870</v>
      </c>
    </row>
    <row r="30" spans="1:5" s="123" customFormat="1" ht="18.75" customHeight="1" x14ac:dyDescent="0.25">
      <c r="A30" s="160" t="str">
        <f>VLOOKUP(B30,'[1]LISTADO ATM'!$A$2:$C$922,3,0)</f>
        <v>DISTRITO NACIONAL</v>
      </c>
      <c r="B30" s="146">
        <v>713</v>
      </c>
      <c r="C30" s="143" t="str">
        <f>VLOOKUP(B30,'[1]LISTADO ATM'!$A$2:$B$922,2,0)</f>
        <v xml:space="preserve">ATM Oficina Las Américas </v>
      </c>
      <c r="D30" s="145" t="s">
        <v>2429</v>
      </c>
      <c r="E30" s="157">
        <v>3335996580</v>
      </c>
    </row>
    <row r="31" spans="1:5" s="123" customFormat="1" ht="18.75" customHeight="1" x14ac:dyDescent="0.25">
      <c r="A31" s="160" t="str">
        <f>VLOOKUP(B31,'[1]LISTADO ATM'!$A$2:$C$922,3,0)</f>
        <v>ESTE</v>
      </c>
      <c r="B31" s="146">
        <v>631</v>
      </c>
      <c r="C31" s="143" t="str">
        <f>VLOOKUP(B31,'[1]LISTADO ATM'!$A$2:$B$922,2,0)</f>
        <v xml:space="preserve">ATM ASOCODEQUI (San Pedro) </v>
      </c>
      <c r="D31" s="145" t="s">
        <v>2429</v>
      </c>
      <c r="E31" s="157">
        <v>3335996594</v>
      </c>
    </row>
    <row r="32" spans="1:5" s="123" customFormat="1" ht="18.75" customHeight="1" x14ac:dyDescent="0.25">
      <c r="A32" s="160" t="str">
        <f>VLOOKUP(B32,'[1]LISTADO ATM'!$A$2:$C$922,3,0)</f>
        <v>DISTRITO NACIONAL</v>
      </c>
      <c r="B32" s="146">
        <v>416</v>
      </c>
      <c r="C32" s="143" t="str">
        <f>VLOOKUP(B32,'[1]LISTADO ATM'!$A$2:$B$922,2,0)</f>
        <v xml:space="preserve">ATM Autobanco San Martín II </v>
      </c>
      <c r="D32" s="145" t="s">
        <v>2429</v>
      </c>
      <c r="E32" s="157">
        <v>3335996598</v>
      </c>
    </row>
    <row r="33" spans="1:10" s="114" customFormat="1" ht="18.75" customHeight="1" x14ac:dyDescent="0.25">
      <c r="A33" s="160" t="str">
        <f>VLOOKUP(B33,'[1]LISTADO ATM'!$A$2:$C$922,3,0)</f>
        <v>ESTE</v>
      </c>
      <c r="B33" s="146">
        <v>211</v>
      </c>
      <c r="C33" s="143" t="str">
        <f>VLOOKUP(B33,'[1]LISTADO ATM'!$A$2:$B$922,2,0)</f>
        <v xml:space="preserve">ATM Oficina La Romana I </v>
      </c>
      <c r="D33" s="145" t="s">
        <v>2429</v>
      </c>
      <c r="E33" s="157">
        <v>3335996606</v>
      </c>
    </row>
    <row r="34" spans="1:10" s="114" customFormat="1" ht="18.75" customHeight="1" x14ac:dyDescent="0.25">
      <c r="A34" s="160" t="str">
        <f>VLOOKUP(B34,'[1]LISTADO ATM'!$A$2:$C$922,3,0)</f>
        <v>DISTRITO NACIONAL</v>
      </c>
      <c r="B34" s="146">
        <v>957</v>
      </c>
      <c r="C34" s="143" t="str">
        <f>VLOOKUP(B34,'[1]LISTADO ATM'!$A$2:$B$922,2,0)</f>
        <v xml:space="preserve">ATM Oficina Venezuela </v>
      </c>
      <c r="D34" s="145" t="s">
        <v>2429</v>
      </c>
      <c r="E34" s="157" t="s">
        <v>2717</v>
      </c>
    </row>
    <row r="35" spans="1:10" s="114" customFormat="1" ht="18" customHeight="1" x14ac:dyDescent="0.25">
      <c r="A35" s="160" t="str">
        <f>VLOOKUP(B35,'[1]LISTADO ATM'!$A$2:$C$922,3,0)</f>
        <v>DISTRITO NACIONAL</v>
      </c>
      <c r="B35" s="146">
        <v>359</v>
      </c>
      <c r="C35" s="143" t="str">
        <f>VLOOKUP(B35,'[1]LISTADO ATM'!$A$2:$B$922,2,0)</f>
        <v>ATM S/M Bravo Ozama</v>
      </c>
      <c r="D35" s="145" t="s">
        <v>2429</v>
      </c>
      <c r="E35" s="157" t="s">
        <v>2718</v>
      </c>
    </row>
    <row r="36" spans="1:10" s="114" customFormat="1" ht="18.75" customHeight="1" x14ac:dyDescent="0.25">
      <c r="A36" s="160" t="str">
        <f>VLOOKUP(B36,'[1]LISTADO ATM'!$A$2:$C$922,3,0)</f>
        <v>DISTRITO NACIONAL</v>
      </c>
      <c r="B36" s="146">
        <v>800</v>
      </c>
      <c r="C36" s="143" t="str">
        <f>VLOOKUP(B36,'[1]LISTADO ATM'!$A$2:$B$922,2,0)</f>
        <v xml:space="preserve">ATM Estación Next Dipsa Pedro Livio Cedeño </v>
      </c>
      <c r="D36" s="145" t="s">
        <v>2429</v>
      </c>
      <c r="E36" s="157">
        <v>3335996630</v>
      </c>
      <c r="G36" s="122"/>
    </row>
    <row r="37" spans="1:10" s="114" customFormat="1" ht="18" customHeight="1" x14ac:dyDescent="0.25">
      <c r="A37" s="160" t="str">
        <f>VLOOKUP(B37,'[1]LISTADO ATM'!$A$2:$C$922,3,0)</f>
        <v>DISTRITO NACIONAL</v>
      </c>
      <c r="B37" s="146">
        <v>823</v>
      </c>
      <c r="C37" s="143" t="str">
        <f>VLOOKUP(B37,'[1]LISTADO ATM'!$A$2:$B$922,2,0)</f>
        <v xml:space="preserve">ATM UNP El Carril (Haina) </v>
      </c>
      <c r="D37" s="145" t="s">
        <v>2429</v>
      </c>
      <c r="E37" s="157">
        <v>3335996664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60" t="str">
        <f>VLOOKUP(B38,'[1]LISTADO ATM'!$A$2:$C$922,3,0)</f>
        <v>DISTRITO NACIONAL</v>
      </c>
      <c r="B38" s="146">
        <v>967</v>
      </c>
      <c r="C38" s="143" t="str">
        <f>VLOOKUP(B38,'[1]LISTADO ATM'!$A$2:$B$922,2,0)</f>
        <v xml:space="preserve">ATM UNP Hiper Olé Autopista Duarte </v>
      </c>
      <c r="D38" s="145" t="s">
        <v>2429</v>
      </c>
      <c r="E38" s="157">
        <v>3335996665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60" t="str">
        <f>VLOOKUP(B39,'[1]LISTADO ATM'!$A$2:$C$922,3,0)</f>
        <v>NORTE</v>
      </c>
      <c r="B39" s="146">
        <v>151</v>
      </c>
      <c r="C39" s="143" t="str">
        <f>VLOOKUP(B39,'[1]LISTADO ATM'!$A$2:$B$922,2,0)</f>
        <v xml:space="preserve">ATM Oficina Nagua </v>
      </c>
      <c r="D39" s="145" t="s">
        <v>2429</v>
      </c>
      <c r="E39" s="157">
        <v>3335996667</v>
      </c>
    </row>
    <row r="40" spans="1:10" s="122" customFormat="1" ht="18.75" customHeight="1" x14ac:dyDescent="0.25">
      <c r="A40" s="160" t="str">
        <f>VLOOKUP(B40,'[1]LISTADO ATM'!$A$2:$C$922,3,0)</f>
        <v>NORTE</v>
      </c>
      <c r="B40" s="146">
        <v>142</v>
      </c>
      <c r="C40" s="143" t="str">
        <f>VLOOKUP(B40,'[1]LISTADO ATM'!$A$2:$B$922,2,0)</f>
        <v xml:space="preserve">ATM Centro de Caja Galerías Bonao </v>
      </c>
      <c r="D40" s="145" t="s">
        <v>2429</v>
      </c>
      <c r="E40" s="157">
        <v>3335996668</v>
      </c>
    </row>
    <row r="41" spans="1:10" s="122" customFormat="1" ht="18.75" customHeight="1" x14ac:dyDescent="0.25">
      <c r="A41" s="160" t="str">
        <f>VLOOKUP(B41,'[1]LISTADO ATM'!$A$2:$C$922,3,0)</f>
        <v>DISTRITO NACIONAL</v>
      </c>
      <c r="B41" s="146">
        <v>486</v>
      </c>
      <c r="C41" s="143" t="str">
        <f>VLOOKUP(B41,'[1]LISTADO ATM'!$A$2:$B$922,2,0)</f>
        <v xml:space="preserve">ATM Olé La Caleta </v>
      </c>
      <c r="D41" s="145" t="s">
        <v>2429</v>
      </c>
      <c r="E41" s="157" t="s">
        <v>2719</v>
      </c>
    </row>
    <row r="42" spans="1:10" s="122" customFormat="1" ht="18.75" customHeight="1" x14ac:dyDescent="0.25">
      <c r="A42" s="160" t="str">
        <f>VLOOKUP(B42,'[1]LISTADO ATM'!$A$2:$C$922,3,0)</f>
        <v>NORTE</v>
      </c>
      <c r="B42" s="146">
        <v>500</v>
      </c>
      <c r="C42" s="143" t="str">
        <f>VLOOKUP(B42,'[1]LISTADO ATM'!$A$2:$B$922,2,0)</f>
        <v xml:space="preserve">ATM UNP Cutupú </v>
      </c>
      <c r="D42" s="145" t="s">
        <v>2429</v>
      </c>
      <c r="E42" s="157" t="s">
        <v>2720</v>
      </c>
    </row>
    <row r="43" spans="1:10" s="122" customFormat="1" ht="18" customHeight="1" x14ac:dyDescent="0.25">
      <c r="A43" s="160" t="str">
        <f>VLOOKUP(B43,'[1]LISTADO ATM'!$A$2:$C$922,3,0)</f>
        <v>NORTE</v>
      </c>
      <c r="B43" s="146">
        <v>144</v>
      </c>
      <c r="C43" s="143" t="str">
        <f>VLOOKUP(B43,'[1]LISTADO ATM'!$A$2:$B$922,2,0)</f>
        <v xml:space="preserve">ATM Oficina Villa Altagracia </v>
      </c>
      <c r="D43" s="145" t="s">
        <v>2429</v>
      </c>
      <c r="E43" s="157">
        <v>3335996675</v>
      </c>
    </row>
    <row r="44" spans="1:10" s="122" customFormat="1" ht="18" x14ac:dyDescent="0.25">
      <c r="A44" s="160" t="str">
        <f>VLOOKUP(B44,'[1]LISTADO ATM'!$A$2:$C$922,3,0)</f>
        <v>DISTRITO NACIONAL</v>
      </c>
      <c r="B44" s="146">
        <v>165</v>
      </c>
      <c r="C44" s="143" t="str">
        <f>VLOOKUP(B44,'[1]LISTADO ATM'!$A$2:$B$922,2,0)</f>
        <v>ATM Autoservicio Megacentro</v>
      </c>
      <c r="D44" s="145" t="s">
        <v>2429</v>
      </c>
      <c r="E44" s="157">
        <v>3335996676</v>
      </c>
    </row>
    <row r="45" spans="1:10" s="114" customFormat="1" ht="18" customHeight="1" x14ac:dyDescent="0.25">
      <c r="A45" s="160" t="str">
        <f>VLOOKUP(B45,'[1]LISTADO ATM'!$A$2:$C$922,3,0)</f>
        <v>DISTRITO NACIONAL</v>
      </c>
      <c r="B45" s="146">
        <v>298</v>
      </c>
      <c r="C45" s="143" t="str">
        <f>VLOOKUP(B45,'[1]LISTADO ATM'!$A$2:$B$922,2,0)</f>
        <v xml:space="preserve">ATM S/M Aprezio Engombe </v>
      </c>
      <c r="D45" s="145" t="s">
        <v>2429</v>
      </c>
      <c r="E45" s="157">
        <v>3335996677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60" t="str">
        <f>VLOOKUP(B46,'[1]LISTADO ATM'!$A$2:$C$922,3,0)</f>
        <v>NORTE</v>
      </c>
      <c r="B46" s="146">
        <v>348</v>
      </c>
      <c r="C46" s="143" t="str">
        <f>VLOOKUP(B46,'[1]LISTADO ATM'!$A$2:$B$922,2,0)</f>
        <v xml:space="preserve">ATM Oficina Las Terrenas </v>
      </c>
      <c r="D46" s="145" t="s">
        <v>2429</v>
      </c>
      <c r="E46" s="157">
        <v>3335996679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60" t="str">
        <f>VLOOKUP(B47,'[1]LISTADO ATM'!$A$2:$C$922,3,0)</f>
        <v>ESTE</v>
      </c>
      <c r="B47" s="146">
        <v>268</v>
      </c>
      <c r="C47" s="143" t="str">
        <f>VLOOKUP(B47,'[1]LISTADO ATM'!$A$2:$B$922,2,0)</f>
        <v xml:space="preserve">ATM Autobanco La Altagracia (Higuey) </v>
      </c>
      <c r="D47" s="145" t="s">
        <v>2429</v>
      </c>
      <c r="E47" s="157">
        <v>3335996683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60" t="str">
        <f>VLOOKUP(B48,'[1]LISTADO ATM'!$A$2:$C$922,3,0)</f>
        <v>DISTRITO NACIONAL</v>
      </c>
      <c r="B48" s="146">
        <v>889</v>
      </c>
      <c r="C48" s="143" t="str">
        <f>VLOOKUP(B48,'[1]LISTADO ATM'!$A$2:$B$922,2,0)</f>
        <v>ATM Oficina Plaza Lama Máximo Gómez II</v>
      </c>
      <c r="D48" s="145" t="s">
        <v>2429</v>
      </c>
      <c r="E48" s="157">
        <v>3335996684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60" t="str">
        <f>VLOOKUP(B49,'[1]LISTADO ATM'!$A$2:$C$922,3,0)</f>
        <v>SUR</v>
      </c>
      <c r="B49" s="146">
        <v>750</v>
      </c>
      <c r="C49" s="143" t="str">
        <f>VLOOKUP(B49,'[1]LISTADO ATM'!$A$2:$B$922,2,0)</f>
        <v xml:space="preserve">ATM UNP Duvergé </v>
      </c>
      <c r="D49" s="145" t="s">
        <v>2429</v>
      </c>
      <c r="E49" s="157">
        <v>3335996712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60" t="e">
        <f>VLOOKUP(B50,'[1]LISTADO ATM'!$A$2:$C$922,3,0)</f>
        <v>#N/A</v>
      </c>
      <c r="B50" s="146"/>
      <c r="C50" s="143" t="e">
        <f>VLOOKUP(B50,'[1]LISTADO ATM'!$A$2:$B$922,2,0)</f>
        <v>#N/A</v>
      </c>
      <c r="D50" s="240"/>
      <c r="E50" s="157"/>
      <c r="F50" s="122"/>
      <c r="G50" s="122"/>
      <c r="H50" s="122"/>
      <c r="I50" s="122"/>
      <c r="J50" s="122"/>
    </row>
    <row r="51" spans="1:10" s="114" customFormat="1" ht="18" customHeight="1" x14ac:dyDescent="0.25">
      <c r="A51" s="160" t="e">
        <f>VLOOKUP(B51,'[1]LISTADO ATM'!$A$2:$C$922,3,0)</f>
        <v>#N/A</v>
      </c>
      <c r="B51" s="146"/>
      <c r="C51" s="143" t="e">
        <f>VLOOKUP(B51,'[1]LISTADO ATM'!$A$2:$B$922,2,0)</f>
        <v>#N/A</v>
      </c>
      <c r="D51" s="240"/>
      <c r="E51" s="157"/>
      <c r="F51" s="122"/>
      <c r="G51" s="122"/>
      <c r="H51" s="122"/>
      <c r="I51" s="122"/>
      <c r="J51" s="122"/>
    </row>
    <row r="52" spans="1:10" s="114" customFormat="1" ht="18.75" customHeight="1" x14ac:dyDescent="0.25">
      <c r="A52" s="160" t="e">
        <f>VLOOKUP(B52,'[1]LISTADO ATM'!$A$2:$C$922,3,0)</f>
        <v>#N/A</v>
      </c>
      <c r="B52" s="146"/>
      <c r="C52" s="143" t="e">
        <f>VLOOKUP(B52,'[1]LISTADO ATM'!$A$2:$B$922,2,0)</f>
        <v>#N/A</v>
      </c>
      <c r="D52" s="240"/>
      <c r="E52" s="157"/>
    </row>
    <row r="53" spans="1:10" s="114" customFormat="1" ht="18" customHeight="1" x14ac:dyDescent="0.25">
      <c r="A53" s="160" t="e">
        <f>VLOOKUP(B53,'[1]LISTADO ATM'!$A$2:$C$922,3,0)</f>
        <v>#N/A</v>
      </c>
      <c r="B53" s="146"/>
      <c r="C53" s="143" t="e">
        <f>VLOOKUP(B53,'[1]LISTADO ATM'!$A$2:$B$922,2,0)</f>
        <v>#N/A</v>
      </c>
      <c r="D53" s="240"/>
      <c r="E53" s="157"/>
    </row>
    <row r="54" spans="1:10" s="114" customFormat="1" ht="18" customHeight="1" x14ac:dyDescent="0.25">
      <c r="A54" s="161"/>
      <c r="B54" s="167">
        <f>COUNT(B21:B49)</f>
        <v>29</v>
      </c>
      <c r="C54" s="140"/>
      <c r="D54" s="140"/>
      <c r="E54" s="162"/>
    </row>
    <row r="55" spans="1:10" s="114" customFormat="1" ht="18.75" customHeight="1" thickBot="1" x14ac:dyDescent="0.3">
      <c r="A55" s="184"/>
      <c r="B55" s="185"/>
      <c r="C55" s="185"/>
      <c r="D55" s="185"/>
      <c r="E55" s="186"/>
    </row>
    <row r="56" spans="1:10" s="114" customFormat="1" ht="18" customHeight="1" x14ac:dyDescent="0.25">
      <c r="A56" s="213" t="s">
        <v>2434</v>
      </c>
      <c r="B56" s="214"/>
      <c r="C56" s="214"/>
      <c r="D56" s="214"/>
      <c r="E56" s="215"/>
    </row>
    <row r="57" spans="1:10" s="122" customFormat="1" ht="18" customHeight="1" x14ac:dyDescent="0.25">
      <c r="A57" s="153" t="s">
        <v>15</v>
      </c>
      <c r="B57" s="153" t="s">
        <v>2408</v>
      </c>
      <c r="C57" s="139" t="s">
        <v>46</v>
      </c>
      <c r="D57" s="139" t="s">
        <v>2411</v>
      </c>
      <c r="E57" s="153" t="s">
        <v>2409</v>
      </c>
    </row>
    <row r="58" spans="1:10" s="122" customFormat="1" ht="18" customHeight="1" x14ac:dyDescent="0.25">
      <c r="A58" s="160" t="str">
        <f>VLOOKUP(B58,'[1]LISTADO ATM'!$A$2:$C$822,3,0)</f>
        <v>DISTRITO NACIONAL</v>
      </c>
      <c r="B58" s="146">
        <v>745</v>
      </c>
      <c r="C58" s="143" t="str">
        <f>VLOOKUP(B58,'[1]LISTADO ATM'!$A$2:$B$822,2,0)</f>
        <v xml:space="preserve">ATM Oficina Ave. Duarte </v>
      </c>
      <c r="D58" s="143" t="s">
        <v>2470</v>
      </c>
      <c r="E58" s="156">
        <v>3335995919</v>
      </c>
    </row>
    <row r="59" spans="1:10" s="122" customFormat="1" ht="18" customHeight="1" x14ac:dyDescent="0.25">
      <c r="A59" s="160" t="str">
        <f>VLOOKUP(B59,'[1]LISTADO ATM'!$A$2:$C$822,3,0)</f>
        <v>DISTRITO NACIONAL</v>
      </c>
      <c r="B59" s="146">
        <v>578</v>
      </c>
      <c r="C59" s="143" t="str">
        <f>VLOOKUP(B59,'[1]LISTADO ATM'!$A$2:$B$822,2,0)</f>
        <v xml:space="preserve">ATM Procuraduría General de la República </v>
      </c>
      <c r="D59" s="143" t="s">
        <v>2470</v>
      </c>
      <c r="E59" s="156">
        <v>3335996236</v>
      </c>
    </row>
    <row r="60" spans="1:10" s="122" customFormat="1" ht="18" x14ac:dyDescent="0.25">
      <c r="A60" s="160" t="str">
        <f>VLOOKUP(B60,'[1]LISTADO ATM'!$A$2:$C$822,3,0)</f>
        <v>ESTE</v>
      </c>
      <c r="B60" s="166">
        <v>673</v>
      </c>
      <c r="C60" s="143" t="str">
        <f>VLOOKUP(B60,'[1]LISTADO ATM'!$A$2:$B$822,2,0)</f>
        <v>ATM Clínica Dr. Cruz Jiminián</v>
      </c>
      <c r="D60" s="143" t="s">
        <v>2470</v>
      </c>
      <c r="E60" s="156">
        <v>3335996246</v>
      </c>
    </row>
    <row r="61" spans="1:10" s="122" customFormat="1" ht="18" x14ac:dyDescent="0.25">
      <c r="A61" s="160" t="e">
        <f>VLOOKUP(B61,'[1]LISTADO ATM'!$A$2:$C$822,3,0)</f>
        <v>#N/A</v>
      </c>
      <c r="B61" s="146">
        <v>995</v>
      </c>
      <c r="C61" s="143" t="e">
        <f>VLOOKUP(B61,'[1]LISTADO ATM'!$A$2:$B$822,2,0)</f>
        <v>#N/A</v>
      </c>
      <c r="D61" s="143" t="s">
        <v>2470</v>
      </c>
      <c r="E61" s="156">
        <v>3335996403</v>
      </c>
    </row>
    <row r="62" spans="1:10" s="122" customFormat="1" ht="18" customHeight="1" x14ac:dyDescent="0.25">
      <c r="A62" s="160" t="str">
        <f>VLOOKUP(B62,'[1]LISTADO ATM'!$A$2:$C$822,3,0)</f>
        <v>DISTRITO NACIONAL</v>
      </c>
      <c r="B62" s="146">
        <v>970</v>
      </c>
      <c r="C62" s="143" t="str">
        <f>VLOOKUP(B62,'[1]LISTADO ATM'!$A$2:$B$822,2,0)</f>
        <v xml:space="preserve">ATM S/M Olé Haina </v>
      </c>
      <c r="D62" s="143" t="s">
        <v>2470</v>
      </c>
      <c r="E62" s="156">
        <v>3335996446</v>
      </c>
    </row>
    <row r="63" spans="1:10" s="123" customFormat="1" ht="18" customHeight="1" x14ac:dyDescent="0.25">
      <c r="A63" s="160" t="str">
        <f>VLOOKUP(B63,'[1]LISTADO ATM'!$A$2:$C$822,3,0)</f>
        <v>NORTE</v>
      </c>
      <c r="B63" s="146">
        <v>775</v>
      </c>
      <c r="C63" s="143" t="str">
        <f>VLOOKUP(B63,'[1]LISTADO ATM'!$A$2:$B$822,2,0)</f>
        <v xml:space="preserve">ATM S/M Lilo (Montecristi) </v>
      </c>
      <c r="D63" s="143" t="s">
        <v>2470</v>
      </c>
      <c r="E63" s="156">
        <v>3335996576</v>
      </c>
    </row>
    <row r="64" spans="1:10" s="123" customFormat="1" ht="18" customHeight="1" x14ac:dyDescent="0.25">
      <c r="A64" s="160" t="str">
        <f>VLOOKUP(B64,'[1]LISTADO ATM'!$A$2:$C$822,3,0)</f>
        <v>DISTRITO NACIONAL</v>
      </c>
      <c r="B64" s="146">
        <v>717</v>
      </c>
      <c r="C64" s="143" t="str">
        <f>VLOOKUP(B64,'[1]LISTADO ATM'!$A$2:$B$822,2,0)</f>
        <v xml:space="preserve">ATM Oficina Los Alcarrizos </v>
      </c>
      <c r="D64" s="143" t="s">
        <v>2470</v>
      </c>
      <c r="E64" s="156">
        <v>3335996590</v>
      </c>
    </row>
    <row r="65" spans="1:5" s="123" customFormat="1" ht="18" customHeight="1" x14ac:dyDescent="0.25">
      <c r="A65" s="160" t="str">
        <f>VLOOKUP(B65,'[1]LISTADO ATM'!$A$2:$C$822,3,0)</f>
        <v>NORTE</v>
      </c>
      <c r="B65" s="146">
        <v>383</v>
      </c>
      <c r="C65" s="143" t="str">
        <f>VLOOKUP(B65,'[1]LISTADO ATM'!$A$2:$B$822,2,0)</f>
        <v>ATM S/M Daniel (Dajabón)</v>
      </c>
      <c r="D65" s="143" t="s">
        <v>2470</v>
      </c>
      <c r="E65" s="156" t="s">
        <v>2721</v>
      </c>
    </row>
    <row r="66" spans="1:5" s="123" customFormat="1" ht="18" customHeight="1" x14ac:dyDescent="0.25">
      <c r="A66" s="160" t="str">
        <f>VLOOKUP(B66,'[1]LISTADO ATM'!$A$2:$C$822,3,0)</f>
        <v>ESTE</v>
      </c>
      <c r="B66" s="146">
        <v>386</v>
      </c>
      <c r="C66" s="143" t="str">
        <f>VLOOKUP(B66,'[1]LISTADO ATM'!$A$2:$B$822,2,0)</f>
        <v xml:space="preserve">ATM Plaza Verón II </v>
      </c>
      <c r="D66" s="143" t="s">
        <v>2470</v>
      </c>
      <c r="E66" s="156" t="s">
        <v>2722</v>
      </c>
    </row>
    <row r="67" spans="1:5" s="123" customFormat="1" ht="18" customHeight="1" x14ac:dyDescent="0.25">
      <c r="A67" s="160" t="str">
        <f>VLOOKUP(B67,'[1]LISTADO ATM'!$A$2:$C$822,3,0)</f>
        <v>DISTRITO NACIONAL</v>
      </c>
      <c r="B67" s="146">
        <v>600</v>
      </c>
      <c r="C67" s="143" t="str">
        <f>VLOOKUP(B67,'[1]LISTADO ATM'!$A$2:$B$822,2,0)</f>
        <v>ATM S/M Bravo Hipica</v>
      </c>
      <c r="D67" s="143" t="s">
        <v>2470</v>
      </c>
      <c r="E67" s="156" t="s">
        <v>2723</v>
      </c>
    </row>
    <row r="68" spans="1:5" s="123" customFormat="1" ht="18" customHeight="1" x14ac:dyDescent="0.25">
      <c r="A68" s="160" t="str">
        <f>VLOOKUP(B68,'[1]LISTADO ATM'!$A$2:$C$822,3,0)</f>
        <v>DISTRITO NACIONAL</v>
      </c>
      <c r="B68" s="146">
        <v>194</v>
      </c>
      <c r="C68" s="143" t="str">
        <f>VLOOKUP(B68,'[1]LISTADO ATM'!$A$2:$B$822,2,0)</f>
        <v xml:space="preserve">ATM UNP Pantoja </v>
      </c>
      <c r="D68" s="143" t="s">
        <v>2470</v>
      </c>
      <c r="E68" s="156" t="s">
        <v>2724</v>
      </c>
    </row>
    <row r="69" spans="1:5" s="123" customFormat="1" ht="18" customHeight="1" x14ac:dyDescent="0.25">
      <c r="A69" s="160" t="str">
        <f>VLOOKUP(B69,'[1]LISTADO ATM'!$A$2:$C$822,3,0)</f>
        <v>DISTRITO NACIONAL</v>
      </c>
      <c r="B69" s="146">
        <v>790</v>
      </c>
      <c r="C69" s="143" t="str">
        <f>VLOOKUP(B69,'[1]LISTADO ATM'!$A$2:$B$822,2,0)</f>
        <v xml:space="preserve">ATM Oficina Bella Vista Mall I </v>
      </c>
      <c r="D69" s="143" t="s">
        <v>2470</v>
      </c>
      <c r="E69" s="156">
        <v>3335996673</v>
      </c>
    </row>
    <row r="70" spans="1:5" s="122" customFormat="1" ht="18.75" customHeight="1" x14ac:dyDescent="0.25">
      <c r="A70" s="160" t="e">
        <f>VLOOKUP(B70,'[1]LISTADO ATM'!$A$2:$C$822,3,0)</f>
        <v>#N/A</v>
      </c>
      <c r="B70" s="146"/>
      <c r="C70" s="143" t="e">
        <f>VLOOKUP(B70,'[1]LISTADO ATM'!$A$2:$B$822,2,0)</f>
        <v>#N/A</v>
      </c>
      <c r="D70" s="241"/>
      <c r="E70" s="156"/>
    </row>
    <row r="71" spans="1:5" s="123" customFormat="1" ht="18.75" customHeight="1" x14ac:dyDescent="0.25">
      <c r="A71" s="160" t="e">
        <f>VLOOKUP(B71,'[1]LISTADO ATM'!$A$2:$C$822,3,0)</f>
        <v>#N/A</v>
      </c>
      <c r="B71" s="146"/>
      <c r="C71" s="143" t="e">
        <f>VLOOKUP(B71,'[1]LISTADO ATM'!$A$2:$B$822,2,0)</f>
        <v>#N/A</v>
      </c>
      <c r="D71" s="241"/>
      <c r="E71" s="156"/>
    </row>
    <row r="72" spans="1:5" s="123" customFormat="1" ht="18.75" customHeight="1" x14ac:dyDescent="0.25">
      <c r="A72" s="160" t="e">
        <f>VLOOKUP(B72,'[1]LISTADO ATM'!$A$2:$C$822,3,0)</f>
        <v>#N/A</v>
      </c>
      <c r="B72" s="146"/>
      <c r="C72" s="143" t="e">
        <f>VLOOKUP(B72,'[1]LISTADO ATM'!$A$2:$B$822,2,0)</f>
        <v>#N/A</v>
      </c>
      <c r="D72" s="241"/>
      <c r="E72" s="156"/>
    </row>
    <row r="73" spans="1:5" s="123" customFormat="1" ht="18.75" customHeight="1" x14ac:dyDescent="0.25">
      <c r="A73" s="160" t="e">
        <f>VLOOKUP(B73,'[1]LISTADO ATM'!$A$2:$C$822,3,0)</f>
        <v>#N/A</v>
      </c>
      <c r="B73" s="146"/>
      <c r="C73" s="143" t="e">
        <f>VLOOKUP(B73,'[1]LISTADO ATM'!$A$2:$B$822,2,0)</f>
        <v>#N/A</v>
      </c>
      <c r="D73" s="241"/>
      <c r="E73" s="156"/>
    </row>
    <row r="74" spans="1:5" s="114" customFormat="1" ht="18" customHeight="1" thickBot="1" x14ac:dyDescent="0.3">
      <c r="A74" s="161" t="s">
        <v>2463</v>
      </c>
      <c r="B74" s="149">
        <f>COUNT(B58:B69)</f>
        <v>12</v>
      </c>
      <c r="C74" s="140"/>
      <c r="D74" s="140"/>
      <c r="E74" s="162"/>
    </row>
    <row r="75" spans="1:5" s="122" customFormat="1" ht="18.75" customHeight="1" thickBot="1" x14ac:dyDescent="0.3">
      <c r="A75" s="184"/>
      <c r="B75" s="185"/>
      <c r="C75" s="185"/>
      <c r="D75" s="185"/>
      <c r="E75" s="186"/>
    </row>
    <row r="76" spans="1:5" s="122" customFormat="1" ht="18" customHeight="1" x14ac:dyDescent="0.25">
      <c r="A76" s="213" t="s">
        <v>2585</v>
      </c>
      <c r="B76" s="214"/>
      <c r="C76" s="214"/>
      <c r="D76" s="214"/>
      <c r="E76" s="215"/>
    </row>
    <row r="77" spans="1:5" s="122" customFormat="1" ht="18" customHeight="1" x14ac:dyDescent="0.25">
      <c r="A77" s="163" t="s">
        <v>15</v>
      </c>
      <c r="B77" s="153" t="s">
        <v>2408</v>
      </c>
      <c r="C77" s="142" t="s">
        <v>46</v>
      </c>
      <c r="D77" s="142" t="s">
        <v>2411</v>
      </c>
      <c r="E77" s="164" t="s">
        <v>2409</v>
      </c>
    </row>
    <row r="78" spans="1:5" s="122" customFormat="1" ht="17.45" customHeight="1" x14ac:dyDescent="0.25">
      <c r="A78" s="165" t="e">
        <f>VLOOKUP(B78,'[1]LISTADO ATM'!$A$2:$C$822,3,0)</f>
        <v>#N/A</v>
      </c>
      <c r="B78" s="143" t="s">
        <v>2757</v>
      </c>
      <c r="C78" s="143" t="e">
        <f>VLOOKUP(B78,'[1]LISTADO ATM'!$A$2:$B$822,2,0)</f>
        <v>#N/A</v>
      </c>
      <c r="D78" s="151" t="s">
        <v>2550</v>
      </c>
      <c r="E78" s="156">
        <v>3335996366</v>
      </c>
    </row>
    <row r="79" spans="1:5" s="122" customFormat="1" ht="18.75" customHeight="1" x14ac:dyDescent="0.25">
      <c r="A79" s="165" t="str">
        <f>VLOOKUP(B79,'[1]LISTADO ATM'!$A$2:$C$822,3,0)</f>
        <v>DISTRITO NACIONAL</v>
      </c>
      <c r="B79" s="143">
        <v>85</v>
      </c>
      <c r="C79" s="143" t="str">
        <f>VLOOKUP(B79,'[1]LISTADO ATM'!$A$2:$B$822,2,0)</f>
        <v xml:space="preserve">ATM Oficina San Isidro (Fuerza Aérea) </v>
      </c>
      <c r="D79" s="151" t="s">
        <v>2550</v>
      </c>
      <c r="E79" s="156">
        <v>3335996607</v>
      </c>
    </row>
    <row r="80" spans="1:5" s="114" customFormat="1" ht="18.75" customHeight="1" x14ac:dyDescent="0.25">
      <c r="A80" s="160" t="str">
        <f>VLOOKUP(B80,'[1]LISTADO ATM'!$A$2:$C$822,3,0)</f>
        <v>NORTE</v>
      </c>
      <c r="B80" s="146">
        <v>228</v>
      </c>
      <c r="C80" s="143" t="str">
        <f>VLOOKUP(B80,'[1]LISTADO ATM'!$A$2:$B$822,2,0)</f>
        <v xml:space="preserve">ATM Oficina SAJOMA </v>
      </c>
      <c r="D80" s="151" t="s">
        <v>2550</v>
      </c>
      <c r="E80" s="156">
        <v>3335996615</v>
      </c>
    </row>
    <row r="81" spans="1:5" s="114" customFormat="1" ht="18" customHeight="1" x14ac:dyDescent="0.25">
      <c r="A81" s="165" t="str">
        <f>VLOOKUP(B81,'[1]LISTADO ATM'!$A$2:$C$822,3,0)</f>
        <v>ESTE</v>
      </c>
      <c r="B81" s="150">
        <v>399</v>
      </c>
      <c r="C81" s="143" t="str">
        <f>VLOOKUP(B81,'[1]LISTADO ATM'!$A$2:$B$822,2,0)</f>
        <v xml:space="preserve">ATM Oficina La Romana II </v>
      </c>
      <c r="D81" s="151" t="s">
        <v>2550</v>
      </c>
      <c r="E81" s="156">
        <v>3335996455</v>
      </c>
    </row>
    <row r="82" spans="1:5" s="114" customFormat="1" ht="18" customHeight="1" x14ac:dyDescent="0.25">
      <c r="A82" s="165" t="e">
        <f>VLOOKUP(B82,'[1]LISTADO ATM'!$A$2:$C$822,3,0)</f>
        <v>#N/A</v>
      </c>
      <c r="B82" s="143">
        <v>990</v>
      </c>
      <c r="C82" s="143" t="e">
        <f>VLOOKUP(B82,'[1]LISTADO ATM'!$A$2:$B$822,2,0)</f>
        <v>#N/A</v>
      </c>
      <c r="D82" s="172" t="s">
        <v>2623</v>
      </c>
      <c r="E82" s="156">
        <v>3335996587</v>
      </c>
    </row>
    <row r="83" spans="1:5" s="114" customFormat="1" ht="18.75" customHeight="1" x14ac:dyDescent="0.25">
      <c r="A83" s="165" t="str">
        <f>VLOOKUP(B83,'[1]LISTADO ATM'!$A$2:$C$822,3,0)</f>
        <v>NORTE</v>
      </c>
      <c r="B83" s="143">
        <v>307</v>
      </c>
      <c r="C83" s="143" t="str">
        <f>VLOOKUP(B83,'[1]LISTADO ATM'!$A$2:$B$822,2,0)</f>
        <v>ATM Oficina Nagua II</v>
      </c>
      <c r="D83" s="172" t="s">
        <v>2623</v>
      </c>
      <c r="E83" s="156">
        <v>3335996610</v>
      </c>
    </row>
    <row r="84" spans="1:5" s="114" customFormat="1" ht="18" customHeight="1" x14ac:dyDescent="0.25">
      <c r="A84" s="143" t="str">
        <f>VLOOKUP(B84,'[1]LISTADO ATM'!$A$2:$C$822,3,0)</f>
        <v>NORTE</v>
      </c>
      <c r="B84" s="143">
        <v>291</v>
      </c>
      <c r="C84" s="143" t="str">
        <f>VLOOKUP(B84,'[1]LISTADO ATM'!$A$2:$B$822,2,0)</f>
        <v xml:space="preserve">ATM S/M Jumbo Las Colinas </v>
      </c>
      <c r="D84" s="172" t="s">
        <v>2623</v>
      </c>
      <c r="E84" s="156">
        <v>3335996678</v>
      </c>
    </row>
    <row r="85" spans="1:5" s="122" customFormat="1" ht="18.75" customHeight="1" x14ac:dyDescent="0.25">
      <c r="A85" s="143"/>
      <c r="B85" s="143"/>
      <c r="C85" s="241"/>
      <c r="D85" s="242"/>
      <c r="E85" s="156"/>
    </row>
    <row r="86" spans="1:5" s="122" customFormat="1" ht="18.75" customHeight="1" x14ac:dyDescent="0.25">
      <c r="A86" s="143"/>
      <c r="B86" s="143"/>
      <c r="C86" s="241"/>
      <c r="D86" s="242"/>
      <c r="E86" s="156"/>
    </row>
    <row r="87" spans="1:5" s="123" customFormat="1" ht="18.75" customHeight="1" thickBot="1" x14ac:dyDescent="0.3">
      <c r="A87" s="161" t="s">
        <v>2463</v>
      </c>
      <c r="B87" s="149">
        <f>COUNT(B78:B84)</f>
        <v>6</v>
      </c>
      <c r="C87" s="140"/>
      <c r="D87" s="140"/>
      <c r="E87" s="162"/>
    </row>
    <row r="88" spans="1:5" s="123" customFormat="1" ht="18.75" customHeight="1" thickBot="1" x14ac:dyDescent="0.3">
      <c r="A88" s="184"/>
      <c r="B88" s="185"/>
      <c r="C88" s="203" t="s">
        <v>2405</v>
      </c>
      <c r="D88" s="203"/>
      <c r="E88" s="216"/>
    </row>
    <row r="89" spans="1:5" s="123" customFormat="1" ht="18.75" customHeight="1" thickBot="1" x14ac:dyDescent="0.3">
      <c r="A89" s="223" t="s">
        <v>2465</v>
      </c>
      <c r="B89" s="224"/>
      <c r="C89" s="217"/>
      <c r="D89" s="217"/>
      <c r="E89" s="218"/>
    </row>
    <row r="90" spans="1:5" s="123" customFormat="1" ht="18.75" customHeight="1" thickBot="1" x14ac:dyDescent="0.3">
      <c r="A90" s="147">
        <f>+B54+B74+B87</f>
        <v>47</v>
      </c>
      <c r="B90" s="148"/>
      <c r="C90" s="217"/>
      <c r="D90" s="217"/>
      <c r="E90" s="218"/>
    </row>
    <row r="91" spans="1:5" s="114" customFormat="1" ht="18" customHeight="1" thickBot="1" x14ac:dyDescent="0.3">
      <c r="A91" s="219"/>
      <c r="B91" s="220"/>
      <c r="C91" s="185"/>
      <c r="D91" s="185"/>
      <c r="E91" s="186"/>
    </row>
    <row r="92" spans="1:5" ht="18" customHeight="1" thickBot="1" x14ac:dyDescent="0.3">
      <c r="A92" s="210" t="s">
        <v>2466</v>
      </c>
      <c r="B92" s="211"/>
      <c r="C92" s="211"/>
      <c r="D92" s="211"/>
      <c r="E92" s="212"/>
    </row>
    <row r="93" spans="1:5" ht="18" customHeight="1" x14ac:dyDescent="0.25">
      <c r="A93" s="163" t="s">
        <v>15</v>
      </c>
      <c r="B93" s="154" t="s">
        <v>2408</v>
      </c>
      <c r="C93" s="142" t="s">
        <v>46</v>
      </c>
      <c r="D93" s="142" t="s">
        <v>2411</v>
      </c>
      <c r="E93" s="164"/>
    </row>
    <row r="94" spans="1:5" ht="18" x14ac:dyDescent="0.25">
      <c r="A94" s="155" t="str">
        <f>VLOOKUP(B94,'[1]LISTADO ATM'!$A$2:$C$822,3,0)</f>
        <v>DISTRITO NACIONAL</v>
      </c>
      <c r="B94" s="146">
        <v>546</v>
      </c>
      <c r="C94" s="143" t="str">
        <f>VLOOKUP(B94,'[1]LISTADO ATM'!$A$2:$B$822,2,0)</f>
        <v xml:space="preserve">ATM ITLA </v>
      </c>
      <c r="D94" s="182" t="s">
        <v>2618</v>
      </c>
      <c r="E94" s="183"/>
    </row>
    <row r="95" spans="1:5" ht="18.75" customHeight="1" x14ac:dyDescent="0.25">
      <c r="A95" s="155" t="str">
        <f>VLOOKUP(B95,'[1]LISTADO ATM'!$A$2:$C$822,3,0)</f>
        <v>ESTE</v>
      </c>
      <c r="B95" s="146">
        <v>495</v>
      </c>
      <c r="C95" s="143" t="str">
        <f>VLOOKUP(B95,'[1]LISTADO ATM'!$A$2:$B$822,2,0)</f>
        <v>ATM Cemento PANAM</v>
      </c>
      <c r="D95" s="182" t="s">
        <v>2587</v>
      </c>
      <c r="E95" s="183"/>
    </row>
    <row r="96" spans="1:5" ht="18" x14ac:dyDescent="0.25">
      <c r="A96" s="155" t="str">
        <f>VLOOKUP(B96,'[1]LISTADO ATM'!$A$2:$C$922,3,0)</f>
        <v>DISTRITO NACIONAL</v>
      </c>
      <c r="B96" s="146">
        <v>618</v>
      </c>
      <c r="C96" s="143" t="str">
        <f>VLOOKUP(B96,'[1]LISTADO ATM'!$A$2:$B$922,2,0)</f>
        <v xml:space="preserve">ATM Bienes Nacionales </v>
      </c>
      <c r="D96" s="182" t="s">
        <v>2587</v>
      </c>
      <c r="E96" s="183"/>
    </row>
    <row r="97" spans="1:5" ht="18" x14ac:dyDescent="0.25">
      <c r="A97" s="155" t="str">
        <f>VLOOKUP(B97,'[1]LISTADO ATM'!$A$2:$C$922,3,0)</f>
        <v>ESTE</v>
      </c>
      <c r="B97" s="146">
        <v>1</v>
      </c>
      <c r="C97" s="143" t="str">
        <f>VLOOKUP(B97,'[1]LISTADO ATM'!$A$2:$B$922,2,0)</f>
        <v>ATM S/M San Rafael del Yuma</v>
      </c>
      <c r="D97" s="182" t="s">
        <v>2587</v>
      </c>
      <c r="E97" s="183"/>
    </row>
    <row r="98" spans="1:5" s="108" customFormat="1" ht="18.75" customHeight="1" x14ac:dyDescent="0.25">
      <c r="A98" s="155" t="str">
        <f>VLOOKUP(B98,'[1]LISTADO ATM'!$A$2:$C$922,3,0)</f>
        <v>DISTRITO NACIONAL</v>
      </c>
      <c r="B98" s="146">
        <v>573</v>
      </c>
      <c r="C98" s="143" t="str">
        <f>VLOOKUP(B98,'[1]LISTADO ATM'!$A$2:$B$922,2,0)</f>
        <v xml:space="preserve">ATM IDSS </v>
      </c>
      <c r="D98" s="182" t="s">
        <v>2587</v>
      </c>
      <c r="E98" s="183"/>
    </row>
    <row r="99" spans="1:5" s="108" customFormat="1" ht="18" customHeight="1" x14ac:dyDescent="0.25">
      <c r="A99" s="155" t="str">
        <f>VLOOKUP(B99,'[1]LISTADO ATM'!$A$2:$C$922,3,0)</f>
        <v>DISTRITO NACIONAL</v>
      </c>
      <c r="B99" s="146">
        <v>786</v>
      </c>
      <c r="C99" s="143" t="str">
        <f>VLOOKUP(B99,'[1]LISTADO ATM'!$A$2:$B$922,2,0)</f>
        <v xml:space="preserve">ATM Oficina Agora Mall II </v>
      </c>
      <c r="D99" s="221" t="s">
        <v>2618</v>
      </c>
      <c r="E99" s="222"/>
    </row>
    <row r="100" spans="1:5" s="108" customFormat="1" ht="18" x14ac:dyDescent="0.25">
      <c r="A100" s="155" t="str">
        <f>VLOOKUP(B100,'[1]LISTADO ATM'!$A$2:$C$922,3,0)</f>
        <v>ESTE</v>
      </c>
      <c r="B100" s="166">
        <v>429</v>
      </c>
      <c r="C100" s="143" t="str">
        <f>VLOOKUP(B100,'[1]LISTADO ATM'!$A$2:$B$922,2,0)</f>
        <v xml:space="preserve">ATM Oficina Jumbo La Romana </v>
      </c>
      <c r="D100" s="221" t="s">
        <v>2587</v>
      </c>
      <c r="E100" s="222"/>
    </row>
    <row r="101" spans="1:5" ht="18" x14ac:dyDescent="0.25">
      <c r="A101" s="155" t="str">
        <f>VLOOKUP(B101,'[1]LISTADO ATM'!$A$2:$C$922,3,0)</f>
        <v>NORTE</v>
      </c>
      <c r="B101" s="166">
        <v>774</v>
      </c>
      <c r="C101" s="143" t="str">
        <f>VLOOKUP(B101,'[1]LISTADO ATM'!$A$2:$B$922,2,0)</f>
        <v xml:space="preserve">ATM Oficina Montecristi </v>
      </c>
      <c r="D101" s="221" t="s">
        <v>2587</v>
      </c>
      <c r="E101" s="222"/>
    </row>
    <row r="102" spans="1:5" ht="18" x14ac:dyDescent="0.25">
      <c r="A102" s="155" t="str">
        <f>VLOOKUP(B102,'[1]LISTADO ATM'!$A$2:$C$922,3,0)</f>
        <v>DISTRITO NACIONAL</v>
      </c>
      <c r="B102" s="166">
        <v>449</v>
      </c>
      <c r="C102" s="143" t="str">
        <f>VLOOKUP(B102,'[1]LISTADO ATM'!$A$2:$B$922,2,0)</f>
        <v>ATM Autobanco Lope de Vega II</v>
      </c>
      <c r="D102" s="221" t="s">
        <v>2618</v>
      </c>
      <c r="E102" s="222"/>
    </row>
    <row r="103" spans="1:5" ht="18" x14ac:dyDescent="0.25">
      <c r="A103" s="155" t="str">
        <f>VLOOKUP(B103,'[1]LISTADO ATM'!$A$2:$C$922,3,0)</f>
        <v>ESTE</v>
      </c>
      <c r="B103" s="166">
        <v>824</v>
      </c>
      <c r="C103" s="143" t="str">
        <f>VLOOKUP(B103,'[1]LISTADO ATM'!$A$2:$B$922,2,0)</f>
        <v xml:space="preserve">ATM Multiplaza (Higuey) </v>
      </c>
      <c r="D103" s="221" t="s">
        <v>2618</v>
      </c>
      <c r="E103" s="222"/>
    </row>
    <row r="104" spans="1:5" ht="18" x14ac:dyDescent="0.25">
      <c r="A104" s="155" t="e">
        <f>VLOOKUP(B104,'[1]LISTADO ATM'!$A$2:$C$922,3,0)</f>
        <v>#N/A</v>
      </c>
      <c r="B104" s="166"/>
      <c r="C104" s="143" t="e">
        <f>VLOOKUP(B104,'[1]LISTADO ATM'!$A$2:$B$922,2,0)</f>
        <v>#N/A</v>
      </c>
      <c r="D104" s="166"/>
      <c r="E104" s="243"/>
    </row>
    <row r="105" spans="1:5" ht="18" x14ac:dyDescent="0.25">
      <c r="A105" s="155" t="e">
        <f>VLOOKUP(B105,'[1]LISTADO ATM'!$A$2:$C$922,3,0)</f>
        <v>#N/A</v>
      </c>
      <c r="B105" s="166"/>
      <c r="C105" s="143" t="e">
        <f>VLOOKUP(B105,'[1]LISTADO ATM'!$A$2:$B$922,2,0)</f>
        <v>#N/A</v>
      </c>
      <c r="D105" s="166"/>
      <c r="E105" s="243"/>
    </row>
    <row r="106" spans="1:5" ht="18" x14ac:dyDescent="0.25">
      <c r="A106" s="155" t="e">
        <f>VLOOKUP(B106,'[1]LISTADO ATM'!$A$2:$C$922,3,0)</f>
        <v>#N/A</v>
      </c>
      <c r="B106" s="166"/>
      <c r="C106" s="143" t="e">
        <f>VLOOKUP(B106,'[1]LISTADO ATM'!$A$2:$B$922,2,0)</f>
        <v>#N/A</v>
      </c>
      <c r="D106" s="166"/>
      <c r="E106" s="243"/>
    </row>
    <row r="107" spans="1:5" ht="18.75" customHeight="1" x14ac:dyDescent="0.25">
      <c r="A107" s="155" t="e">
        <f>VLOOKUP(B107,'[1]LISTADO ATM'!$A$2:$C$922,3,0)</f>
        <v>#N/A</v>
      </c>
      <c r="B107" s="166"/>
      <c r="C107" s="143" t="e">
        <f>VLOOKUP(B107,'[1]LISTADO ATM'!$A$2:$B$922,2,0)</f>
        <v>#N/A</v>
      </c>
      <c r="D107" s="166"/>
      <c r="E107" s="243"/>
    </row>
    <row r="108" spans="1:5" ht="18" x14ac:dyDescent="0.25">
      <c r="A108" s="155" t="e">
        <f>VLOOKUP(B108,'[1]LISTADO ATM'!$A$2:$C$922,3,0)</f>
        <v>#N/A</v>
      </c>
      <c r="B108" s="166"/>
      <c r="C108" s="143" t="e">
        <f>VLOOKUP(B108,'[1]LISTADO ATM'!$A$2:$B$922,2,0)</f>
        <v>#N/A</v>
      </c>
      <c r="D108" s="166"/>
      <c r="E108" s="243"/>
    </row>
    <row r="109" spans="1:5" ht="18" x14ac:dyDescent="0.25">
      <c r="A109" s="155" t="e">
        <f>VLOOKUP(B109,'[1]LISTADO ATM'!$A$2:$C$922,3,0)</f>
        <v>#N/A</v>
      </c>
      <c r="B109" s="166"/>
      <c r="C109" s="143" t="e">
        <f>VLOOKUP(B109,'[1]LISTADO ATM'!$A$2:$B$922,2,0)</f>
        <v>#N/A</v>
      </c>
      <c r="D109" s="166"/>
      <c r="E109" s="243"/>
    </row>
    <row r="110" spans="1:5" ht="18.75" customHeight="1" thickBot="1" x14ac:dyDescent="0.3">
      <c r="A110" s="168" t="s">
        <v>2463</v>
      </c>
      <c r="B110" s="169">
        <f>COUNT(B94:B103)</f>
        <v>10</v>
      </c>
      <c r="C110" s="170"/>
      <c r="D110" s="170"/>
      <c r="E110" s="171"/>
    </row>
    <row r="111" spans="1:5" ht="18.75" customHeight="1" x14ac:dyDescent="0.25">
      <c r="A111" s="123"/>
      <c r="B111" s="127"/>
      <c r="C111" s="123"/>
      <c r="D111" s="123"/>
      <c r="E111" s="125"/>
    </row>
    <row r="112" spans="1:5" x14ac:dyDescent="0.25">
      <c r="A112" s="123"/>
      <c r="B112" s="127"/>
      <c r="C112" s="123"/>
      <c r="D112" s="123"/>
      <c r="E112" s="125"/>
    </row>
    <row r="113" spans="1:5" x14ac:dyDescent="0.25">
      <c r="A113" s="123"/>
      <c r="B113" s="127"/>
      <c r="C113" s="123"/>
      <c r="D113" s="123"/>
      <c r="E113" s="125"/>
    </row>
    <row r="114" spans="1:5" ht="18.75" customHeight="1" x14ac:dyDescent="0.25">
      <c r="A114" s="123"/>
      <c r="B114" s="127"/>
      <c r="C114" s="123"/>
      <c r="D114" s="123"/>
      <c r="E114" s="125"/>
    </row>
    <row r="115" spans="1:5" x14ac:dyDescent="0.25">
      <c r="A115" s="123"/>
      <c r="B115" s="127"/>
      <c r="C115" s="123"/>
      <c r="D115" s="123"/>
      <c r="E115" s="125"/>
    </row>
    <row r="116" spans="1:5" x14ac:dyDescent="0.25">
      <c r="A116" s="123"/>
      <c r="B116" s="127"/>
      <c r="C116" s="123"/>
      <c r="D116" s="123"/>
      <c r="E116" s="125"/>
    </row>
    <row r="117" spans="1:5" x14ac:dyDescent="0.25">
      <c r="A117" s="123"/>
      <c r="B117" s="127"/>
      <c r="C117" s="123"/>
      <c r="D117" s="123"/>
      <c r="E117" s="125"/>
    </row>
    <row r="118" spans="1:5" x14ac:dyDescent="0.25">
      <c r="A118" s="123"/>
      <c r="B118" s="127"/>
      <c r="C118" s="123"/>
      <c r="D118" s="123"/>
      <c r="E118" s="125"/>
    </row>
    <row r="119" spans="1:5" x14ac:dyDescent="0.25">
      <c r="A119" s="123"/>
      <c r="B119" s="127"/>
      <c r="C119" s="123"/>
      <c r="D119" s="123"/>
      <c r="E119" s="125"/>
    </row>
    <row r="120" spans="1:5" x14ac:dyDescent="0.25">
      <c r="A120" s="123"/>
      <c r="B120" s="127"/>
      <c r="C120" s="123"/>
      <c r="D120" s="123"/>
      <c r="E120" s="125"/>
    </row>
    <row r="121" spans="1:5" x14ac:dyDescent="0.25">
      <c r="A121" s="123"/>
      <c r="B121" s="127"/>
      <c r="C121" s="123"/>
      <c r="D121" s="123"/>
      <c r="E121" s="125"/>
    </row>
    <row r="122" spans="1:5" x14ac:dyDescent="0.25">
      <c r="A122" s="123"/>
      <c r="B122" s="127"/>
      <c r="C122" s="123"/>
      <c r="D122" s="123"/>
      <c r="E122" s="125"/>
    </row>
    <row r="123" spans="1:5" x14ac:dyDescent="0.25">
      <c r="A123" s="123"/>
      <c r="B123" s="127"/>
      <c r="C123" s="123"/>
      <c r="D123" s="123"/>
      <c r="E123" s="125"/>
    </row>
    <row r="124" spans="1:5" x14ac:dyDescent="0.25">
      <c r="A124" s="123"/>
      <c r="B124" s="127"/>
      <c r="C124" s="123"/>
      <c r="D124" s="123"/>
      <c r="E124" s="125"/>
    </row>
    <row r="125" spans="1:5" x14ac:dyDescent="0.25">
      <c r="A125" s="123"/>
      <c r="B125" s="127"/>
      <c r="C125" s="123"/>
      <c r="D125" s="123"/>
      <c r="E125" s="125"/>
    </row>
    <row r="126" spans="1:5" x14ac:dyDescent="0.25">
      <c r="A126" s="123"/>
      <c r="B126" s="127"/>
      <c r="C126" s="123"/>
      <c r="D126" s="123"/>
      <c r="E126" s="125"/>
    </row>
    <row r="127" spans="1:5" x14ac:dyDescent="0.25">
      <c r="A127" s="123"/>
      <c r="B127" s="127"/>
      <c r="C127" s="123"/>
      <c r="D127" s="123"/>
      <c r="E127" s="125"/>
    </row>
    <row r="128" spans="1:5" x14ac:dyDescent="0.25">
      <c r="A128" s="123"/>
      <c r="B128" s="127"/>
      <c r="C128" s="123"/>
      <c r="D128" s="123"/>
      <c r="E128" s="125"/>
    </row>
    <row r="129" spans="1:5" x14ac:dyDescent="0.25">
      <c r="A129" s="123"/>
      <c r="B129" s="127"/>
      <c r="C129" s="123"/>
      <c r="D129" s="123"/>
      <c r="E129" s="125"/>
    </row>
    <row r="130" spans="1:5" x14ac:dyDescent="0.25">
      <c r="A130" s="123"/>
      <c r="B130" s="127"/>
      <c r="C130" s="123"/>
      <c r="D130" s="123"/>
      <c r="E130" s="125"/>
    </row>
    <row r="131" spans="1:5" x14ac:dyDescent="0.25">
      <c r="A131" s="123"/>
      <c r="B131" s="127"/>
      <c r="C131" s="123"/>
      <c r="D131" s="123"/>
      <c r="E131" s="125"/>
    </row>
    <row r="132" spans="1:5" x14ac:dyDescent="0.25">
      <c r="A132" s="123"/>
      <c r="B132" s="127"/>
      <c r="C132" s="123"/>
      <c r="D132" s="123"/>
      <c r="E132" s="125"/>
    </row>
    <row r="133" spans="1:5" x14ac:dyDescent="0.25">
      <c r="A133" s="123"/>
      <c r="B133" s="127"/>
      <c r="C133" s="123"/>
      <c r="D133" s="123"/>
      <c r="E133" s="125"/>
    </row>
    <row r="134" spans="1:5" x14ac:dyDescent="0.25">
      <c r="A134" s="123"/>
      <c r="B134" s="127"/>
      <c r="C134" s="123"/>
      <c r="D134" s="123"/>
      <c r="E134" s="125"/>
    </row>
    <row r="135" spans="1:5" x14ac:dyDescent="0.25">
      <c r="A135" s="123"/>
      <c r="B135" s="127"/>
      <c r="C135" s="123"/>
      <c r="D135" s="123"/>
      <c r="E135" s="125"/>
    </row>
    <row r="136" spans="1:5" x14ac:dyDescent="0.25">
      <c r="A136" s="123"/>
      <c r="B136" s="127"/>
      <c r="C136" s="123"/>
      <c r="D136" s="123"/>
      <c r="E136" s="125"/>
    </row>
    <row r="137" spans="1:5" x14ac:dyDescent="0.25">
      <c r="A137" s="123"/>
      <c r="B137" s="127"/>
      <c r="C137" s="123"/>
      <c r="D137" s="123"/>
      <c r="E137" s="125"/>
    </row>
    <row r="138" spans="1:5" x14ac:dyDescent="0.25">
      <c r="A138" s="123"/>
      <c r="B138" s="127"/>
      <c r="C138" s="123"/>
      <c r="D138" s="123"/>
      <c r="E138" s="125"/>
    </row>
    <row r="139" spans="1:5" x14ac:dyDescent="0.25">
      <c r="A139" s="123"/>
      <c r="B139" s="127"/>
      <c r="C139" s="123"/>
      <c r="D139" s="123"/>
      <c r="E139" s="125"/>
    </row>
    <row r="140" spans="1:5" x14ac:dyDescent="0.25">
      <c r="A140" s="123"/>
      <c r="B140" s="127"/>
      <c r="C140" s="123"/>
      <c r="D140" s="123"/>
      <c r="E140" s="125"/>
    </row>
    <row r="141" spans="1:5" x14ac:dyDescent="0.25">
      <c r="A141" s="123"/>
      <c r="B141" s="127"/>
      <c r="C141" s="123"/>
      <c r="D141" s="123"/>
      <c r="E141" s="125"/>
    </row>
    <row r="142" spans="1:5" x14ac:dyDescent="0.25">
      <c r="A142" s="123"/>
      <c r="B142" s="127"/>
      <c r="C142" s="123"/>
      <c r="D142" s="123"/>
      <c r="E142" s="125"/>
    </row>
    <row r="143" spans="1:5" x14ac:dyDescent="0.25">
      <c r="A143" s="123"/>
      <c r="B143" s="127"/>
      <c r="C143" s="123"/>
      <c r="D143" s="123"/>
      <c r="E143" s="125"/>
    </row>
    <row r="144" spans="1:5" x14ac:dyDescent="0.25">
      <c r="A144" s="123"/>
      <c r="B144" s="127"/>
      <c r="C144" s="123"/>
      <c r="D144" s="123"/>
      <c r="E144" s="125"/>
    </row>
    <row r="145" spans="1:5" x14ac:dyDescent="0.25">
      <c r="A145" s="123"/>
      <c r="B145" s="127"/>
      <c r="C145" s="123"/>
      <c r="D145" s="123"/>
      <c r="E145" s="125"/>
    </row>
    <row r="146" spans="1:5" x14ac:dyDescent="0.25">
      <c r="A146" s="123"/>
      <c r="B146" s="127"/>
      <c r="C146" s="123"/>
      <c r="D146" s="123"/>
      <c r="E146" s="125"/>
    </row>
    <row r="147" spans="1:5" x14ac:dyDescent="0.25">
      <c r="A147" s="123"/>
      <c r="B147" s="127"/>
      <c r="C147" s="123"/>
      <c r="D147" s="123"/>
      <c r="E147" s="125"/>
    </row>
    <row r="148" spans="1:5" x14ac:dyDescent="0.25">
      <c r="A148" s="123"/>
      <c r="B148" s="127"/>
      <c r="C148" s="123"/>
      <c r="D148" s="123"/>
      <c r="E148" s="125"/>
    </row>
    <row r="149" spans="1:5" x14ac:dyDescent="0.25">
      <c r="A149" s="123"/>
      <c r="B149" s="127"/>
      <c r="C149" s="123"/>
      <c r="D149" s="123"/>
      <c r="E149" s="125"/>
    </row>
    <row r="150" spans="1:5" x14ac:dyDescent="0.25">
      <c r="A150" s="123"/>
      <c r="B150" s="127"/>
      <c r="C150" s="123"/>
      <c r="D150" s="123"/>
      <c r="E150" s="125"/>
    </row>
    <row r="151" spans="1:5" x14ac:dyDescent="0.25">
      <c r="A151" s="123"/>
      <c r="B151" s="127"/>
      <c r="C151" s="123"/>
      <c r="D151" s="123"/>
      <c r="E151" s="125"/>
    </row>
    <row r="152" spans="1:5" x14ac:dyDescent="0.25">
      <c r="A152" s="123"/>
      <c r="B152" s="127"/>
      <c r="C152" s="123"/>
      <c r="D152" s="123"/>
      <c r="E152" s="125"/>
    </row>
    <row r="153" spans="1:5" x14ac:dyDescent="0.25">
      <c r="A153" s="123"/>
      <c r="B153" s="127"/>
      <c r="C153" s="123"/>
      <c r="D153" s="123"/>
      <c r="E153" s="125"/>
    </row>
    <row r="154" spans="1:5" x14ac:dyDescent="0.25">
      <c r="A154" s="123"/>
      <c r="B154" s="127"/>
      <c r="C154" s="123"/>
      <c r="D154" s="123"/>
      <c r="E154" s="125"/>
    </row>
    <row r="155" spans="1:5" x14ac:dyDescent="0.25">
      <c r="A155" s="123"/>
      <c r="B155" s="127"/>
      <c r="C155" s="123"/>
      <c r="D155" s="123"/>
      <c r="E155" s="125"/>
    </row>
    <row r="156" spans="1:5" x14ac:dyDescent="0.25">
      <c r="A156" s="123"/>
      <c r="B156" s="127"/>
      <c r="C156" s="123"/>
      <c r="D156" s="123"/>
      <c r="E156" s="125"/>
    </row>
    <row r="157" spans="1:5" x14ac:dyDescent="0.25">
      <c r="A157" s="123"/>
      <c r="B157" s="127"/>
      <c r="C157" s="123"/>
      <c r="D157" s="123"/>
      <c r="E157" s="125"/>
    </row>
    <row r="158" spans="1:5" x14ac:dyDescent="0.25">
      <c r="A158" s="123"/>
      <c r="B158" s="127"/>
      <c r="C158" s="123"/>
      <c r="D158" s="123"/>
      <c r="E158" s="125"/>
    </row>
    <row r="159" spans="1:5" x14ac:dyDescent="0.25">
      <c r="A159" s="123"/>
      <c r="B159" s="127"/>
      <c r="C159" s="123"/>
      <c r="D159" s="123"/>
      <c r="E159" s="125"/>
    </row>
    <row r="160" spans="1:5" x14ac:dyDescent="0.25">
      <c r="A160" s="123"/>
      <c r="B160" s="127"/>
      <c r="C160" s="123"/>
      <c r="D160" s="123"/>
      <c r="E160" s="125"/>
    </row>
    <row r="161" spans="1:5" x14ac:dyDescent="0.25">
      <c r="A161" s="123"/>
      <c r="B161" s="127"/>
      <c r="C161" s="123"/>
      <c r="D161" s="123"/>
      <c r="E161" s="125"/>
    </row>
    <row r="162" spans="1:5" x14ac:dyDescent="0.25">
      <c r="A162" s="123"/>
      <c r="B162" s="127"/>
      <c r="C162" s="123"/>
      <c r="D162" s="123"/>
      <c r="E162" s="125"/>
    </row>
    <row r="163" spans="1:5" x14ac:dyDescent="0.25">
      <c r="A163" s="123"/>
      <c r="B163" s="127"/>
      <c r="C163" s="123"/>
      <c r="D163" s="123"/>
      <c r="E163" s="125"/>
    </row>
    <row r="164" spans="1:5" x14ac:dyDescent="0.25">
      <c r="A164" s="123"/>
      <c r="B164" s="127"/>
      <c r="C164" s="123"/>
      <c r="D164" s="123"/>
      <c r="E164" s="125"/>
    </row>
    <row r="165" spans="1:5" x14ac:dyDescent="0.25">
      <c r="A165" s="123"/>
      <c r="B165" s="127"/>
      <c r="C165" s="123"/>
      <c r="D165" s="123"/>
      <c r="E165" s="125"/>
    </row>
    <row r="166" spans="1:5" x14ac:dyDescent="0.25">
      <c r="A166" s="123"/>
      <c r="B166" s="127"/>
      <c r="C166" s="123"/>
      <c r="D166" s="123"/>
      <c r="E166" s="125"/>
    </row>
    <row r="167" spans="1:5" x14ac:dyDescent="0.25">
      <c r="A167" s="123"/>
      <c r="B167" s="127"/>
      <c r="C167" s="123"/>
      <c r="D167" s="123"/>
      <c r="E167" s="125"/>
    </row>
    <row r="168" spans="1:5" x14ac:dyDescent="0.25">
      <c r="A168" s="123"/>
      <c r="B168" s="127"/>
      <c r="C168" s="123"/>
      <c r="D168" s="123"/>
      <c r="E168" s="125"/>
    </row>
    <row r="169" spans="1:5" x14ac:dyDescent="0.25">
      <c r="A169" s="123"/>
      <c r="B169" s="127"/>
      <c r="C169" s="123"/>
      <c r="D169" s="123"/>
      <c r="E169" s="125"/>
    </row>
    <row r="170" spans="1:5" x14ac:dyDescent="0.25">
      <c r="A170" s="123"/>
      <c r="B170" s="127"/>
      <c r="C170" s="123"/>
      <c r="D170" s="123"/>
      <c r="E170" s="125"/>
    </row>
    <row r="171" spans="1:5" x14ac:dyDescent="0.25">
      <c r="A171" s="123"/>
      <c r="B171" s="127"/>
      <c r="C171" s="123"/>
      <c r="D171" s="123"/>
      <c r="E171" s="125"/>
    </row>
    <row r="172" spans="1:5" x14ac:dyDescent="0.25">
      <c r="A172" s="123"/>
      <c r="B172" s="127"/>
      <c r="C172" s="123"/>
      <c r="D172" s="123"/>
      <c r="E172" s="125"/>
    </row>
    <row r="173" spans="1:5" x14ac:dyDescent="0.25">
      <c r="A173" s="123"/>
      <c r="B173" s="127"/>
      <c r="C173" s="123"/>
      <c r="D173" s="123"/>
      <c r="E173" s="125"/>
    </row>
    <row r="174" spans="1:5" x14ac:dyDescent="0.25">
      <c r="A174" s="123"/>
      <c r="B174" s="127"/>
      <c r="C174" s="123"/>
      <c r="D174" s="123"/>
      <c r="E174" s="125"/>
    </row>
    <row r="175" spans="1:5" x14ac:dyDescent="0.25">
      <c r="A175" s="123"/>
      <c r="B175" s="127"/>
      <c r="C175" s="123"/>
      <c r="D175" s="123"/>
      <c r="E175" s="125"/>
    </row>
    <row r="176" spans="1:5" x14ac:dyDescent="0.25">
      <c r="A176" s="123"/>
      <c r="B176" s="127"/>
      <c r="C176" s="123"/>
      <c r="D176" s="123"/>
      <c r="E176" s="125"/>
    </row>
    <row r="177" spans="1:5" x14ac:dyDescent="0.25">
      <c r="A177" s="123"/>
      <c r="B177" s="127"/>
      <c r="C177" s="123"/>
      <c r="D177" s="123"/>
      <c r="E177" s="125"/>
    </row>
    <row r="178" spans="1:5" x14ac:dyDescent="0.25">
      <c r="A178" s="123"/>
      <c r="B178" s="127"/>
      <c r="C178" s="123"/>
      <c r="D178" s="123"/>
      <c r="E178" s="125"/>
    </row>
    <row r="179" spans="1:5" x14ac:dyDescent="0.25">
      <c r="A179" s="123"/>
      <c r="B179" s="127"/>
      <c r="C179" s="123"/>
      <c r="D179" s="123"/>
      <c r="E179" s="125"/>
    </row>
    <row r="180" spans="1:5" x14ac:dyDescent="0.25">
      <c r="A180" s="123"/>
      <c r="B180" s="127"/>
      <c r="C180" s="123"/>
      <c r="D180" s="123"/>
      <c r="E180" s="125"/>
    </row>
    <row r="181" spans="1:5" x14ac:dyDescent="0.25">
      <c r="A181" s="123"/>
      <c r="B181" s="127"/>
      <c r="C181" s="123"/>
      <c r="D181" s="123"/>
      <c r="E181" s="125"/>
    </row>
    <row r="182" spans="1:5" x14ac:dyDescent="0.25">
      <c r="A182" s="123"/>
      <c r="B182" s="127"/>
      <c r="C182" s="123"/>
      <c r="D182" s="123"/>
      <c r="E182" s="125"/>
    </row>
    <row r="183" spans="1:5" x14ac:dyDescent="0.25">
      <c r="A183" s="123"/>
      <c r="B183" s="127"/>
      <c r="C183" s="123"/>
      <c r="D183" s="123"/>
      <c r="E183" s="125"/>
    </row>
    <row r="184" spans="1:5" x14ac:dyDescent="0.25">
      <c r="A184" s="123"/>
      <c r="B184" s="127"/>
      <c r="C184" s="123"/>
      <c r="D184" s="123"/>
      <c r="E184" s="125"/>
    </row>
    <row r="185" spans="1:5" x14ac:dyDescent="0.25">
      <c r="A185" s="123"/>
      <c r="B185" s="127"/>
      <c r="C185" s="123"/>
      <c r="D185" s="123"/>
      <c r="E185" s="125"/>
    </row>
    <row r="186" spans="1:5" x14ac:dyDescent="0.25">
      <c r="A186" s="123"/>
      <c r="B186" s="127"/>
      <c r="C186" s="123"/>
      <c r="D186" s="123"/>
      <c r="E186" s="125"/>
    </row>
    <row r="187" spans="1:5" x14ac:dyDescent="0.25">
      <c r="A187" s="123"/>
      <c r="B187" s="127"/>
      <c r="C187" s="123"/>
      <c r="D187" s="123"/>
      <c r="E187" s="125"/>
    </row>
    <row r="188" spans="1:5" x14ac:dyDescent="0.25">
      <c r="A188" s="123"/>
      <c r="B188" s="127"/>
      <c r="C188" s="123"/>
      <c r="D188" s="123"/>
      <c r="E188" s="125"/>
    </row>
    <row r="189" spans="1:5" x14ac:dyDescent="0.25">
      <c r="A189" s="123"/>
      <c r="B189" s="127"/>
      <c r="C189" s="123"/>
      <c r="D189" s="123"/>
      <c r="E189" s="125"/>
    </row>
    <row r="190" spans="1:5" x14ac:dyDescent="0.25">
      <c r="A190" s="123"/>
      <c r="B190" s="127"/>
      <c r="C190" s="123"/>
      <c r="D190" s="123"/>
      <c r="E190" s="125"/>
    </row>
    <row r="191" spans="1:5" x14ac:dyDescent="0.25">
      <c r="A191" s="123"/>
      <c r="B191" s="127"/>
      <c r="C191" s="123"/>
      <c r="D191" s="123"/>
      <c r="E191" s="125"/>
    </row>
    <row r="192" spans="1:5" x14ac:dyDescent="0.25">
      <c r="A192" s="123"/>
      <c r="B192" s="127"/>
      <c r="C192" s="123"/>
      <c r="D192" s="123"/>
      <c r="E192" s="125"/>
    </row>
    <row r="193" spans="1:5" x14ac:dyDescent="0.25">
      <c r="A193" s="123"/>
      <c r="B193" s="127"/>
      <c r="C193" s="123"/>
      <c r="D193" s="123"/>
      <c r="E193" s="125"/>
    </row>
    <row r="194" spans="1:5" x14ac:dyDescent="0.25">
      <c r="A194" s="123"/>
      <c r="B194" s="127"/>
      <c r="C194" s="123"/>
      <c r="D194" s="123"/>
      <c r="E194" s="125"/>
    </row>
    <row r="195" spans="1:5" x14ac:dyDescent="0.25">
      <c r="A195" s="123"/>
      <c r="B195" s="127"/>
      <c r="C195" s="123"/>
      <c r="D195" s="123"/>
      <c r="E195" s="125"/>
    </row>
    <row r="196" spans="1:5" x14ac:dyDescent="0.25">
      <c r="A196" s="123"/>
      <c r="B196" s="127"/>
      <c r="C196" s="123"/>
      <c r="D196" s="123"/>
      <c r="E196" s="125"/>
    </row>
    <row r="197" spans="1:5" x14ac:dyDescent="0.25">
      <c r="A197" s="123"/>
      <c r="B197" s="127"/>
      <c r="C197" s="123"/>
      <c r="D197" s="123"/>
      <c r="E197" s="125"/>
    </row>
    <row r="198" spans="1:5" x14ac:dyDescent="0.25">
      <c r="A198" s="123"/>
      <c r="B198" s="127"/>
      <c r="C198" s="123"/>
      <c r="D198" s="123"/>
      <c r="E198" s="125"/>
    </row>
    <row r="199" spans="1:5" x14ac:dyDescent="0.25">
      <c r="A199" s="123"/>
      <c r="B199" s="127"/>
      <c r="C199" s="123"/>
      <c r="D199" s="123"/>
      <c r="E199" s="125"/>
    </row>
    <row r="200" spans="1:5" x14ac:dyDescent="0.25">
      <c r="A200" s="123"/>
      <c r="B200" s="127"/>
      <c r="C200" s="123"/>
      <c r="D200" s="123"/>
      <c r="E200" s="125"/>
    </row>
    <row r="201" spans="1:5" x14ac:dyDescent="0.25">
      <c r="A201" s="123"/>
      <c r="B201" s="127"/>
      <c r="C201" s="123"/>
      <c r="D201" s="123"/>
      <c r="E201" s="125"/>
    </row>
    <row r="202" spans="1:5" x14ac:dyDescent="0.25">
      <c r="A202" s="123"/>
      <c r="B202" s="127"/>
      <c r="C202" s="123"/>
      <c r="D202" s="123"/>
      <c r="E202" s="125"/>
    </row>
    <row r="203" spans="1:5" x14ac:dyDescent="0.25">
      <c r="A203" s="123"/>
      <c r="B203" s="127"/>
      <c r="C203" s="123"/>
      <c r="D203" s="123"/>
      <c r="E203" s="125"/>
    </row>
    <row r="204" spans="1:5" x14ac:dyDescent="0.25">
      <c r="A204" s="123"/>
      <c r="B204" s="127"/>
      <c r="C204" s="123"/>
      <c r="D204" s="123"/>
      <c r="E204" s="125"/>
    </row>
    <row r="205" spans="1:5" x14ac:dyDescent="0.25">
      <c r="A205" s="123"/>
      <c r="B205" s="127"/>
      <c r="C205" s="123"/>
      <c r="D205" s="123"/>
      <c r="E205" s="125"/>
    </row>
    <row r="206" spans="1:5" x14ac:dyDescent="0.25">
      <c r="A206" s="123"/>
      <c r="B206" s="127"/>
      <c r="C206" s="123"/>
      <c r="D206" s="123"/>
      <c r="E206" s="125"/>
    </row>
    <row r="207" spans="1:5" x14ac:dyDescent="0.25">
      <c r="A207" s="123"/>
      <c r="B207" s="127"/>
      <c r="C207" s="123"/>
      <c r="D207" s="123"/>
      <c r="E207" s="125"/>
    </row>
    <row r="208" spans="1:5" x14ac:dyDescent="0.25">
      <c r="A208" s="123"/>
      <c r="B208" s="127"/>
      <c r="C208" s="123"/>
      <c r="D208" s="123"/>
      <c r="E208" s="125"/>
    </row>
    <row r="209" spans="1:5" x14ac:dyDescent="0.25">
      <c r="A209" s="123"/>
      <c r="B209" s="127"/>
      <c r="C209" s="123"/>
      <c r="D209" s="123"/>
      <c r="E209" s="125"/>
    </row>
    <row r="210" spans="1:5" x14ac:dyDescent="0.25">
      <c r="A210" s="123"/>
      <c r="B210" s="127"/>
      <c r="C210" s="123"/>
      <c r="D210" s="123"/>
      <c r="E210" s="125"/>
    </row>
    <row r="211" spans="1:5" x14ac:dyDescent="0.25">
      <c r="A211" s="123"/>
      <c r="B211" s="127"/>
      <c r="C211" s="123"/>
      <c r="D211" s="123"/>
      <c r="E211" s="125"/>
    </row>
    <row r="212" spans="1:5" x14ac:dyDescent="0.25">
      <c r="A212" s="123"/>
      <c r="B212" s="127"/>
      <c r="C212" s="123"/>
      <c r="D212" s="123"/>
      <c r="E212" s="125"/>
    </row>
    <row r="213" spans="1:5" x14ac:dyDescent="0.25">
      <c r="A213" s="123"/>
      <c r="B213" s="127"/>
      <c r="C213" s="123"/>
      <c r="D213" s="123"/>
      <c r="E213" s="125"/>
    </row>
    <row r="214" spans="1:5" x14ac:dyDescent="0.25">
      <c r="A214" s="123"/>
      <c r="B214" s="127"/>
      <c r="C214" s="123"/>
      <c r="D214" s="123"/>
      <c r="E214" s="125"/>
    </row>
    <row r="215" spans="1:5" x14ac:dyDescent="0.25">
      <c r="A215" s="123"/>
      <c r="B215" s="127"/>
      <c r="C215" s="123"/>
      <c r="D215" s="123"/>
      <c r="E215" s="125"/>
    </row>
    <row r="216" spans="1:5" x14ac:dyDescent="0.25">
      <c r="A216" s="123"/>
      <c r="B216" s="127"/>
      <c r="C216" s="123"/>
      <c r="D216" s="123"/>
      <c r="E216" s="125"/>
    </row>
    <row r="217" spans="1:5" x14ac:dyDescent="0.25">
      <c r="A217" s="123"/>
      <c r="B217" s="127"/>
      <c r="C217" s="123"/>
      <c r="D217" s="123"/>
      <c r="E217" s="125"/>
    </row>
    <row r="218" spans="1:5" x14ac:dyDescent="0.25">
      <c r="A218" s="123"/>
      <c r="B218" s="127"/>
      <c r="C218" s="123"/>
      <c r="D218" s="123"/>
      <c r="E218" s="125"/>
    </row>
    <row r="219" spans="1:5" x14ac:dyDescent="0.25">
      <c r="A219" s="123"/>
      <c r="B219" s="127"/>
      <c r="C219" s="123"/>
      <c r="D219" s="123"/>
      <c r="E219" s="125"/>
    </row>
    <row r="220" spans="1:5" x14ac:dyDescent="0.25">
      <c r="A220" s="123"/>
      <c r="B220" s="127"/>
      <c r="C220" s="123"/>
      <c r="D220" s="123"/>
      <c r="E220" s="125"/>
    </row>
    <row r="221" spans="1:5" x14ac:dyDescent="0.25">
      <c r="A221" s="123"/>
      <c r="B221" s="127"/>
      <c r="C221" s="123"/>
      <c r="D221" s="123"/>
      <c r="E221" s="125"/>
    </row>
    <row r="222" spans="1:5" x14ac:dyDescent="0.25">
      <c r="A222" s="123"/>
      <c r="B222" s="127"/>
      <c r="C222" s="123"/>
      <c r="D222" s="123"/>
      <c r="E222" s="125"/>
    </row>
    <row r="223" spans="1:5" x14ac:dyDescent="0.25">
      <c r="A223" s="123"/>
      <c r="B223" s="127"/>
      <c r="C223" s="123"/>
      <c r="D223" s="123"/>
      <c r="E223" s="125"/>
    </row>
    <row r="224" spans="1:5" x14ac:dyDescent="0.25">
      <c r="A224" s="123"/>
      <c r="B224" s="127"/>
      <c r="C224" s="123"/>
      <c r="D224" s="123"/>
      <c r="E224" s="125"/>
    </row>
    <row r="225" spans="1:5" x14ac:dyDescent="0.25">
      <c r="A225" s="123"/>
      <c r="B225" s="127"/>
      <c r="C225" s="123"/>
      <c r="D225" s="123"/>
      <c r="E225" s="125"/>
    </row>
    <row r="226" spans="1:5" x14ac:dyDescent="0.25">
      <c r="A226" s="123"/>
      <c r="B226" s="127"/>
      <c r="C226" s="123"/>
      <c r="D226" s="123"/>
      <c r="E226" s="125"/>
    </row>
    <row r="227" spans="1:5" x14ac:dyDescent="0.25">
      <c r="A227" s="123"/>
      <c r="B227" s="127"/>
      <c r="C227" s="123"/>
      <c r="D227" s="123"/>
      <c r="E227" s="125"/>
    </row>
    <row r="228" spans="1:5" x14ac:dyDescent="0.25">
      <c r="A228" s="123"/>
      <c r="B228" s="127"/>
      <c r="C228" s="123"/>
      <c r="D228" s="123"/>
      <c r="E228" s="125"/>
    </row>
    <row r="229" spans="1:5" x14ac:dyDescent="0.25">
      <c r="A229" s="123"/>
      <c r="B229" s="127"/>
      <c r="C229" s="123"/>
      <c r="D229" s="123"/>
      <c r="E229" s="125"/>
    </row>
    <row r="230" spans="1:5" x14ac:dyDescent="0.25">
      <c r="A230" s="123"/>
      <c r="B230" s="127"/>
      <c r="C230" s="123"/>
      <c r="D230" s="123"/>
      <c r="E230" s="125"/>
    </row>
    <row r="231" spans="1:5" x14ac:dyDescent="0.25">
      <c r="A231" s="123"/>
      <c r="B231" s="127"/>
      <c r="C231" s="123"/>
      <c r="D231" s="123"/>
      <c r="E231" s="125"/>
    </row>
    <row r="232" spans="1:5" x14ac:dyDescent="0.25">
      <c r="A232" s="123"/>
      <c r="B232" s="127"/>
      <c r="C232" s="123"/>
      <c r="D232" s="123"/>
      <c r="E232" s="125"/>
    </row>
    <row r="233" spans="1:5" x14ac:dyDescent="0.25">
      <c r="A233" s="123"/>
      <c r="B233" s="127"/>
      <c r="C233" s="123"/>
      <c r="D233" s="123"/>
      <c r="E233" s="125"/>
    </row>
    <row r="234" spans="1:5" x14ac:dyDescent="0.25">
      <c r="A234" s="123"/>
      <c r="B234" s="127"/>
      <c r="C234" s="123"/>
      <c r="D234" s="123"/>
      <c r="E234" s="125"/>
    </row>
    <row r="235" spans="1:5" x14ac:dyDescent="0.25">
      <c r="A235" s="123"/>
      <c r="B235" s="127"/>
      <c r="C235" s="123"/>
      <c r="D235" s="123"/>
      <c r="E235" s="125"/>
    </row>
    <row r="236" spans="1:5" x14ac:dyDescent="0.25">
      <c r="A236" s="123"/>
      <c r="B236" s="127"/>
      <c r="C236" s="123"/>
      <c r="D236" s="123"/>
      <c r="E236" s="125"/>
    </row>
    <row r="237" spans="1:5" x14ac:dyDescent="0.25">
      <c r="A237" s="123"/>
      <c r="B237" s="127"/>
      <c r="C237" s="123"/>
      <c r="D237" s="123"/>
      <c r="E237" s="125"/>
    </row>
    <row r="238" spans="1:5" x14ac:dyDescent="0.25">
      <c r="A238" s="123"/>
      <c r="B238" s="127"/>
      <c r="C238" s="123"/>
      <c r="D238" s="123"/>
      <c r="E238" s="125"/>
    </row>
    <row r="239" spans="1:5" x14ac:dyDescent="0.25">
      <c r="A239" s="123"/>
      <c r="B239" s="127"/>
      <c r="C239" s="123"/>
      <c r="D239" s="123"/>
      <c r="E239" s="125"/>
    </row>
    <row r="240" spans="1:5" x14ac:dyDescent="0.25">
      <c r="A240" s="123"/>
      <c r="B240" s="127"/>
      <c r="C240" s="123"/>
      <c r="D240" s="123"/>
      <c r="E240" s="125"/>
    </row>
    <row r="241" spans="1:5" x14ac:dyDescent="0.25">
      <c r="A241" s="123"/>
      <c r="B241" s="127"/>
      <c r="C241" s="123"/>
      <c r="D241" s="123"/>
      <c r="E241" s="125"/>
    </row>
    <row r="242" spans="1:5" x14ac:dyDescent="0.25">
      <c r="A242" s="123"/>
      <c r="B242" s="127"/>
      <c r="C242" s="123"/>
      <c r="D242" s="123"/>
      <c r="E242" s="125"/>
    </row>
    <row r="243" spans="1:5" x14ac:dyDescent="0.25">
      <c r="A243" s="123"/>
      <c r="B243" s="127"/>
      <c r="C243" s="123"/>
      <c r="D243" s="123"/>
      <c r="E243" s="125"/>
    </row>
    <row r="244" spans="1:5" x14ac:dyDescent="0.25">
      <c r="A244" s="123"/>
      <c r="B244" s="127"/>
      <c r="C244" s="123"/>
      <c r="D244" s="123"/>
      <c r="E244" s="125"/>
    </row>
    <row r="245" spans="1:5" x14ac:dyDescent="0.25">
      <c r="A245" s="123"/>
      <c r="B245" s="127"/>
      <c r="C245" s="123"/>
      <c r="D245" s="123"/>
      <c r="E245" s="125"/>
    </row>
    <row r="246" spans="1:5" x14ac:dyDescent="0.25">
      <c r="A246" s="123"/>
      <c r="B246" s="127"/>
      <c r="C246" s="123"/>
      <c r="D246" s="123"/>
      <c r="E246" s="125"/>
    </row>
    <row r="247" spans="1:5" x14ac:dyDescent="0.25">
      <c r="A247" s="123"/>
      <c r="B247" s="127"/>
      <c r="C247" s="123"/>
      <c r="D247" s="123"/>
      <c r="E247" s="125"/>
    </row>
    <row r="248" spans="1:5" x14ac:dyDescent="0.25">
      <c r="A248" s="123"/>
      <c r="B248" s="127"/>
      <c r="C248" s="123"/>
      <c r="D248" s="123"/>
      <c r="E248" s="125"/>
    </row>
    <row r="249" spans="1:5" x14ac:dyDescent="0.25">
      <c r="A249" s="123"/>
      <c r="B249" s="127"/>
      <c r="C249" s="123"/>
      <c r="D249" s="123"/>
      <c r="E249" s="125"/>
    </row>
    <row r="250" spans="1:5" x14ac:dyDescent="0.25">
      <c r="A250" s="123"/>
      <c r="B250" s="127"/>
      <c r="C250" s="123"/>
      <c r="D250" s="123"/>
      <c r="E250" s="125"/>
    </row>
    <row r="251" spans="1:5" x14ac:dyDescent="0.25">
      <c r="A251" s="123"/>
      <c r="B251" s="127"/>
      <c r="C251" s="123"/>
      <c r="D251" s="123"/>
      <c r="E251" s="125"/>
    </row>
    <row r="252" spans="1:5" x14ac:dyDescent="0.25">
      <c r="A252" s="123"/>
      <c r="B252" s="127"/>
      <c r="C252" s="123"/>
      <c r="D252" s="123"/>
      <c r="E252" s="125"/>
    </row>
    <row r="253" spans="1:5" x14ac:dyDescent="0.25">
      <c r="A253" s="123"/>
      <c r="B253" s="127"/>
      <c r="C253" s="123"/>
      <c r="D253" s="123"/>
      <c r="E253" s="125"/>
    </row>
    <row r="254" spans="1:5" x14ac:dyDescent="0.25">
      <c r="A254" s="123"/>
      <c r="B254" s="127"/>
      <c r="C254" s="123"/>
      <c r="D254" s="123"/>
      <c r="E254" s="125"/>
    </row>
    <row r="255" spans="1:5" x14ac:dyDescent="0.25">
      <c r="A255" s="123"/>
      <c r="B255" s="127"/>
      <c r="C255" s="123"/>
      <c r="D255" s="123"/>
      <c r="E255" s="125"/>
    </row>
    <row r="256" spans="1:5" x14ac:dyDescent="0.25">
      <c r="A256" s="123"/>
      <c r="B256" s="127"/>
      <c r="C256" s="123"/>
      <c r="D256" s="123"/>
      <c r="E256" s="125"/>
    </row>
    <row r="257" spans="1:5" x14ac:dyDescent="0.25">
      <c r="A257" s="123"/>
      <c r="B257" s="127"/>
      <c r="C257" s="123"/>
      <c r="D257" s="123"/>
      <c r="E257" s="125"/>
    </row>
    <row r="258" spans="1:5" x14ac:dyDescent="0.25">
      <c r="A258" s="123"/>
      <c r="B258" s="127"/>
      <c r="C258" s="123"/>
      <c r="D258" s="123"/>
      <c r="E258" s="125"/>
    </row>
    <row r="259" spans="1:5" x14ac:dyDescent="0.25">
      <c r="A259" s="123"/>
      <c r="B259" s="127"/>
      <c r="C259" s="123"/>
      <c r="D259" s="123"/>
      <c r="E259" s="125"/>
    </row>
    <row r="260" spans="1:5" x14ac:dyDescent="0.25">
      <c r="A260" s="123"/>
      <c r="B260" s="127"/>
      <c r="C260" s="123"/>
      <c r="D260" s="123"/>
      <c r="E260" s="125"/>
    </row>
    <row r="261" spans="1:5" x14ac:dyDescent="0.25">
      <c r="A261" s="123"/>
      <c r="B261" s="127"/>
      <c r="C261" s="123"/>
      <c r="D261" s="123"/>
      <c r="E261" s="125"/>
    </row>
    <row r="262" spans="1:5" x14ac:dyDescent="0.25">
      <c r="A262" s="123"/>
      <c r="B262" s="127"/>
      <c r="C262" s="123"/>
      <c r="D262" s="123"/>
      <c r="E262" s="125"/>
    </row>
    <row r="263" spans="1:5" x14ac:dyDescent="0.25">
      <c r="A263" s="123"/>
      <c r="B263" s="127"/>
      <c r="C263" s="123"/>
      <c r="D263" s="123"/>
      <c r="E263" s="125"/>
    </row>
    <row r="264" spans="1:5" x14ac:dyDescent="0.25">
      <c r="A264" s="123"/>
      <c r="B264" s="127"/>
      <c r="C264" s="123"/>
      <c r="D264" s="123"/>
      <c r="E264" s="125"/>
    </row>
    <row r="265" spans="1:5" x14ac:dyDescent="0.25">
      <c r="A265" s="123"/>
      <c r="B265" s="127"/>
      <c r="C265" s="123"/>
      <c r="D265" s="123"/>
      <c r="E265" s="125"/>
    </row>
    <row r="266" spans="1:5" x14ac:dyDescent="0.25">
      <c r="A266" s="123"/>
      <c r="B266" s="127"/>
      <c r="C266" s="123"/>
      <c r="D266" s="123"/>
      <c r="E266" s="125"/>
    </row>
    <row r="267" spans="1:5" x14ac:dyDescent="0.25">
      <c r="A267" s="123"/>
      <c r="B267" s="127"/>
      <c r="C267" s="123"/>
      <c r="D267" s="123"/>
      <c r="E267" s="125"/>
    </row>
    <row r="268" spans="1:5" x14ac:dyDescent="0.25">
      <c r="A268" s="123"/>
      <c r="B268" s="127"/>
      <c r="C268" s="123"/>
      <c r="D268" s="123"/>
      <c r="E268" s="125"/>
    </row>
    <row r="269" spans="1:5" x14ac:dyDescent="0.25">
      <c r="A269" s="123"/>
      <c r="B269" s="127"/>
      <c r="C269" s="123"/>
      <c r="D269" s="123"/>
      <c r="E269" s="125"/>
    </row>
    <row r="270" spans="1:5" x14ac:dyDescent="0.25">
      <c r="A270" s="123"/>
      <c r="B270" s="127"/>
      <c r="C270" s="123"/>
      <c r="D270" s="123"/>
      <c r="E270" s="125"/>
    </row>
    <row r="271" spans="1:5" x14ac:dyDescent="0.25">
      <c r="A271" s="123"/>
      <c r="B271" s="127"/>
      <c r="C271" s="123"/>
      <c r="D271" s="123"/>
      <c r="E271" s="125"/>
    </row>
    <row r="272" spans="1:5" x14ac:dyDescent="0.25">
      <c r="A272" s="123"/>
      <c r="B272" s="127"/>
      <c r="C272" s="123"/>
      <c r="D272" s="123"/>
      <c r="E272" s="125"/>
    </row>
    <row r="273" spans="1:5" x14ac:dyDescent="0.25">
      <c r="A273" s="123"/>
      <c r="B273" s="127"/>
      <c r="C273" s="123"/>
      <c r="D273" s="123"/>
      <c r="E273" s="125"/>
    </row>
    <row r="274" spans="1:5" x14ac:dyDescent="0.25">
      <c r="A274" s="123"/>
      <c r="B274" s="127"/>
      <c r="C274" s="123"/>
      <c r="D274" s="123"/>
      <c r="E274" s="125"/>
    </row>
    <row r="275" spans="1:5" x14ac:dyDescent="0.25">
      <c r="A275" s="123"/>
      <c r="B275" s="127"/>
      <c r="C275" s="123"/>
      <c r="D275" s="123"/>
      <c r="E275" s="125"/>
    </row>
    <row r="276" spans="1:5" x14ac:dyDescent="0.25">
      <c r="A276" s="123"/>
      <c r="B276" s="127"/>
      <c r="C276" s="123"/>
      <c r="D276" s="123"/>
      <c r="E276" s="125"/>
    </row>
    <row r="277" spans="1:5" x14ac:dyDescent="0.25">
      <c r="A277" s="123"/>
      <c r="B277" s="127"/>
      <c r="C277" s="123"/>
      <c r="D277" s="123"/>
      <c r="E277" s="125"/>
    </row>
    <row r="278" spans="1:5" x14ac:dyDescent="0.25">
      <c r="A278" s="123"/>
      <c r="B278" s="127"/>
      <c r="C278" s="123"/>
      <c r="D278" s="123"/>
      <c r="E278" s="125"/>
    </row>
    <row r="279" spans="1:5" x14ac:dyDescent="0.25">
      <c r="A279" s="123"/>
      <c r="B279" s="127"/>
      <c r="C279" s="123"/>
      <c r="D279" s="123"/>
      <c r="E279" s="125"/>
    </row>
    <row r="280" spans="1:5" x14ac:dyDescent="0.25">
      <c r="A280" s="123"/>
      <c r="B280" s="127"/>
      <c r="C280" s="123"/>
      <c r="D280" s="123"/>
      <c r="E280" s="125"/>
    </row>
    <row r="281" spans="1:5" x14ac:dyDescent="0.25">
      <c r="A281" s="123"/>
      <c r="B281" s="127"/>
      <c r="C281" s="123"/>
      <c r="D281" s="123"/>
      <c r="E281" s="125"/>
    </row>
    <row r="282" spans="1:5" x14ac:dyDescent="0.25">
      <c r="A282" s="123"/>
      <c r="B282" s="127"/>
      <c r="C282" s="123"/>
      <c r="D282" s="123"/>
      <c r="E282" s="125"/>
    </row>
    <row r="283" spans="1:5" x14ac:dyDescent="0.25">
      <c r="A283" s="123"/>
      <c r="B283" s="127"/>
      <c r="C283" s="123"/>
      <c r="D283" s="123"/>
      <c r="E283" s="125"/>
    </row>
    <row r="284" spans="1:5" x14ac:dyDescent="0.25">
      <c r="A284" s="123"/>
      <c r="B284" s="127"/>
      <c r="C284" s="123"/>
      <c r="D284" s="123"/>
      <c r="E284" s="125"/>
    </row>
    <row r="285" spans="1:5" x14ac:dyDescent="0.25">
      <c r="A285" s="123"/>
      <c r="B285" s="127"/>
      <c r="C285" s="123"/>
      <c r="D285" s="123"/>
      <c r="E285" s="125"/>
    </row>
    <row r="286" spans="1:5" x14ac:dyDescent="0.25">
      <c r="A286" s="123"/>
      <c r="B286" s="127"/>
      <c r="C286" s="123"/>
      <c r="D286" s="123"/>
      <c r="E286" s="125"/>
    </row>
    <row r="287" spans="1:5" x14ac:dyDescent="0.25">
      <c r="A287" s="123"/>
      <c r="B287" s="127"/>
      <c r="C287" s="123"/>
      <c r="D287" s="123"/>
      <c r="E287" s="125"/>
    </row>
    <row r="288" spans="1:5" x14ac:dyDescent="0.25">
      <c r="A288" s="123"/>
      <c r="B288" s="127"/>
      <c r="C288" s="123"/>
      <c r="D288" s="123"/>
      <c r="E288" s="125"/>
    </row>
    <row r="289" spans="1:5" x14ac:dyDescent="0.25">
      <c r="A289" s="123"/>
      <c r="B289" s="127"/>
      <c r="C289" s="123"/>
      <c r="D289" s="123"/>
      <c r="E289" s="125"/>
    </row>
    <row r="290" spans="1:5" x14ac:dyDescent="0.25">
      <c r="A290" s="123"/>
      <c r="B290" s="127"/>
      <c r="C290" s="123"/>
      <c r="D290" s="123"/>
      <c r="E290" s="125"/>
    </row>
    <row r="291" spans="1:5" x14ac:dyDescent="0.25">
      <c r="A291" s="123"/>
      <c r="B291" s="127"/>
      <c r="C291" s="123"/>
      <c r="D291" s="123"/>
      <c r="E291" s="125"/>
    </row>
    <row r="292" spans="1:5" x14ac:dyDescent="0.25">
      <c r="A292" s="123"/>
      <c r="B292" s="127"/>
      <c r="C292" s="123"/>
      <c r="D292" s="123"/>
      <c r="E292" s="125"/>
    </row>
    <row r="293" spans="1:5" x14ac:dyDescent="0.25">
      <c r="A293" s="123"/>
      <c r="B293" s="127"/>
      <c r="C293" s="123"/>
      <c r="D293" s="123"/>
      <c r="E293" s="125"/>
    </row>
    <row r="294" spans="1:5" x14ac:dyDescent="0.25">
      <c r="A294" s="123"/>
      <c r="B294" s="127"/>
      <c r="C294" s="123"/>
      <c r="D294" s="123"/>
      <c r="E294" s="125"/>
    </row>
    <row r="295" spans="1:5" x14ac:dyDescent="0.25">
      <c r="A295" s="123"/>
      <c r="B295" s="127"/>
      <c r="C295" s="123"/>
      <c r="D295" s="123"/>
      <c r="E295" s="125"/>
    </row>
    <row r="296" spans="1:5" x14ac:dyDescent="0.25">
      <c r="A296" s="123"/>
      <c r="B296" s="127"/>
      <c r="C296" s="123"/>
      <c r="D296" s="123"/>
      <c r="E296" s="125"/>
    </row>
    <row r="297" spans="1:5" x14ac:dyDescent="0.25">
      <c r="A297" s="123"/>
      <c r="B297" s="127"/>
      <c r="C297" s="123"/>
      <c r="D297" s="123"/>
      <c r="E297" s="125"/>
    </row>
    <row r="298" spans="1:5" x14ac:dyDescent="0.25">
      <c r="A298" s="123"/>
      <c r="B298" s="127"/>
      <c r="C298" s="123"/>
      <c r="D298" s="123"/>
      <c r="E298" s="125"/>
    </row>
    <row r="299" spans="1:5" x14ac:dyDescent="0.25">
      <c r="A299" s="123"/>
      <c r="B299" s="127"/>
      <c r="C299" s="123"/>
      <c r="D299" s="123"/>
      <c r="E299" s="125"/>
    </row>
    <row r="300" spans="1:5" x14ac:dyDescent="0.25">
      <c r="A300" s="123"/>
      <c r="B300" s="127"/>
      <c r="C300" s="123"/>
      <c r="D300" s="123"/>
      <c r="E300" s="125"/>
    </row>
    <row r="301" spans="1:5" x14ac:dyDescent="0.25">
      <c r="A301" s="123"/>
      <c r="B301" s="127"/>
      <c r="C301" s="123"/>
      <c r="D301" s="123"/>
      <c r="E301" s="125"/>
    </row>
    <row r="302" spans="1:5" x14ac:dyDescent="0.25">
      <c r="A302" s="123"/>
      <c r="B302" s="127"/>
      <c r="C302" s="123"/>
      <c r="D302" s="123"/>
      <c r="E302" s="125"/>
    </row>
    <row r="303" spans="1:5" x14ac:dyDescent="0.25">
      <c r="A303" s="123"/>
      <c r="B303" s="127"/>
      <c r="C303" s="123"/>
      <c r="D303" s="123"/>
      <c r="E303" s="125"/>
    </row>
    <row r="304" spans="1:5" x14ac:dyDescent="0.25">
      <c r="A304" s="123"/>
      <c r="B304" s="127"/>
      <c r="C304" s="123"/>
      <c r="D304" s="123"/>
      <c r="E304" s="125"/>
    </row>
    <row r="305" spans="1:5" x14ac:dyDescent="0.25">
      <c r="A305" s="123"/>
      <c r="B305" s="127"/>
      <c r="C305" s="123"/>
      <c r="D305" s="123"/>
      <c r="E305" s="125"/>
    </row>
    <row r="306" spans="1:5" x14ac:dyDescent="0.25">
      <c r="A306" s="123"/>
      <c r="B306" s="127"/>
      <c r="C306" s="123"/>
      <c r="D306" s="123"/>
      <c r="E306" s="125"/>
    </row>
    <row r="307" spans="1:5" x14ac:dyDescent="0.25">
      <c r="A307" s="123"/>
      <c r="B307" s="127"/>
      <c r="C307" s="123"/>
      <c r="D307" s="123"/>
      <c r="E307" s="125"/>
    </row>
    <row r="308" spans="1:5" x14ac:dyDescent="0.25">
      <c r="A308" s="123"/>
      <c r="B308" s="127"/>
      <c r="C308" s="123"/>
      <c r="D308" s="123"/>
      <c r="E308" s="125"/>
    </row>
    <row r="309" spans="1:5" x14ac:dyDescent="0.25">
      <c r="A309" s="123"/>
      <c r="B309" s="127"/>
      <c r="C309" s="123"/>
      <c r="D309" s="123"/>
      <c r="E309" s="125"/>
    </row>
    <row r="310" spans="1:5" x14ac:dyDescent="0.25">
      <c r="A310" s="123"/>
      <c r="B310" s="127"/>
      <c r="C310" s="123"/>
      <c r="D310" s="123"/>
      <c r="E310" s="125"/>
    </row>
    <row r="311" spans="1:5" x14ac:dyDescent="0.25">
      <c r="A311" s="123"/>
      <c r="B311" s="127"/>
      <c r="C311" s="123"/>
      <c r="D311" s="123"/>
      <c r="E311" s="125"/>
    </row>
    <row r="312" spans="1:5" x14ac:dyDescent="0.25">
      <c r="A312" s="123"/>
      <c r="B312" s="127"/>
      <c r="C312" s="123"/>
      <c r="D312" s="123"/>
      <c r="E312" s="125"/>
    </row>
    <row r="313" spans="1:5" x14ac:dyDescent="0.25">
      <c r="A313" s="123"/>
      <c r="B313" s="127"/>
      <c r="C313" s="123"/>
      <c r="D313" s="123"/>
      <c r="E313" s="125"/>
    </row>
    <row r="314" spans="1:5" x14ac:dyDescent="0.25">
      <c r="A314" s="123"/>
      <c r="B314" s="127"/>
      <c r="C314" s="123"/>
      <c r="D314" s="123"/>
      <c r="E314" s="125"/>
    </row>
    <row r="315" spans="1:5" x14ac:dyDescent="0.25">
      <c r="A315" s="123"/>
      <c r="B315" s="127"/>
      <c r="C315" s="123"/>
      <c r="D315" s="123"/>
      <c r="E315" s="125"/>
    </row>
    <row r="316" spans="1:5" x14ac:dyDescent="0.25">
      <c r="A316" s="123"/>
      <c r="B316" s="127"/>
      <c r="C316" s="123"/>
      <c r="D316" s="123"/>
      <c r="E316" s="125"/>
    </row>
    <row r="317" spans="1:5" x14ac:dyDescent="0.25">
      <c r="A317" s="123"/>
      <c r="B317" s="127"/>
      <c r="C317" s="123"/>
      <c r="D317" s="123"/>
      <c r="E317" s="125"/>
    </row>
    <row r="318" spans="1:5" x14ac:dyDescent="0.25">
      <c r="A318" s="123"/>
      <c r="B318" s="127"/>
      <c r="C318" s="123"/>
      <c r="D318" s="123"/>
      <c r="E318" s="125"/>
    </row>
    <row r="319" spans="1:5" x14ac:dyDescent="0.25">
      <c r="A319" s="123"/>
      <c r="B319" s="127"/>
      <c r="C319" s="123"/>
      <c r="D319" s="123"/>
      <c r="E319" s="125"/>
    </row>
    <row r="320" spans="1:5" x14ac:dyDescent="0.25">
      <c r="A320" s="123"/>
      <c r="B320" s="127"/>
      <c r="C320" s="123"/>
      <c r="D320" s="123"/>
      <c r="E320" s="125"/>
    </row>
    <row r="321" spans="1:5" x14ac:dyDescent="0.25">
      <c r="A321" s="123"/>
      <c r="B321" s="127"/>
      <c r="C321" s="123"/>
      <c r="D321" s="123"/>
      <c r="E321" s="125"/>
    </row>
    <row r="322" spans="1:5" x14ac:dyDescent="0.25">
      <c r="A322" s="123"/>
      <c r="B322" s="127"/>
      <c r="C322" s="123"/>
      <c r="D322" s="123"/>
      <c r="E322" s="125"/>
    </row>
    <row r="323" spans="1:5" x14ac:dyDescent="0.25">
      <c r="A323" s="123"/>
      <c r="B323" s="127"/>
      <c r="C323" s="123"/>
      <c r="D323" s="123"/>
      <c r="E323" s="125"/>
    </row>
    <row r="324" spans="1:5" x14ac:dyDescent="0.25">
      <c r="A324" s="123"/>
      <c r="B324" s="127"/>
      <c r="C324" s="123"/>
      <c r="D324" s="123"/>
      <c r="E324" s="125"/>
    </row>
    <row r="325" spans="1:5" x14ac:dyDescent="0.25">
      <c r="A325" s="123"/>
      <c r="B325" s="127"/>
      <c r="C325" s="123"/>
      <c r="D325" s="123"/>
      <c r="E325" s="125"/>
    </row>
    <row r="326" spans="1:5" x14ac:dyDescent="0.25">
      <c r="A326" s="123"/>
      <c r="B326" s="127"/>
      <c r="C326" s="123"/>
      <c r="D326" s="123"/>
      <c r="E326" s="125"/>
    </row>
    <row r="327" spans="1:5" x14ac:dyDescent="0.25">
      <c r="A327" s="123"/>
      <c r="B327" s="127"/>
      <c r="C327" s="123"/>
      <c r="D327" s="123"/>
      <c r="E327" s="125"/>
    </row>
    <row r="328" spans="1:5" x14ac:dyDescent="0.25">
      <c r="A328" s="123"/>
      <c r="B328" s="127"/>
      <c r="C328" s="123"/>
      <c r="D328" s="123"/>
      <c r="E328" s="125"/>
    </row>
    <row r="329" spans="1:5" x14ac:dyDescent="0.25">
      <c r="A329" s="123"/>
      <c r="B329" s="127"/>
      <c r="C329" s="123"/>
      <c r="D329" s="123"/>
      <c r="E329" s="125"/>
    </row>
    <row r="330" spans="1:5" x14ac:dyDescent="0.25">
      <c r="A330" s="123"/>
      <c r="B330" s="127"/>
      <c r="C330" s="123"/>
      <c r="D330" s="123"/>
      <c r="E330" s="125"/>
    </row>
    <row r="331" spans="1:5" x14ac:dyDescent="0.25">
      <c r="A331" s="123"/>
      <c r="B331" s="127"/>
      <c r="C331" s="123"/>
      <c r="D331" s="123"/>
      <c r="E331" s="125"/>
    </row>
    <row r="332" spans="1:5" x14ac:dyDescent="0.25">
      <c r="A332" s="123"/>
      <c r="B332" s="127"/>
      <c r="C332" s="123"/>
      <c r="D332" s="123"/>
      <c r="E332" s="125"/>
    </row>
    <row r="333" spans="1:5" x14ac:dyDescent="0.25">
      <c r="A333" s="123"/>
      <c r="B333" s="127"/>
      <c r="C333" s="123"/>
      <c r="D333" s="123"/>
      <c r="E333" s="125"/>
    </row>
    <row r="334" spans="1:5" x14ac:dyDescent="0.25">
      <c r="A334" s="123"/>
      <c r="B334" s="127"/>
      <c r="C334" s="123"/>
      <c r="D334" s="123"/>
      <c r="E334" s="125"/>
    </row>
    <row r="335" spans="1:5" x14ac:dyDescent="0.25">
      <c r="A335" s="123"/>
      <c r="B335" s="127"/>
      <c r="C335" s="123"/>
      <c r="D335" s="123"/>
      <c r="E335" s="125"/>
    </row>
    <row r="336" spans="1:5" x14ac:dyDescent="0.25">
      <c r="A336" s="123"/>
      <c r="B336" s="127"/>
      <c r="C336" s="123"/>
      <c r="D336" s="123"/>
      <c r="E336" s="125"/>
    </row>
    <row r="337" spans="1:5" x14ac:dyDescent="0.25">
      <c r="A337" s="123"/>
      <c r="B337" s="127"/>
      <c r="C337" s="123"/>
      <c r="D337" s="123"/>
      <c r="E337" s="125"/>
    </row>
    <row r="338" spans="1:5" x14ac:dyDescent="0.25">
      <c r="A338" s="123"/>
      <c r="B338" s="127"/>
      <c r="C338" s="123"/>
      <c r="D338" s="123"/>
      <c r="E338" s="125"/>
    </row>
    <row r="339" spans="1:5" x14ac:dyDescent="0.25">
      <c r="A339" s="123"/>
      <c r="B339" s="127"/>
      <c r="C339" s="123"/>
      <c r="D339" s="123"/>
      <c r="E339" s="125"/>
    </row>
    <row r="340" spans="1:5" x14ac:dyDescent="0.25">
      <c r="A340" s="123"/>
      <c r="B340" s="127"/>
      <c r="C340" s="123"/>
      <c r="D340" s="123"/>
      <c r="E340" s="125"/>
    </row>
    <row r="341" spans="1:5" x14ac:dyDescent="0.25">
      <c r="A341" s="123"/>
      <c r="B341" s="127"/>
      <c r="C341" s="123"/>
      <c r="D341" s="123"/>
      <c r="E341" s="125"/>
    </row>
    <row r="342" spans="1:5" x14ac:dyDescent="0.25">
      <c r="A342" s="123"/>
      <c r="B342" s="127"/>
      <c r="C342" s="123"/>
      <c r="D342" s="123"/>
      <c r="E342" s="125"/>
    </row>
    <row r="343" spans="1:5" x14ac:dyDescent="0.25">
      <c r="A343" s="123"/>
      <c r="B343" s="127"/>
      <c r="C343" s="123"/>
      <c r="D343" s="123"/>
      <c r="E343" s="125"/>
    </row>
    <row r="344" spans="1:5" x14ac:dyDescent="0.25">
      <c r="A344" s="123"/>
      <c r="B344" s="127"/>
      <c r="C344" s="123"/>
      <c r="D344" s="123"/>
      <c r="E344" s="125"/>
    </row>
    <row r="345" spans="1:5" x14ac:dyDescent="0.25">
      <c r="A345" s="123"/>
      <c r="B345" s="127"/>
      <c r="C345" s="123"/>
      <c r="D345" s="123"/>
      <c r="E345" s="125"/>
    </row>
    <row r="346" spans="1:5" x14ac:dyDescent="0.25">
      <c r="A346" s="123"/>
      <c r="B346" s="127"/>
      <c r="C346" s="123"/>
      <c r="D346" s="123"/>
      <c r="E346" s="125"/>
    </row>
    <row r="347" spans="1:5" x14ac:dyDescent="0.25">
      <c r="A347" s="123"/>
      <c r="B347" s="127"/>
      <c r="C347" s="123"/>
      <c r="D347" s="123"/>
      <c r="E347" s="125"/>
    </row>
    <row r="348" spans="1:5" x14ac:dyDescent="0.25">
      <c r="A348" s="123"/>
      <c r="B348" s="127"/>
      <c r="C348" s="123"/>
      <c r="D348" s="123"/>
      <c r="E348" s="125"/>
    </row>
    <row r="349" spans="1:5" x14ac:dyDescent="0.25">
      <c r="A349" s="123"/>
      <c r="B349" s="127"/>
      <c r="C349" s="123"/>
      <c r="D349" s="123"/>
      <c r="E349" s="125"/>
    </row>
    <row r="350" spans="1:5" x14ac:dyDescent="0.25">
      <c r="A350" s="123"/>
      <c r="B350" s="127"/>
      <c r="C350" s="123"/>
      <c r="D350" s="123"/>
      <c r="E350" s="125"/>
    </row>
    <row r="351" spans="1:5" x14ac:dyDescent="0.25">
      <c r="A351" s="123"/>
      <c r="B351" s="127"/>
      <c r="C351" s="123"/>
      <c r="D351" s="123"/>
      <c r="E351" s="125"/>
    </row>
    <row r="352" spans="1:5" x14ac:dyDescent="0.25">
      <c r="A352" s="123"/>
      <c r="B352" s="127"/>
      <c r="C352" s="123"/>
      <c r="D352" s="123"/>
      <c r="E352" s="125"/>
    </row>
    <row r="353" spans="1:5" x14ac:dyDescent="0.25">
      <c r="A353" s="123"/>
      <c r="B353" s="127"/>
      <c r="C353" s="123"/>
      <c r="D353" s="123"/>
      <c r="E353" s="125"/>
    </row>
    <row r="354" spans="1:5" x14ac:dyDescent="0.25">
      <c r="A354" s="123"/>
      <c r="B354" s="127"/>
      <c r="C354" s="123"/>
      <c r="D354" s="123"/>
      <c r="E354" s="125"/>
    </row>
    <row r="355" spans="1:5" x14ac:dyDescent="0.25">
      <c r="A355" s="123"/>
      <c r="B355" s="127"/>
      <c r="C355" s="123"/>
      <c r="D355" s="123"/>
      <c r="E355" s="125"/>
    </row>
    <row r="356" spans="1:5" x14ac:dyDescent="0.25">
      <c r="A356" s="123"/>
      <c r="B356" s="127"/>
      <c r="C356" s="123"/>
      <c r="D356" s="123"/>
      <c r="E356" s="125"/>
    </row>
    <row r="357" spans="1:5" x14ac:dyDescent="0.25">
      <c r="A357" s="123"/>
      <c r="B357" s="127"/>
      <c r="C357" s="123"/>
      <c r="D357" s="123"/>
      <c r="E357" s="125"/>
    </row>
    <row r="358" spans="1:5" x14ac:dyDescent="0.25">
      <c r="A358" s="123"/>
      <c r="B358" s="127"/>
      <c r="C358" s="123"/>
      <c r="D358" s="123"/>
      <c r="E358" s="125"/>
    </row>
    <row r="359" spans="1:5" x14ac:dyDescent="0.25">
      <c r="A359" s="123"/>
      <c r="B359" s="127"/>
      <c r="C359" s="123"/>
      <c r="D359" s="123"/>
      <c r="E359" s="125"/>
    </row>
    <row r="360" spans="1:5" x14ac:dyDescent="0.25">
      <c r="A360" s="123"/>
      <c r="B360" s="127"/>
      <c r="C360" s="123"/>
      <c r="D360" s="123"/>
      <c r="E360" s="125"/>
    </row>
    <row r="361" spans="1:5" x14ac:dyDescent="0.25">
      <c r="A361" s="123"/>
      <c r="B361" s="127"/>
      <c r="C361" s="123"/>
      <c r="D361" s="123"/>
      <c r="E361" s="125"/>
    </row>
    <row r="362" spans="1:5" x14ac:dyDescent="0.25">
      <c r="A362" s="123"/>
      <c r="B362" s="127"/>
      <c r="C362" s="123"/>
      <c r="D362" s="123"/>
      <c r="E362" s="125"/>
    </row>
    <row r="363" spans="1:5" x14ac:dyDescent="0.25">
      <c r="A363" s="123"/>
      <c r="B363" s="127"/>
      <c r="C363" s="123"/>
      <c r="D363" s="123"/>
      <c r="E363" s="125"/>
    </row>
    <row r="364" spans="1:5" x14ac:dyDescent="0.25">
      <c r="A364" s="123"/>
      <c r="B364" s="127"/>
      <c r="C364" s="123"/>
      <c r="D364" s="123"/>
      <c r="E364" s="125"/>
    </row>
    <row r="365" spans="1:5" x14ac:dyDescent="0.25">
      <c r="A365" s="123"/>
      <c r="B365" s="127"/>
      <c r="C365" s="123"/>
      <c r="D365" s="123"/>
      <c r="E365" s="125"/>
    </row>
  </sheetData>
  <mergeCells count="32">
    <mergeCell ref="D103:E103"/>
    <mergeCell ref="D98:E98"/>
    <mergeCell ref="D99:E99"/>
    <mergeCell ref="D100:E100"/>
    <mergeCell ref="D101:E101"/>
    <mergeCell ref="D102:E102"/>
    <mergeCell ref="A92:E92"/>
    <mergeCell ref="D94:E94"/>
    <mergeCell ref="D95:E95"/>
    <mergeCell ref="D96:E96"/>
    <mergeCell ref="D97:E97"/>
    <mergeCell ref="A56:E56"/>
    <mergeCell ref="A75:E75"/>
    <mergeCell ref="A76:E76"/>
    <mergeCell ref="A88:B88"/>
    <mergeCell ref="C88:E91"/>
    <mergeCell ref="A89:B89"/>
    <mergeCell ref="A91:B91"/>
    <mergeCell ref="F1:G1"/>
    <mergeCell ref="C12:E12"/>
    <mergeCell ref="A14:E14"/>
    <mergeCell ref="C17:E17"/>
    <mergeCell ref="A19:E19"/>
    <mergeCell ref="A55:E55"/>
    <mergeCell ref="A1:E1"/>
    <mergeCell ref="A2:E2"/>
    <mergeCell ref="A7:E7"/>
    <mergeCell ref="A13:E13"/>
    <mergeCell ref="A6:B6"/>
    <mergeCell ref="A3:B3"/>
    <mergeCell ref="C3:E6"/>
    <mergeCell ref="A18:E18"/>
  </mergeCells>
  <phoneticPr fontId="46" type="noConversion"/>
  <conditionalFormatting sqref="B366:B1048576">
    <cfRule type="duplicateValues" dxfId="273" priority="2392"/>
  </conditionalFormatting>
  <conditionalFormatting sqref="B366:B1048576">
    <cfRule type="duplicateValues" dxfId="272" priority="136125"/>
  </conditionalFormatting>
  <conditionalFormatting sqref="B58:B76 B1:B7 B9:B14 B16:B19 B21:B56 B78:B365">
    <cfRule type="duplicateValues" dxfId="5" priority="2"/>
    <cfRule type="duplicateValues" dxfId="4" priority="5"/>
    <cfRule type="duplicateValues" dxfId="3" priority="6"/>
  </conditionalFormatting>
  <conditionalFormatting sqref="E52:E56 E1:E7 E9:E14 E16:E19 E21:E47 E58:E365">
    <cfRule type="duplicateValues" dxfId="2" priority="4"/>
  </conditionalFormatting>
  <conditionalFormatting sqref="E48">
    <cfRule type="duplicateValues" dxfId="1" priority="3"/>
  </conditionalFormatting>
  <conditionalFormatting sqref="E49:E5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17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72" priority="20"/>
  </conditionalFormatting>
  <conditionalFormatting sqref="A830">
    <cfRule type="duplicateValues" dxfId="171" priority="19"/>
  </conditionalFormatting>
  <conditionalFormatting sqref="A831">
    <cfRule type="duplicateValues" dxfId="170" priority="18"/>
  </conditionalFormatting>
  <conditionalFormatting sqref="A832">
    <cfRule type="duplicateValues" dxfId="169" priority="17"/>
  </conditionalFormatting>
  <conditionalFormatting sqref="A833">
    <cfRule type="duplicateValues" dxfId="168" priority="16"/>
  </conditionalFormatting>
  <conditionalFormatting sqref="A844:A1048576 A1:A833">
    <cfRule type="duplicateValues" dxfId="167" priority="15"/>
  </conditionalFormatting>
  <conditionalFormatting sqref="A834:A840">
    <cfRule type="duplicateValues" dxfId="166" priority="14"/>
  </conditionalFormatting>
  <conditionalFormatting sqref="A834:A840">
    <cfRule type="duplicateValues" dxfId="165" priority="13"/>
  </conditionalFormatting>
  <conditionalFormatting sqref="A844:A1048576 A1:A840">
    <cfRule type="duplicateValues" dxfId="164" priority="12"/>
  </conditionalFormatting>
  <conditionalFormatting sqref="A841">
    <cfRule type="duplicateValues" dxfId="163" priority="11"/>
  </conditionalFormatting>
  <conditionalFormatting sqref="A841">
    <cfRule type="duplicateValues" dxfId="162" priority="10"/>
  </conditionalFormatting>
  <conditionalFormatting sqref="A841">
    <cfRule type="duplicateValues" dxfId="161" priority="9"/>
  </conditionalFormatting>
  <conditionalFormatting sqref="A842">
    <cfRule type="duplicateValues" dxfId="160" priority="8"/>
  </conditionalFormatting>
  <conditionalFormatting sqref="A842">
    <cfRule type="duplicateValues" dxfId="159" priority="7"/>
  </conditionalFormatting>
  <conditionalFormatting sqref="A842">
    <cfRule type="duplicateValues" dxfId="158" priority="6"/>
  </conditionalFormatting>
  <conditionalFormatting sqref="A1:A842 A844:A1048576">
    <cfRule type="duplicateValues" dxfId="157" priority="5"/>
  </conditionalFormatting>
  <conditionalFormatting sqref="A843">
    <cfRule type="duplicateValues" dxfId="156" priority="4"/>
  </conditionalFormatting>
  <conditionalFormatting sqref="A843">
    <cfRule type="duplicateValues" dxfId="155" priority="3"/>
  </conditionalFormatting>
  <conditionalFormatting sqref="A843">
    <cfRule type="duplicateValues" dxfId="154" priority="2"/>
  </conditionalFormatting>
  <conditionalFormatting sqref="A843">
    <cfRule type="duplicateValues" dxfId="1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7" t="s">
        <v>2413</v>
      </c>
      <c r="B1" s="228"/>
      <c r="C1" s="228"/>
      <c r="D1" s="22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7" t="s">
        <v>2422</v>
      </c>
      <c r="B18" s="228"/>
      <c r="C18" s="228"/>
      <c r="D18" s="22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52" priority="18"/>
  </conditionalFormatting>
  <conditionalFormatting sqref="B7:B8">
    <cfRule type="duplicateValues" dxfId="151" priority="17"/>
  </conditionalFormatting>
  <conditionalFormatting sqref="A7:A8">
    <cfRule type="duplicateValues" dxfId="150" priority="15"/>
    <cfRule type="duplicateValues" dxfId="14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2021-08-22T23:22:49Z</dcterms:modified>
</cp:coreProperties>
</file>