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xr:revisionPtr revIDLastSave="0" documentId="8_{7CEC9AE4-E785-4876-80C9-0D4F4CDBF7B9}" xr6:coauthVersionLast="46" xr6:coauthVersionMax="46" xr10:uidLastSave="{00000000-0000-0000-0000-000000000000}"/>
  <bookViews>
    <workbookView xWindow="22275" yWindow="285" windowWidth="14400" windowHeight="10035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1" l="1"/>
  <c r="F101" i="1"/>
  <c r="G101" i="1"/>
  <c r="H101" i="1"/>
  <c r="I101" i="1"/>
  <c r="J101" i="1"/>
  <c r="K101" i="1"/>
  <c r="A53" i="1"/>
  <c r="A36" i="1"/>
  <c r="A34" i="1"/>
  <c r="A20" i="1"/>
  <c r="A97" i="1"/>
  <c r="A93" i="1"/>
  <c r="A63" i="1"/>
  <c r="A17" i="1"/>
  <c r="A27" i="1"/>
  <c r="A57" i="1"/>
  <c r="A85" i="1"/>
  <c r="A11" i="1"/>
  <c r="F53" i="1"/>
  <c r="G53" i="1"/>
  <c r="H53" i="1"/>
  <c r="I53" i="1"/>
  <c r="J53" i="1"/>
  <c r="K53" i="1"/>
  <c r="F36" i="1"/>
  <c r="G36" i="1"/>
  <c r="H36" i="1"/>
  <c r="I36" i="1"/>
  <c r="J36" i="1"/>
  <c r="K36" i="1"/>
  <c r="F34" i="1"/>
  <c r="G34" i="1"/>
  <c r="H34" i="1"/>
  <c r="I34" i="1"/>
  <c r="J34" i="1"/>
  <c r="K34" i="1"/>
  <c r="F20" i="1"/>
  <c r="G20" i="1"/>
  <c r="H20" i="1"/>
  <c r="I20" i="1"/>
  <c r="J20" i="1"/>
  <c r="K20" i="1"/>
  <c r="F97" i="1"/>
  <c r="G97" i="1"/>
  <c r="H97" i="1"/>
  <c r="I97" i="1"/>
  <c r="J97" i="1"/>
  <c r="K97" i="1"/>
  <c r="F93" i="1"/>
  <c r="G93" i="1"/>
  <c r="H93" i="1"/>
  <c r="I93" i="1"/>
  <c r="J93" i="1"/>
  <c r="K93" i="1"/>
  <c r="F63" i="1"/>
  <c r="G63" i="1"/>
  <c r="H63" i="1"/>
  <c r="I63" i="1"/>
  <c r="J63" i="1"/>
  <c r="K63" i="1"/>
  <c r="F17" i="1"/>
  <c r="G17" i="1"/>
  <c r="H17" i="1"/>
  <c r="I17" i="1"/>
  <c r="J17" i="1"/>
  <c r="K17" i="1"/>
  <c r="F27" i="1"/>
  <c r="G27" i="1"/>
  <c r="H27" i="1"/>
  <c r="I27" i="1"/>
  <c r="J27" i="1"/>
  <c r="K27" i="1"/>
  <c r="F57" i="1"/>
  <c r="G57" i="1"/>
  <c r="H57" i="1"/>
  <c r="I57" i="1"/>
  <c r="J57" i="1"/>
  <c r="K57" i="1"/>
  <c r="F85" i="1"/>
  <c r="G85" i="1"/>
  <c r="H85" i="1"/>
  <c r="I85" i="1"/>
  <c r="J85" i="1"/>
  <c r="K85" i="1"/>
  <c r="F11" i="1"/>
  <c r="G11" i="1"/>
  <c r="H11" i="1"/>
  <c r="I11" i="1"/>
  <c r="J11" i="1"/>
  <c r="K11" i="1"/>
  <c r="B156" i="16" l="1"/>
  <c r="B135" i="16"/>
  <c r="B125" i="16"/>
  <c r="B111" i="16"/>
  <c r="B90" i="16"/>
  <c r="B73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" i="1" l="1"/>
  <c r="G18" i="1"/>
  <c r="H18" i="1"/>
  <c r="I18" i="1"/>
  <c r="J18" i="1"/>
  <c r="K18" i="1"/>
  <c r="F54" i="1"/>
  <c r="G54" i="1"/>
  <c r="H54" i="1"/>
  <c r="I54" i="1"/>
  <c r="J54" i="1"/>
  <c r="K54" i="1"/>
  <c r="F29" i="1"/>
  <c r="G29" i="1"/>
  <c r="H29" i="1"/>
  <c r="I29" i="1"/>
  <c r="J29" i="1"/>
  <c r="K29" i="1"/>
  <c r="F40" i="1"/>
  <c r="G40" i="1"/>
  <c r="H40" i="1"/>
  <c r="I40" i="1"/>
  <c r="J40" i="1"/>
  <c r="K40" i="1"/>
  <c r="F58" i="1"/>
  <c r="G58" i="1"/>
  <c r="H58" i="1"/>
  <c r="I58" i="1"/>
  <c r="J58" i="1"/>
  <c r="K58" i="1"/>
  <c r="F47" i="1"/>
  <c r="G47" i="1"/>
  <c r="H47" i="1"/>
  <c r="I47" i="1"/>
  <c r="J47" i="1"/>
  <c r="K47" i="1"/>
  <c r="F82" i="1"/>
  <c r="G82" i="1"/>
  <c r="H82" i="1"/>
  <c r="I82" i="1"/>
  <c r="J82" i="1"/>
  <c r="K82" i="1"/>
  <c r="F31" i="1"/>
  <c r="G31" i="1"/>
  <c r="H31" i="1"/>
  <c r="I31" i="1"/>
  <c r="J31" i="1"/>
  <c r="K31" i="1"/>
  <c r="F65" i="1"/>
  <c r="G65" i="1"/>
  <c r="H65" i="1"/>
  <c r="I65" i="1"/>
  <c r="J65" i="1"/>
  <c r="K65" i="1"/>
  <c r="F60" i="1"/>
  <c r="G60" i="1"/>
  <c r="H60" i="1"/>
  <c r="I60" i="1"/>
  <c r="J60" i="1"/>
  <c r="K60" i="1"/>
  <c r="F41" i="1"/>
  <c r="G41" i="1"/>
  <c r="H41" i="1"/>
  <c r="I41" i="1"/>
  <c r="J41" i="1"/>
  <c r="K41" i="1"/>
  <c r="F69" i="1"/>
  <c r="G69" i="1"/>
  <c r="H69" i="1"/>
  <c r="I69" i="1"/>
  <c r="J69" i="1"/>
  <c r="K69" i="1"/>
  <c r="F73" i="1"/>
  <c r="G73" i="1"/>
  <c r="H73" i="1"/>
  <c r="I73" i="1"/>
  <c r="J73" i="1"/>
  <c r="K73" i="1"/>
  <c r="A18" i="1"/>
  <c r="A54" i="1"/>
  <c r="A29" i="1"/>
  <c r="A40" i="1"/>
  <c r="A58" i="1"/>
  <c r="A47" i="1"/>
  <c r="A82" i="1"/>
  <c r="A31" i="1"/>
  <c r="A65" i="1"/>
  <c r="A60" i="1"/>
  <c r="A41" i="1"/>
  <c r="A69" i="1"/>
  <c r="A73" i="1"/>
  <c r="F99" i="1" l="1"/>
  <c r="G99" i="1"/>
  <c r="H99" i="1"/>
  <c r="I99" i="1"/>
  <c r="J99" i="1"/>
  <c r="K99" i="1"/>
  <c r="F84" i="1"/>
  <c r="G84" i="1"/>
  <c r="H84" i="1"/>
  <c r="I84" i="1"/>
  <c r="J84" i="1"/>
  <c r="K84" i="1"/>
  <c r="F50" i="1"/>
  <c r="G50" i="1"/>
  <c r="H50" i="1"/>
  <c r="I50" i="1"/>
  <c r="J50" i="1"/>
  <c r="K50" i="1"/>
  <c r="F64" i="1"/>
  <c r="G64" i="1"/>
  <c r="H64" i="1"/>
  <c r="I64" i="1"/>
  <c r="J64" i="1"/>
  <c r="K64" i="1"/>
  <c r="F74" i="1"/>
  <c r="G74" i="1"/>
  <c r="H74" i="1"/>
  <c r="I74" i="1"/>
  <c r="J74" i="1"/>
  <c r="K74" i="1"/>
  <c r="F25" i="1"/>
  <c r="G25" i="1"/>
  <c r="H25" i="1"/>
  <c r="I25" i="1"/>
  <c r="J25" i="1"/>
  <c r="K25" i="1"/>
  <c r="F70" i="1"/>
  <c r="G70" i="1"/>
  <c r="H70" i="1"/>
  <c r="I70" i="1"/>
  <c r="J70" i="1"/>
  <c r="K70" i="1"/>
  <c r="F88" i="1"/>
  <c r="G88" i="1"/>
  <c r="H88" i="1"/>
  <c r="I88" i="1"/>
  <c r="J88" i="1"/>
  <c r="K88" i="1"/>
  <c r="F83" i="1"/>
  <c r="G83" i="1"/>
  <c r="H83" i="1"/>
  <c r="I83" i="1"/>
  <c r="J83" i="1"/>
  <c r="K83" i="1"/>
  <c r="F10" i="1"/>
  <c r="G10" i="1"/>
  <c r="H10" i="1"/>
  <c r="I10" i="1"/>
  <c r="J10" i="1"/>
  <c r="K10" i="1"/>
  <c r="F79" i="1"/>
  <c r="G79" i="1"/>
  <c r="H79" i="1"/>
  <c r="I79" i="1"/>
  <c r="J79" i="1"/>
  <c r="K79" i="1"/>
  <c r="F86" i="1"/>
  <c r="G86" i="1"/>
  <c r="H86" i="1"/>
  <c r="I86" i="1"/>
  <c r="J86" i="1"/>
  <c r="K86" i="1"/>
  <c r="F55" i="1"/>
  <c r="G55" i="1"/>
  <c r="H55" i="1"/>
  <c r="I55" i="1"/>
  <c r="J55" i="1"/>
  <c r="K55" i="1"/>
  <c r="A99" i="1"/>
  <c r="A84" i="1"/>
  <c r="A50" i="1"/>
  <c r="A64" i="1"/>
  <c r="A74" i="1"/>
  <c r="A25" i="1"/>
  <c r="A70" i="1"/>
  <c r="A88" i="1"/>
  <c r="A83" i="1"/>
  <c r="A10" i="1"/>
  <c r="A79" i="1"/>
  <c r="A86" i="1"/>
  <c r="A55" i="1"/>
  <c r="A6" i="1" l="1"/>
  <c r="F6" i="1"/>
  <c r="G6" i="1"/>
  <c r="H6" i="1"/>
  <c r="I6" i="1"/>
  <c r="J6" i="1"/>
  <c r="K6" i="1"/>
  <c r="A51" i="1"/>
  <c r="F51" i="1"/>
  <c r="G51" i="1"/>
  <c r="H51" i="1"/>
  <c r="I51" i="1"/>
  <c r="J51" i="1"/>
  <c r="K51" i="1"/>
  <c r="A66" i="1"/>
  <c r="F66" i="1"/>
  <c r="G66" i="1"/>
  <c r="H66" i="1"/>
  <c r="I66" i="1"/>
  <c r="J66" i="1"/>
  <c r="K66" i="1"/>
  <c r="A9" i="1"/>
  <c r="F9" i="1"/>
  <c r="G9" i="1"/>
  <c r="H9" i="1"/>
  <c r="I9" i="1"/>
  <c r="J9" i="1"/>
  <c r="K9" i="1"/>
  <c r="A26" i="1"/>
  <c r="F26" i="1"/>
  <c r="G26" i="1"/>
  <c r="H26" i="1"/>
  <c r="I26" i="1"/>
  <c r="J26" i="1"/>
  <c r="K26" i="1"/>
  <c r="A90" i="1"/>
  <c r="F90" i="1"/>
  <c r="G90" i="1"/>
  <c r="H90" i="1"/>
  <c r="I90" i="1"/>
  <c r="J90" i="1"/>
  <c r="K90" i="1"/>
  <c r="A8" i="1"/>
  <c r="F8" i="1"/>
  <c r="G8" i="1"/>
  <c r="H8" i="1"/>
  <c r="I8" i="1"/>
  <c r="J8" i="1"/>
  <c r="K8" i="1"/>
  <c r="A78" i="1"/>
  <c r="F78" i="1"/>
  <c r="G78" i="1"/>
  <c r="H78" i="1"/>
  <c r="I78" i="1"/>
  <c r="J78" i="1"/>
  <c r="K78" i="1"/>
  <c r="A30" i="1"/>
  <c r="F30" i="1"/>
  <c r="G30" i="1"/>
  <c r="H30" i="1"/>
  <c r="I30" i="1"/>
  <c r="J30" i="1"/>
  <c r="K30" i="1"/>
  <c r="A48" i="1"/>
  <c r="F48" i="1"/>
  <c r="G48" i="1"/>
  <c r="H48" i="1"/>
  <c r="I48" i="1"/>
  <c r="J48" i="1"/>
  <c r="K48" i="1"/>
  <c r="A38" i="1"/>
  <c r="F38" i="1"/>
  <c r="G38" i="1"/>
  <c r="H38" i="1"/>
  <c r="I38" i="1"/>
  <c r="J38" i="1"/>
  <c r="K38" i="1"/>
  <c r="A76" i="1"/>
  <c r="F76" i="1"/>
  <c r="G76" i="1"/>
  <c r="H76" i="1"/>
  <c r="I76" i="1"/>
  <c r="J76" i="1"/>
  <c r="K76" i="1"/>
  <c r="A13" i="1"/>
  <c r="F13" i="1"/>
  <c r="G13" i="1"/>
  <c r="H13" i="1"/>
  <c r="I13" i="1"/>
  <c r="J13" i="1"/>
  <c r="K13" i="1"/>
  <c r="A98" i="1"/>
  <c r="F98" i="1"/>
  <c r="G98" i="1"/>
  <c r="H98" i="1"/>
  <c r="I98" i="1"/>
  <c r="J98" i="1"/>
  <c r="K98" i="1"/>
  <c r="A28" i="1"/>
  <c r="F28" i="1"/>
  <c r="G28" i="1"/>
  <c r="H28" i="1"/>
  <c r="I28" i="1"/>
  <c r="J28" i="1"/>
  <c r="K28" i="1"/>
  <c r="A16" i="1"/>
  <c r="F16" i="1"/>
  <c r="G16" i="1"/>
  <c r="H16" i="1"/>
  <c r="I16" i="1"/>
  <c r="J16" i="1"/>
  <c r="K16" i="1"/>
  <c r="A72" i="1"/>
  <c r="F72" i="1"/>
  <c r="G72" i="1"/>
  <c r="H72" i="1"/>
  <c r="I72" i="1"/>
  <c r="J72" i="1"/>
  <c r="K72" i="1"/>
  <c r="A87" i="1"/>
  <c r="F87" i="1"/>
  <c r="G87" i="1"/>
  <c r="H87" i="1"/>
  <c r="I87" i="1"/>
  <c r="J87" i="1"/>
  <c r="K87" i="1"/>
  <c r="A92" i="1"/>
  <c r="F92" i="1"/>
  <c r="G92" i="1"/>
  <c r="H92" i="1"/>
  <c r="I92" i="1"/>
  <c r="J92" i="1"/>
  <c r="K92" i="1"/>
  <c r="A100" i="1"/>
  <c r="F100" i="1"/>
  <c r="G100" i="1"/>
  <c r="H100" i="1"/>
  <c r="I100" i="1"/>
  <c r="J100" i="1"/>
  <c r="K100" i="1"/>
  <c r="A81" i="1"/>
  <c r="F81" i="1"/>
  <c r="G81" i="1"/>
  <c r="H81" i="1"/>
  <c r="I81" i="1"/>
  <c r="J81" i="1"/>
  <c r="K81" i="1"/>
  <c r="A39" i="1"/>
  <c r="F39" i="1"/>
  <c r="G39" i="1"/>
  <c r="H39" i="1"/>
  <c r="I39" i="1"/>
  <c r="J39" i="1"/>
  <c r="K39" i="1"/>
  <c r="A33" i="1"/>
  <c r="F33" i="1"/>
  <c r="G33" i="1"/>
  <c r="H33" i="1"/>
  <c r="I33" i="1"/>
  <c r="J33" i="1"/>
  <c r="K33" i="1"/>
  <c r="A5" i="1"/>
  <c r="F5" i="1"/>
  <c r="G5" i="1"/>
  <c r="H5" i="1"/>
  <c r="I5" i="1"/>
  <c r="J5" i="1"/>
  <c r="K5" i="1"/>
  <c r="A12" i="1"/>
  <c r="F12" i="1"/>
  <c r="G12" i="1"/>
  <c r="H12" i="1"/>
  <c r="I12" i="1"/>
  <c r="J12" i="1"/>
  <c r="K12" i="1"/>
  <c r="A46" i="1"/>
  <c r="F46" i="1"/>
  <c r="G46" i="1"/>
  <c r="H46" i="1"/>
  <c r="I46" i="1"/>
  <c r="J46" i="1"/>
  <c r="K46" i="1"/>
  <c r="A75" i="1"/>
  <c r="F75" i="1"/>
  <c r="G75" i="1"/>
  <c r="H75" i="1"/>
  <c r="I75" i="1"/>
  <c r="J75" i="1"/>
  <c r="K75" i="1"/>
  <c r="A35" i="1"/>
  <c r="F35" i="1"/>
  <c r="G35" i="1"/>
  <c r="H35" i="1"/>
  <c r="I35" i="1"/>
  <c r="J35" i="1"/>
  <c r="K35" i="1"/>
  <c r="F37" i="1"/>
  <c r="G37" i="1"/>
  <c r="H37" i="1"/>
  <c r="I37" i="1"/>
  <c r="J37" i="1"/>
  <c r="K37" i="1"/>
  <c r="A3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61" i="1" l="1"/>
  <c r="F61" i="1"/>
  <c r="G61" i="1"/>
  <c r="H61" i="1"/>
  <c r="I61" i="1"/>
  <c r="J61" i="1"/>
  <c r="K61" i="1"/>
  <c r="A52" i="1"/>
  <c r="F52" i="1"/>
  <c r="G52" i="1"/>
  <c r="H52" i="1"/>
  <c r="I52" i="1"/>
  <c r="J52" i="1"/>
  <c r="K52" i="1"/>
  <c r="A80" i="1"/>
  <c r="F80" i="1"/>
  <c r="G80" i="1"/>
  <c r="H80" i="1"/>
  <c r="I80" i="1"/>
  <c r="J80" i="1"/>
  <c r="K80" i="1"/>
  <c r="A24" i="1" l="1"/>
  <c r="A59" i="1"/>
  <c r="A49" i="1"/>
  <c r="A15" i="1"/>
  <c r="A14" i="1"/>
  <c r="A19" i="1"/>
  <c r="A7" i="1"/>
  <c r="F24" i="1"/>
  <c r="G24" i="1"/>
  <c r="H24" i="1"/>
  <c r="I24" i="1"/>
  <c r="J24" i="1"/>
  <c r="K24" i="1"/>
  <c r="F59" i="1"/>
  <c r="G59" i="1"/>
  <c r="H59" i="1"/>
  <c r="I59" i="1"/>
  <c r="J59" i="1"/>
  <c r="K59" i="1"/>
  <c r="F49" i="1"/>
  <c r="G49" i="1"/>
  <c r="H49" i="1"/>
  <c r="I49" i="1"/>
  <c r="J49" i="1"/>
  <c r="K49" i="1"/>
  <c r="F15" i="1"/>
  <c r="G15" i="1"/>
  <c r="H15" i="1"/>
  <c r="I15" i="1"/>
  <c r="J15" i="1"/>
  <c r="K15" i="1"/>
  <c r="F14" i="1"/>
  <c r="G14" i="1"/>
  <c r="H14" i="1"/>
  <c r="I14" i="1"/>
  <c r="J14" i="1"/>
  <c r="K14" i="1"/>
  <c r="F19" i="1"/>
  <c r="G19" i="1"/>
  <c r="H19" i="1"/>
  <c r="I19" i="1"/>
  <c r="J19" i="1"/>
  <c r="K19" i="1"/>
  <c r="F7" i="1"/>
  <c r="G7" i="1"/>
  <c r="H7" i="1"/>
  <c r="I7" i="1"/>
  <c r="J7" i="1"/>
  <c r="K7" i="1"/>
  <c r="F71" i="1" l="1"/>
  <c r="G71" i="1"/>
  <c r="H71" i="1"/>
  <c r="I71" i="1"/>
  <c r="J71" i="1"/>
  <c r="K71" i="1"/>
  <c r="F23" i="1"/>
  <c r="G23" i="1"/>
  <c r="H23" i="1"/>
  <c r="I23" i="1"/>
  <c r="J23" i="1"/>
  <c r="K23" i="1"/>
  <c r="F43" i="1"/>
  <c r="G43" i="1"/>
  <c r="H43" i="1"/>
  <c r="I43" i="1"/>
  <c r="J43" i="1"/>
  <c r="K43" i="1"/>
  <c r="F96" i="1"/>
  <c r="G96" i="1"/>
  <c r="H96" i="1"/>
  <c r="I96" i="1"/>
  <c r="J96" i="1"/>
  <c r="K96" i="1"/>
  <c r="A71" i="1"/>
  <c r="A23" i="1"/>
  <c r="A43" i="1"/>
  <c r="A96" i="1"/>
  <c r="F67" i="1" l="1"/>
  <c r="G67" i="1"/>
  <c r="H67" i="1"/>
  <c r="I67" i="1"/>
  <c r="J67" i="1"/>
  <c r="K67" i="1"/>
  <c r="A67" i="1"/>
  <c r="F42" i="1"/>
  <c r="G42" i="1"/>
  <c r="H42" i="1"/>
  <c r="I42" i="1"/>
  <c r="J42" i="1"/>
  <c r="K42" i="1"/>
  <c r="F89" i="1"/>
  <c r="G89" i="1"/>
  <c r="H89" i="1"/>
  <c r="I89" i="1"/>
  <c r="J89" i="1"/>
  <c r="K89" i="1"/>
  <c r="F62" i="1"/>
  <c r="G62" i="1"/>
  <c r="H62" i="1"/>
  <c r="I62" i="1"/>
  <c r="J62" i="1"/>
  <c r="K62" i="1"/>
  <c r="F44" i="1"/>
  <c r="G44" i="1"/>
  <c r="H44" i="1"/>
  <c r="I44" i="1"/>
  <c r="J44" i="1"/>
  <c r="K44" i="1"/>
  <c r="F77" i="1"/>
  <c r="G77" i="1"/>
  <c r="H77" i="1"/>
  <c r="I77" i="1"/>
  <c r="J77" i="1"/>
  <c r="K77" i="1"/>
  <c r="F94" i="1"/>
  <c r="G94" i="1"/>
  <c r="H94" i="1"/>
  <c r="I94" i="1"/>
  <c r="J94" i="1"/>
  <c r="K94" i="1"/>
  <c r="F32" i="1"/>
  <c r="G32" i="1"/>
  <c r="H32" i="1"/>
  <c r="I32" i="1"/>
  <c r="J32" i="1"/>
  <c r="K32" i="1"/>
  <c r="A42" i="1"/>
  <c r="A89" i="1"/>
  <c r="A62" i="1"/>
  <c r="A44" i="1"/>
  <c r="A77" i="1"/>
  <c r="A94" i="1"/>
  <c r="A32" i="1"/>
  <c r="F68" i="1"/>
  <c r="G68" i="1"/>
  <c r="H68" i="1"/>
  <c r="I68" i="1"/>
  <c r="J68" i="1"/>
  <c r="K68" i="1"/>
  <c r="F56" i="1"/>
  <c r="G56" i="1"/>
  <c r="H56" i="1"/>
  <c r="I56" i="1"/>
  <c r="J56" i="1"/>
  <c r="K56" i="1"/>
  <c r="F21" i="1"/>
  <c r="G21" i="1"/>
  <c r="H21" i="1"/>
  <c r="I21" i="1"/>
  <c r="J21" i="1"/>
  <c r="K21" i="1"/>
  <c r="F22" i="1"/>
  <c r="G22" i="1"/>
  <c r="H22" i="1"/>
  <c r="I22" i="1"/>
  <c r="J22" i="1"/>
  <c r="K22" i="1"/>
  <c r="A68" i="1"/>
  <c r="A56" i="1"/>
  <c r="A21" i="1"/>
  <c r="A22" i="1"/>
  <c r="A91" i="1" l="1"/>
  <c r="F91" i="1"/>
  <c r="G91" i="1"/>
  <c r="H91" i="1"/>
  <c r="I91" i="1"/>
  <c r="J91" i="1"/>
  <c r="K91" i="1"/>
  <c r="F95" i="1" l="1"/>
  <c r="G95" i="1"/>
  <c r="H95" i="1"/>
  <c r="I95" i="1"/>
  <c r="J95" i="1"/>
  <c r="K95" i="1"/>
  <c r="A95" i="1"/>
  <c r="A45" i="1" l="1"/>
  <c r="F45" i="1"/>
  <c r="G45" i="1"/>
  <c r="H45" i="1"/>
  <c r="I45" i="1"/>
  <c r="J45" i="1"/>
  <c r="K4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<sst xmlns="http://schemas.openxmlformats.org/spreadsheetml/2006/main" count="13901" uniqueCount="2722">
  <si>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</si>
  <si>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</si>
  <si>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</si>
  <si>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</si>
  <si>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</si>
  <si>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</si>
  <si>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</si>
  <si>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</si>
  <si>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</si>
  <si>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</si>
  <si>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</si>
  <si>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</si>
  <si>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</si>
  <si>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</si>
  <si>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</si>
  <si>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</si>
  <si>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</si>
  <si>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</si>
  <si>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</si>
  <si>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</si>
  <si>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</si>
  <si>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</si>
  <si>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</si>
  <si>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</si>
  <si>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</si>
  <si>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</si>
  <si>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</si>
  <si>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</si>
  <si>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</si>
  <si>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</si>
  <si>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</si>
  <si>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</si>
  <si>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</si>
  <si>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</si>
  <si>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</si>
  <si>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</si>
  <si>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</si>
  <si>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</si>
  <si>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</si>
  <si>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</si>
  <si>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</si>
  <si>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</si>
  <si>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</si>
  <si>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</si>
  <si>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</si>
  <si>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</si>
  <si>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</si>
  <si>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</si>
  <si>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</si>
  <si>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</si>
  <si>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</si>
  <si>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</si>
  <si>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</si>
  <si>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</si>
  <si>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</si>
  <si>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</si>
  <si>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</si>
  <si>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</si>
  <si>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</si>
  <si>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</si>
  <si>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</si>
  <si>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</si>
  <si>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</si>
  <si>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</si>
  <si>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</si>
  <si>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</si>
  <si>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</si>
  <si>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</si>
  <si>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</si>
  <si>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</si>
  <si>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</si>
  <si>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</si>
  <si>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</si>
  <si>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</si>
  <si>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</si>
  <si>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</si>
  <si>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</si>
  <si>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</si>
  <si>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</si>
  <si>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</si>
  <si>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</si>
  <si>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</si>
  <si>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</si>
  <si>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</si>
  <si>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</si>
  <si>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</si>
  <si>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</si>
  <si>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</si>
  <si>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</si>
  <si>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</si>
  <si>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</si>
  <si>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</si>
  <si>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</si>
  <si>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</si>
  <si>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</si>
  <si>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</si>
  <si>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</si>
  <si>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</si>
  <si>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</si>
  <si>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</si>
  <si>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</si>
  <si>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</si>
  <si>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</si>
  <si>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</si>
  <si>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</si>
  <si>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</si>
  <si>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</si>
  <si>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</si>
  <si>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</si>
  <si>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</si>
  <si>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</si>
  <si>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</si>
  <si>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</si>
  <si>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</si>
  <si>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</si>
  <si>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</si>
  <si>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</si>
  <si>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</si>
  <si>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</si>
  <si>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</si>
  <si>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</si>
  <si>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</si>
  <si>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</si>
  <si>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</si>
  <si>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</si>
  <si>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</si>
  <si>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</si>
  <si>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</si>
  <si>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</si>
  <si>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</si>
  <si>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</si>
  <si>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</si>
  <si>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</si>
  <si>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</si>
  <si>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</si>
  <si>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</si>
  <si>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</si>
  <si>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</si>
  <si>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</si>
  <si>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</si>
  <si>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</si>
  <si>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</si>
  <si>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</si>
  <si>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</si>
  <si>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</si>
  <si>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</si>
  <si>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</si>
  <si>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</si>
  <si>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</si>
  <si>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</si>
  <si>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</si>
  <si>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</si>
  <si>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</si>
  <si>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</si>
  <si>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</si>
  <si>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</si>
  <si>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</si>
  <si>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</si>
  <si>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</si>
  <si>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</si>
  <si>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</si>
  <si>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</si>
  <si>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</si>
  <si>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</si>
  <si>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</si>
  <si>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</si>
  <si>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</si>
  <si>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</si>
  <si>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</si>
  <si>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</si>
  <si>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</si>
  <si>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</si>
  <si>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</si>
  <si>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</si>
  <si>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</si>
  <si>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</si>
  <si>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</si>
  <si>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</si>
  <si>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</si>
  <si>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</si>
  <si>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</si>
  <si>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</si>
  <si>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</si>
  <si>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</si>
  <si>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</si>
  <si>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</si>
  <si>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</si>
  <si>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</si>
  <si>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</si>
  <si>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</si>
  <si>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</si>
  <si>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</si>
  <si>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</si>
  <si>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</si>
  <si>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</si>
  <si>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</si>
  <si>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</si>
  <si>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</si>
  <si>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</si>
  <si>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</si>
  <si>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</si>
  <si>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</si>
  <si>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</si>
  <si>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</si>
  <si>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</si>
  <si>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</si>
  <si>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</si>
  <si>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</si>
  <si>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</si>
  <si>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</si>
  <si>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</si>
  <si>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</si>
  <si>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</si>
  <si>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</si>
  <si>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</si>
  <si>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</si>
  <si>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</si>
  <si>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</si>
  <si>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</si>
  <si>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</si>
  <si>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</si>
  <si>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</si>
  <si>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</si>
  <si>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</si>
  <si>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</si>
  <si>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</si>
  <si>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</si>
  <si>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</si>
  <si>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</si>
  <si>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</si>
  <si>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</si>
  <si>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</si>
  <si>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</si>
  <si>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</si>
  <si>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</si>
  <si>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</si>
  <si>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</si>
  <si>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</si>
  <si>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</si>
  <si>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</si>
  <si>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</si>
  <si>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</si>
  <si>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</si>
  <si>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</si>
  <si>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</si>
  <si>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</si>
  <si>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</si>
  <si>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</si>
  <si>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</si>
  <si>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</si>
  <si>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</si>
  <si>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</si>
  <si>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</si>
  <si>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</si>
  <si>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</si>
  <si>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</si>
  <si>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</si>
  <si>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</si>
  <si>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</si>
  <si>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</si>
  <si>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</si>
  <si>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</si>
  <si>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</si>
  <si>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</si>
  <si>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</si>
  <si>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</si>
  <si>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</si>
  <si>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</si>
  <si>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</si>
  <si>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</si>
  <si>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</si>
  <si>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</si>
  <si>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</si>
  <si>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</si>
  <si>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</si>
  <si>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</si>
  <si>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</si>
  <si>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</si>
  <si>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</si>
  <si>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</si>
  <si>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</si>
  <si>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</si>
  <si>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</si>
  <si>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</si>
  <si>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</si>
  <si>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</si>
  <si>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</si>
  <si>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</si>
  <si>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</si>
  <si>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</si>
  <si>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</si>
  <si>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</si>
  <si>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</si>
  <si>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</si>
  <si>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</si>
  <si>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</si>
  <si>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</si>
  <si>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</si>
  <si>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</si>
  <si>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</si>
  <si>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</si>
  <si>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</si>
  <si>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</si>
  <si>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</si>
  <si>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</si>
  <si>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</si>
  <si>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</si>
  <si>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</si>
  <si>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</si>
  <si>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</si>
  <si>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</si>
  <si>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</si>
  <si>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</si>
  <si>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</si>
  <si>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</si>
  <si>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</si>
  <si>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</si>
  <si>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</si>
  <si>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</si>
  <si>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</si>
  <si>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</si>
  <si>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</si>
  <si>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</si>
  <si>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</si>
  <si>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</si>
  <si>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</si>
  <si>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</si>
  <si>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</si>
  <si>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</si>
  <si>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</si>
  <si>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</si>
  <si>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</si>
  <si>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</si>
  <si>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</si>
  <si>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</si>
  <si>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</si>
  <si>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</si>
  <si>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</si>
  <si>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</si>
  <si>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</si>
  <si>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</si>
  <si>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</si>
  <si>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</si>
  <si>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</si>
  <si>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</si>
  <si>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</si>
  <si>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</si>
  <si>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</si>
  <si>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</si>
  <si>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</si>
  <si>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</si>
  <si>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</si>
  <si>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</si>
  <si>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</si>
  <si>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</si>
  <si>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</si>
  <si>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</si>
  <si>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</si>
  <si>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</si>
  <si>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</si>
  <si>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</si>
  <si>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</si>
  <si>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</si>
  <si>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</si>
  <si>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</si>
  <si>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</si>
  <si>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</si>
  <si>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</si>
  <si>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</si>
  <si>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</si>
  <si>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</si>
  <si>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</si>
  <si>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</si>
  <si>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</si>
  <si>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</si>
  <si>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</si>
  <si>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</si>
  <si>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</si>
  <si>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</si>
  <si>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</si>
  <si>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</si>
  <si>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</si>
  <si>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</si>
  <si>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</si>
  <si>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</si>
  <si>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</si>
  <si>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</si>
  <si>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</si>
  <si>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</si>
  <si>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</si>
  <si>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</si>
  <si>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</si>
  <si>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</si>
  <si>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</si>
  <si>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</si>
  <si>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</si>
  <si>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</si>
  <si>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</si>
  <si>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</si>
  <si>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</si>
  <si>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</si>
  <si>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</si>
  <si>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</si>
  <si>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</si>
  <si>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</si>
  <si>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</si>
  <si>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</si>
  <si>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</si>
  <si>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</si>
  <si>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</si>
  <si>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</si>
  <si>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</si>
  <si>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</si>
  <si>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</si>
  <si>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</si>
  <si>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</si>
  <si>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</si>
  <si>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</si>
  <si>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</si>
  <si>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</si>
  <si>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</si>
  <si>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</si>
  <si>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</si>
  <si>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</si>
  <si>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</si>
  <si>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</si>
  <si>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</si>
  <si>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</si>
  <si>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</si>
  <si>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</si>
  <si>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</si>
  <si>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</si>
  <si>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</si>
  <si>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</si>
  <si>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</si>
  <si>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</si>
  <si>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</si>
  <si>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</si>
  <si>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</si>
  <si>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</si>
  <si>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</si>
  <si>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</si>
  <si>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</si>
  <si>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</si>
  <si>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</si>
  <si>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</si>
  <si>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</si>
  <si>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</si>
  <si>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</si>
  <si>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</si>
  <si>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</si>
  <si>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</si>
  <si>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</si>
  <si>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</si>
  <si>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</si>
  <si>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</si>
  <si>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</si>
  <si>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</si>
  <si>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</si>
  <si>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</si>
  <si>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</si>
  <si>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</si>
  <si>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</si>
  <si>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</si>
  <si>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</si>
  <si>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</si>
  <si>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</si>
  <si>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</si>
  <si>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</si>
  <si>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</si>
  <si>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</si>
  <si>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</si>
  <si>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</si>
  <si>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</si>
  <si>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</si>
  <si>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</si>
  <si>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</si>
  <si>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</si>
  <si>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</si>
  <si>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</si>
  <si>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</si>
  <si>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</si>
  <si>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</si>
  <si>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</si>
  <si>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</si>
  <si>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</si>
  <si>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</si>
  <si>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</si>
  <si>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</si>
  <si>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</si>
  <si>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</si>
  <si>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</si>
  <si>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</si>
  <si>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</si>
  <si>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</si>
  <si>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</si>
  <si>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</si>
  <si>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</si>
  <si>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</si>
  <si>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</si>
  <si>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</si>
  <si>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</si>
  <si>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</si>
  <si>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</si>
  <si>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</si>
  <si>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</si>
  <si>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</si>
  <si>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</si>
  <si>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</si>
  <si>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</si>
  <si>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</si>
  <si>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</si>
  <si>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</si>
  <si>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</si>
  <si>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</si>
  <si>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</si>
  <si>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</si>
  <si>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</si>
  <si>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</si>
  <si>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</si>
  <si>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</si>
  <si>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</si>
  <si>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</si>
  <si>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</si>
  <si>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</si>
  <si>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</si>
  <si>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</si>
  <si>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</si>
  <si>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</si>
  <si>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</si>
  <si>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</si>
  <si>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</si>
  <si>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</si>
  <si>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</si>
  <si>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</si>
  <si>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</si>
  <si>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</si>
  <si>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</si>
  <si>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</si>
  <si>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</si>
  <si>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</si>
  <si>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</si>
  <si>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</si>
  <si>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</si>
  <si>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</si>
  <si>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</si>
  <si>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</si>
  <si>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</si>
  <si>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</si>
  <si>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</si>
  <si>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</si>
  <si>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</si>
  <si>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</si>
  <si>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</si>
  <si>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</si>
  <si>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</si>
  <si>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</si>
  <si>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</si>
  <si>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</si>
  <si>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</si>
  <si>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</si>
  <si>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</si>
  <si>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</si>
  <si>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</si>
  <si>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</si>
  <si>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</si>
  <si>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</si>
  <si>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</si>
  <si>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</si>
  <si>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</si>
  <si>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</si>
  <si>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</si>
  <si>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</si>
  <si>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</si>
  <si>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</si>
  <si>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</si>
  <si>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</si>
  <si>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</si>
  <si>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</si>
  <si>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</si>
  <si>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</si>
  <si>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</si>
  <si>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</si>
  <si>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</si>
  <si>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</si>
  <si>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</si>
  <si>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</si>
  <si>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</si>
  <si>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</si>
  <si>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</si>
  <si>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</si>
  <si>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</si>
  <si>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</si>
  <si>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</si>
  <si>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</si>
  <si>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</si>
  <si>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</si>
  <si>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</si>
  <si>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</si>
  <si>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</si>
  <si>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</si>
  <si>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</si>
  <si>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</si>
  <si>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</si>
  <si>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</si>
  <si>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</si>
  <si>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</si>
  <si>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</si>
  <si>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</si>
  <si>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</si>
  <si>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</si>
  <si>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</si>
  <si>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</si>
  <si>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</si>
  <si>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</si>
  <si>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</si>
  <si>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</si>
  <si>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</si>
  <si>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</si>
  <si>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</si>
  <si>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</si>
  <si>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</si>
  <si>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</si>
  <si>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</si>
  <si>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</si>
  <si>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</si>
  <si>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</si>
  <si>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</si>
  <si>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</si>
  <si>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</si>
  <si>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</si>
  <si>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</si>
  <si>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</si>
  <si>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</si>
  <si>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</si>
  <si>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</si>
  <si>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</si>
  <si>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</si>
  <si>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</si>
  <si>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</si>
  <si>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</si>
  <si>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</si>
  <si>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</si>
  <si>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</si>
  <si>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</si>
  <si>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</si>
  <si>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</si>
  <si>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</si>
  <si>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</si>
  <si>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</si>
  <si>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</si>
  <si>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</si>
  <si>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</si>
  <si>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</si>
  <si>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</si>
  <si>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</si>
  <si>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</si>
  <si>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</si>
  <si>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</si>
  <si>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</si>
  <si>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</si>
  <si>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</si>
  <si>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</si>
  <si>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</si>
  <si>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</si>
  <si>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</si>
  <si>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</si>
  <si>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</si>
  <si>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</si>
  <si>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</si>
  <si>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</si>
  <si>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</si>
  <si>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</si>
  <si>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</si>
  <si>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</si>
  <si>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</si>
  <si>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</si>
  <si>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</si>
  <si>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</si>
  <si>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</si>
  <si>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</si>
  <si>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</si>
  <si>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</si>
  <si>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</si>
  <si>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</si>
  <si>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</si>
  <si>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</si>
  <si>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</si>
  <si>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</si>
  <si>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</si>
  <si>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</si>
  <si>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</si>
  <si>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</si>
  <si>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</si>
  <si>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</si>
  <si>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</si>
  <si>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</si>
  <si>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</si>
  <si>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</si>
  <si>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</si>
  <si>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</si>
  <si>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</si>
  <si>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</si>
  <si>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</si>
  <si>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</si>
  <si>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</si>
  <si>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</si>
  <si>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</si>
  <si>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</si>
  <si>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</si>
  <si>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</si>
  <si>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</si>
  <si>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</si>
  <si>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</si>
  <si>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</si>
  <si>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</si>
  <si>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</si>
  <si>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</si>
  <si>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</si>
  <si>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</si>
  <si>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</si>
  <si>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</si>
  <si>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</si>
  <si>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</si>
  <si>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</si>
  <si>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</si>
  <si>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</si>
  <si>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</si>
  <si>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</si>
  <si>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</si>
  <si>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</si>
  <si>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</si>
  <si>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</si>
  <si>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</si>
  <si>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</si>
  <si>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</si>
  <si>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</si>
  <si>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</si>
  <si>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</si>
  <si>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</si>
  <si>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</si>
  <si>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</si>
  <si>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</si>
  <si>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</si>
  <si>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</si>
  <si>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</si>
  <si>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</si>
  <si>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</si>
  <si>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</si>
  <si>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</si>
  <si>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</si>
  <si>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</si>
  <si>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</si>
  <si>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</si>
  <si>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</si>
  <si>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</si>
  <si>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</si>
  <si>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</si>
  <si>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</si>
  <si>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</si>
  <si>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</si>
  <si>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</si>
  <si>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</si>
  <si>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</si>
  <si>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</si>
  <si>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</si>
  <si>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</si>
  <si>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</si>
  <si>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</si>
  <si>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</si>
  <si>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</si>
  <si>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</si>
  <si>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</si>
  <si>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</si>
  <si>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</si>
  <si>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</si>
  <si>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</si>
  <si>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</si>
  <si>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</si>
  <si>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</si>
  <si>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</si>
  <si>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</si>
  <si>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</si>
  <si>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</si>
  <si>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</si>
  <si>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</si>
  <si>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</si>
  <si>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</si>
  <si>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</si>
  <si>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</si>
  <si>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</si>
  <si>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</si>
  <si>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</si>
  <si>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</si>
  <si>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</si>
  <si>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</si>
  <si>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</si>
  <si>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</si>
  <si>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</si>
  <si>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</si>
  <si>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</si>
  <si>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</si>
  <si>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</si>
  <si>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</si>
  <si>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</si>
  <si>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</si>
  <si>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</si>
  <si>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</si>
  <si>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</si>
  <si>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</si>
  <si>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</si>
  <si>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</si>
  <si>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</si>
  <si>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</si>
  <si>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</si>
  <si>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</si>
  <si>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</si>
  <si>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</si>
  <si>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</si>
  <si>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</si>
  <si>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</si>
  <si>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</si>
  <si>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</si>
  <si>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</si>
  <si>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</si>
  <si>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</si>
  <si>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</si>
  <si>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</si>
  <si>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</si>
  <si>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</si>
  <si>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</si>
  <si>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</si>
  <si>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</si>
  <si>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</si>
  <si>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</si>
  <si>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</si>
  <si>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</si>
  <si>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</si>
  <si>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</si>
  <si>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</si>
  <si>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</si>
  <si>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</si>
  <si>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</si>
  <si>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</si>
  <si>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</si>
  <si>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</si>
  <si>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</si>
  <si>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</si>
  <si>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</si>
  <si>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</si>
  <si>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</si>
  <si>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</si>
  <si>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</si>
  <si>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</si>
  <si>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</si>
  <si>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</si>
  <si>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</si>
  <si>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</si>
  <si>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</si>
  <si>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</si>
  <si>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</si>
  <si>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</si>
  <si>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</si>
  <si>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</si>
  <si>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</si>
  <si>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</si>
  <si>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</si>
  <si>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</si>
  <si>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</si>
  <si>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</si>
  <si>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</si>
  <si>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</si>
  <si>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</si>
  <si>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</si>
  <si>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</si>
  <si>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</si>
  <si>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</si>
  <si>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</si>
  <si>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</si>
  <si>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</si>
  <si>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</si>
  <si>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</si>
  <si>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</si>
  <si>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</si>
  <si>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</si>
  <si>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</si>
  <si>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</si>
  <si>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</si>
  <si>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</si>
  <si>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</si>
  <si>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</si>
  <si>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</si>
  <si>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</si>
  <si>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</si>
  <si>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</si>
  <si>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</si>
  <si>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</si>
  <si>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</si>
  <si>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</si>
  <si>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</si>
  <si>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</si>
  <si>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</si>
  <si>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</si>
  <si>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</si>
  <si>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</si>
  <si>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</si>
  <si>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</si>
  <si>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</si>
  <si>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</si>
  <si>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</si>
  <si>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</si>
  <si>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</si>
  <si>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</si>
  <si>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</si>
  <si>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</si>
  <si>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</si>
  <si>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</si>
  <si>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</si>
  <si>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</si>
  <si>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</si>
  <si>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</si>
  <si>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</si>
  <si>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</si>
  <si>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</si>
  <si>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</si>
  <si>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</si>
  <si>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</si>
  <si>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</si>
  <si>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</si>
  <si>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</si>
  <si>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</si>
  <si>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</si>
  <si>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</si>
  <si>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</si>
  <si>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</si>
  <si>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</si>
  <si>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</si>
  <si>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</si>
  <si>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</si>
  <si>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</si>
  <si>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</si>
  <si>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</si>
  <si>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</si>
  <si>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</si>
  <si>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</si>
  <si>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</si>
  <si>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</si>
  <si>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</si>
  <si>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</si>
  <si>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</si>
  <si>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</si>
  <si>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</si>
  <si>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</si>
  <si>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</si>
  <si>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</si>
  <si>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</si>
  <si>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</si>
  <si>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</si>
  <si>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</si>
  <si>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</si>
  <si>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</si>
  <si>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</si>
  <si>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</si>
  <si>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</si>
  <si>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</si>
  <si>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</si>
  <si>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</si>
  <si>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</si>
  <si>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</si>
  <si>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</si>
  <si>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</si>
  <si>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</si>
  <si>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</si>
  <si>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</si>
  <si>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</si>
  <si>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</si>
  <si>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</si>
  <si>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</si>
  <si>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</si>
  <si>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</si>
  <si>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</si>
  <si>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</si>
  <si>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</si>
  <si>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</si>
  <si>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</si>
  <si>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</si>
  <si>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</si>
  <si>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</si>
  <si>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</si>
  <si>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</si>
  <si>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</si>
  <si>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</si>
  <si>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</si>
  <si>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</si>
  <si>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</si>
  <si>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</si>
  <si>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</si>
  <si>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</si>
  <si>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</si>
  <si>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</si>
  <si>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</si>
  <si>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</si>
  <si>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</si>
  <si>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</si>
  <si>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</si>
  <si>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</si>
  <si>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</si>
  <si>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</si>
  <si>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</si>
  <si>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</si>
  <si>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</si>
  <si>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</si>
  <si>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</si>
  <si>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</si>
  <si>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</si>
  <si>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</si>
  <si>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</si>
  <si>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</si>
  <si>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</si>
  <si>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</si>
  <si>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</si>
  <si>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</si>
  <si>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</si>
  <si>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</si>
  <si>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</si>
  <si>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</si>
  <si>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</si>
  <si>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</si>
  <si>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</si>
  <si>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</si>
  <si>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</si>
  <si>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</si>
  <si>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</si>
  <si>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</si>
  <si>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</si>
  <si>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</si>
  <si>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</si>
  <si>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</si>
  <si>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</si>
  <si>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</si>
  <si>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</si>
  <si>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</si>
  <si>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</si>
  <si>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</si>
  <si>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</si>
  <si>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</si>
  <si>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</si>
  <si>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</si>
  <si>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</si>
  <si>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</si>
  <si>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</si>
  <si>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</si>
  <si>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</si>
  <si>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</si>
  <si>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</si>
  <si>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</si>
  <si>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</si>
  <si>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</si>
  <si>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</si>
  <si>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</si>
  <si>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</si>
  <si>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</si>
  <si>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</si>
  <si>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</si>
  <si>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</si>
  <si>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</si>
  <si>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</si>
  <si>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</si>
  <si>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</si>
  <si>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</si>
  <si>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</si>
  <si>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</si>
  <si>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</si>
  <si>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</si>
  <si>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</si>
  <si>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</si>
  <si>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</si>
  <si>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</si>
  <si>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</si>
  <si>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</si>
  <si>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</si>
  <si>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</si>
  <si>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</si>
  <si>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</si>
  <si>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</si>
  <si>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</si>
  <si>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</si>
  <si>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</si>
  <si>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</si>
  <si>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</si>
  <si>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</si>
  <si>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</si>
  <si>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</si>
  <si>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</si>
  <si>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</si>
  <si>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</si>
  <si>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</si>
  <si>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</si>
  <si>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</si>
  <si>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</si>
  <si>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</si>
  <si>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</si>
  <si>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</si>
  <si>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</si>
  <si>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</si>
  <si>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</si>
  <si>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</si>
  <si>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</si>
  <si>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</si>
  <si>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</si>
  <si>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</si>
  <si>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</si>
  <si>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</si>
  <si>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</si>
  <si>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</si>
  <si>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</si>
  <si>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</si>
  <si>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</si>
  <si>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</si>
  <si>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</si>
  <si>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</si>
  <si>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</si>
  <si>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</si>
  <si>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</si>
  <si>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</si>
  <si>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</si>
  <si>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</si>
  <si>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</si>
  <si>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</si>
  <si>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</si>
  <si>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</si>
  <si>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</si>
  <si>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</si>
  <si>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</si>
  <si>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</si>
  <si>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</si>
  <si>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</si>
  <si>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</si>
  <si>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</si>
  <si>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</si>
  <si>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</si>
  <si>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</si>
  <si>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</si>
  <si>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</si>
  <si>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</si>
  <si>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</si>
  <si>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</si>
  <si>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</si>
  <si>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</si>
  <si>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</si>
  <si>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</si>
  <si>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</si>
  <si>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</si>
  <si>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</si>
  <si>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</si>
  <si>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</si>
  <si>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</si>
  <si>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</si>
  <si>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</si>
  <si>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</si>
  <si>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</si>
  <si>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</si>
  <si>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</si>
  <si>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</si>
  <si>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</si>
  <si>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</si>
  <si>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</si>
  <si>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</si>
  <si>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</si>
  <si>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</si>
  <si>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</si>
  <si>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</si>
  <si>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</si>
  <si>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</si>
  <si>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</si>
  <si>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</si>
  <si>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</si>
  <si>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</si>
  <si>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</si>
  <si>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</si>
  <si>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</si>
  <si>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</si>
  <si>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</si>
  <si>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</si>
  <si>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</si>
  <si>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</si>
  <si>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</si>
  <si>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</si>
  <si>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</si>
  <si>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</si>
  <si>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</si>
  <si>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</si>
  <si>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</si>
  <si>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</si>
  <si>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</si>
  <si>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</si>
  <si>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</si>
  <si>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</si>
  <si>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</si>
  <si>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</si>
  <si>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</si>
  <si>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</si>
  <si>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</si>
  <si>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</si>
  <si>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</si>
  <si>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</si>
  <si>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</si>
  <si>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</si>
  <si>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</si>
  <si>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</si>
  <si>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</si>
  <si>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</si>
  <si>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</si>
  <si>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</si>
  <si>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</si>
  <si>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</si>
  <si>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</si>
  <si>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</si>
  <si>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</si>
  <si>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</si>
  <si>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</si>
  <si>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</si>
  <si>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</si>
  <si>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</si>
  <si>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</si>
  <si>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</si>
  <si>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</si>
  <si>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</si>
  <si>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</si>
  <si>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</si>
  <si>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</si>
  <si>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</si>
  <si>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</si>
  <si>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</si>
  <si>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</si>
  <si>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</si>
  <si>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</si>
  <si>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</si>
  <si>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</si>
  <si>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</si>
  <si>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</si>
  <si>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</si>
  <si>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</si>
  <si>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</si>
  <si>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</si>
  <si>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</si>
  <si>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</si>
  <si>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</si>
  <si>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</si>
  <si>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</si>
  <si>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</si>
  <si>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</si>
  <si>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</si>
  <si>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</si>
  <si>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</si>
  <si>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</si>
  <si>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</si>
  <si>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</si>
  <si>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</si>
  <si>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</si>
  <si>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</si>
  <si>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</si>
  <si>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</si>
  <si>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</si>
  <si>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</si>
  <si>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</si>
  <si>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</si>
  <si>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</si>
  <si>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</si>
  <si>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</si>
  <si>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</si>
  <si>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</si>
  <si>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</si>
  <si>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</si>
  <si>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</si>
  <si>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</si>
  <si>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</si>
  <si>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</si>
  <si>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</si>
  <si>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</si>
  <si>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</si>
  <si>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</si>
  <si>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</si>
  <si>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</si>
  <si>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</si>
  <si>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</si>
  <si>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</si>
  <si>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</si>
  <si>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</si>
  <si>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</si>
  <si>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</si>
  <si>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</si>
  <si>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</si>
  <si>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</si>
  <si>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</si>
  <si>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</si>
  <si>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</si>
  <si>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</si>
  <si>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</si>
  <si>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</si>
  <si>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</si>
  <si>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</si>
  <si>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</si>
  <si>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</si>
  <si>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</si>
  <si>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</si>
  <si>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</si>
  <si>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</si>
  <si>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</si>
  <si>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</si>
  <si>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</si>
  <si>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</si>
  <si>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</si>
  <si>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</si>
  <si>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</si>
  <si>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</si>
  <si>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</si>
  <si>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</si>
  <si>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</si>
  <si>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</si>
  <si>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</si>
  <si>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</si>
  <si>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</si>
  <si>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</si>
  <si>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</si>
  <si>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</si>
  <si>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</si>
  <si>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</si>
  <si>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</si>
  <si>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</si>
  <si>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</si>
  <si>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</si>
  <si>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</si>
  <si>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</si>
  <si>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</si>
  <si>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</si>
  <si>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</si>
  <si>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</si>
  <si>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</si>
  <si>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</si>
  <si>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</si>
  <si>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</si>
  <si>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</si>
  <si>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</si>
  <si>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</si>
  <si>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</si>
  <si>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</si>
  <si>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</si>
  <si>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</si>
  <si>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</si>
  <si>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</si>
  <si>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</si>
  <si>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</si>
  <si>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</si>
  <si>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</si>
  <si>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</si>
  <si>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</si>
  <si>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</si>
  <si>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</si>
  <si>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</si>
  <si>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</si>
  <si>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</si>
  <si>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</si>
  <si>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</si>
  <si>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</si>
  <si>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</si>
  <si>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</si>
  <si>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</si>
  <si>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</si>
  <si>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</si>
  <si>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</si>
  <si>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</si>
  <si>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</si>
  <si>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</si>
  <si>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</si>
  <si>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</si>
  <si>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</si>
  <si>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</si>
  <si>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</si>
  <si>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</si>
  <si>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</si>
  <si>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</si>
  <si>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</si>
  <si>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</si>
  <si>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</si>
  <si>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</si>
  <si>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</si>
  <si>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</si>
  <si>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</si>
  <si>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</si>
  <si>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</si>
  <si>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</si>
  <si>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</si>
  <si>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</si>
  <si>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</si>
  <si>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</si>
  <si>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</si>
  <si>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</si>
  <si>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</si>
  <si>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</si>
  <si>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</si>
  <si>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</si>
  <si>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</si>
  <si>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</si>
  <si>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</si>
  <si>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</si>
  <si>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</si>
  <si>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</si>
  <si>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</si>
  <si>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</si>
  <si>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</si>
  <si>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</si>
  <si>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</si>
  <si>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</si>
  <si>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</si>
  <si>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</si>
  <si>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</si>
  <si>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</si>
  <si>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</si>
  <si>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</si>
  <si>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</si>
  <si>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</si>
  <si>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</si>
  <si>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</si>
  <si>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</si>
  <si>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</si>
  <si>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</si>
  <si>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</si>
  <si>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</si>
  <si>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</si>
  <si>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</si>
  <si>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</si>
  <si>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</si>
  <si>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</si>
  <si>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</si>
  <si>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</si>
  <si>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</si>
  <si>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</si>
  <si>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</si>
  <si>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</si>
  <si>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</si>
  <si>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</si>
  <si>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</si>
  <si>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</si>
  <si>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</si>
  <si>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</si>
  <si>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</si>
  <si>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</si>
  <si>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</si>
  <si>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</si>
  <si>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</si>
  <si>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</si>
  <si>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</si>
  <si>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</si>
  <si>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</si>
  <si>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</si>
  <si>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</si>
  <si>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</si>
  <si>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</si>
  <si>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</si>
  <si>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</si>
  <si>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</si>
  <si>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</si>
  <si>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</si>
  <si>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</si>
  <si>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</si>
  <si>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</si>
  <si>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</si>
  <si>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</si>
  <si>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</si>
  <si>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</si>
  <si>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</si>
  <si>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</si>
  <si>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</si>
  <si>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</si>
  <si>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</si>
  <si>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</si>
  <si>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</si>
  <si>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</si>
  <si>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</si>
  <si>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</si>
  <si>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</si>
  <si>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</si>
  <si>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</si>
  <si>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</si>
  <si>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</si>
  <si>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</si>
  <si>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</si>
  <si>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</si>
  <si>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</si>
  <si>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</si>
  <si>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</si>
  <si>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</si>
  <si>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</si>
  <si>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</si>
  <si>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</si>
  <si>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</si>
  <si>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</si>
  <si>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</si>
  <si>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</si>
  <si>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</si>
  <si>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</si>
  <si>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</si>
  <si>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</si>
  <si>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</si>
  <si>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</si>
  <si>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</si>
  <si>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</si>
  <si>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</si>
  <si>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</si>
  <si>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</si>
  <si>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</si>
  <si>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</si>
  <si>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</si>
  <si>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</si>
  <si>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</si>
  <si>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</si>
  <si>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</si>
  <si>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</si>
  <si>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</si>
  <si>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</si>
  <si>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</si>
  <si>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</si>
  <si>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</si>
  <si>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</si>
  <si>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</si>
  <si>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</si>
  <si>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</si>
  <si>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</si>
  <si>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</si>
  <si>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</si>
  <si>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</si>
  <si>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</si>
  <si>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</si>
  <si>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</si>
  <si>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</si>
  <si>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</si>
  <si>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</si>
  <si>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</si>
  <si>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</si>
  <si>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</si>
  <si>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</si>
  <si>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</si>
  <si>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</si>
  <si>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</si>
  <si>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</si>
  <si>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</si>
  <si>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</si>
  <si>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</si>
  <si>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</si>
  <si>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</si>
  <si>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</si>
  <si>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</si>
  <si>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</si>
  <si>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</si>
  <si>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</si>
  <si>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</si>
  <si>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</si>
  <si>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</si>
  <si>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</si>
  <si>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</si>
  <si>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</si>
  <si>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</si>
  <si>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</si>
  <si>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</si>
  <si>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</si>
  <si>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</si>
  <si>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</si>
  <si>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</si>
  <si>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</si>
  <si>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</si>
  <si>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</si>
  <si>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</si>
  <si>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</si>
  <si>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</si>
  <si>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</si>
  <si>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</si>
  <si>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</si>
  <si>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</si>
  <si>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</si>
  <si>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</si>
  <si>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</si>
  <si>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</si>
  <si>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</si>
  <si>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</si>
  <si>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</si>
  <si>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</si>
  <si>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</si>
  <si>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</si>
  <si>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</si>
  <si>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</si>
  <si>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</si>
  <si>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</si>
  <si>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</si>
  <si>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</si>
  <si>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</si>
  <si>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</si>
  <si>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</si>
  <si>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</si>
  <si>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</si>
  <si>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</si>
  <si>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</si>
  <si>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</si>
  <si>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</si>
  <si>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</si>
  <si>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</si>
  <si>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</si>
  <si>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</si>
  <si>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</si>
  <si>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</si>
  <si>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</si>
  <si>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</si>
  <si>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</si>
  <si>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</si>
  <si>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</si>
  <si>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</si>
  <si>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</si>
  <si>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</si>
  <si>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</si>
  <si>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</si>
  <si>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</si>
  <si>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</si>
  <si>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</si>
  <si>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</si>
  <si>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</si>
  <si>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</si>
  <si>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</si>
  <si>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</si>
  <si>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</si>
  <si>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</si>
  <si>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</si>
  <si>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</si>
  <si>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</si>
  <si>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</si>
  <si>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</si>
  <si>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</si>
  <si>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</si>
  <si>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</si>
  <si>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</si>
  <si>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</si>
  <si>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</si>
  <si>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</si>
  <si>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</si>
  <si>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</si>
  <si>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</si>
  <si>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</si>
  <si>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</si>
  <si>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</si>
  <si>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</si>
  <si>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</si>
  <si>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</si>
  <si>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</si>
  <si>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</si>
  <si>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</si>
  <si>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</si>
  <si>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</si>
  <si>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</si>
  <si>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</si>
  <si>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</si>
  <si>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</si>
  <si>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</si>
  <si>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</si>
  <si>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</si>
  <si>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</si>
  <si>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</si>
  <si>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</si>
  <si>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</si>
  <si>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</si>
  <si>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</si>
  <si>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</si>
  <si>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</si>
  <si>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</si>
  <si>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</si>
  <si>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</si>
  <si>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</si>
  <si>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</si>
  <si>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</si>
  <si>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</si>
  <si>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</si>
  <si>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</si>
  <si>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</si>
  <si>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</si>
  <si>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</si>
  <si>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</si>
  <si>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</si>
  <si>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</si>
  <si>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</si>
  <si>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</si>
  <si>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</si>
  <si>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</si>
  <si>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</si>
  <si>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</si>
  <si>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</si>
  <si>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</si>
  <si>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</si>
  <si>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</si>
  <si>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</si>
  <si>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</si>
  <si>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</si>
  <si>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</si>
  <si>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</si>
  <si>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</si>
  <si>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</si>
  <si>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</si>
  <si>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</si>
  <si>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</si>
  <si>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</si>
  <si>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</si>
  <si>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</si>
  <si>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</si>
  <si>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</si>
  <si>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</si>
  <si>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</si>
  <si>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</si>
  <si>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</si>
  <si>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</si>
  <si>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</si>
  <si>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</si>
  <si>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</si>
  <si>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</si>
  <si>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</si>
  <si>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</si>
  <si>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</si>
  <si>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</si>
  <si>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</si>
  <si>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</si>
  <si>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</si>
  <si>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</si>
  <si>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</si>
  <si>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</si>
  <si>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</si>
  <si>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</si>
  <si>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</si>
  <si>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</si>
  <si>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</si>
  <si>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</si>
  <si>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</si>
  <si>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</si>
  <si>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</si>
  <si>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</si>
  <si>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</si>
  <si>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</si>
  <si>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</si>
  <si>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</si>
  <si>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</si>
  <si>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</si>
  <si>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</si>
  <si>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</si>
  <si>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</si>
  <si>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</si>
  <si>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</si>
  <si>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</si>
  <si>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</si>
  <si>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</si>
  <si>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</si>
  <si>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</si>
  <si>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</si>
  <si>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</si>
  <si>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</si>
  <si>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</si>
  <si>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</si>
  <si>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</si>
  <si>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</si>
  <si>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</si>
  <si>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</si>
  <si>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</si>
  <si>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</si>
  <si>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</si>
  <si>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</si>
  <si>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</si>
  <si>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</si>
  <si>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</si>
  <si>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</si>
  <si>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</si>
  <si>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</si>
  <si>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</si>
  <si>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</si>
  <si>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</si>
  <si>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</si>
  <si>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</si>
  <si>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</si>
  <si>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</si>
  <si>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</si>
  <si>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</si>
  <si>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</si>
  <si>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</si>
  <si>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</si>
  <si>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</si>
  <si>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</si>
  <si>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</si>
  <si>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</si>
  <si>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</si>
  <si>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</si>
  <si>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</si>
  <si>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</si>
  <si>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</si>
  <si>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</si>
  <si>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</si>
  <si>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</si>
  <si>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</si>
  <si>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</si>
  <si>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</si>
  <si>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</si>
  <si>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</si>
  <si>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</si>
  <si>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</si>
  <si>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</si>
  <si>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</si>
  <si>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</si>
  <si>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</si>
  <si>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</si>
  <si>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</si>
  <si>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</si>
  <si>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</si>
  <si>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</si>
  <si>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</si>
  <si>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</si>
  <si>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</si>
  <si>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</si>
  <si>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</si>
  <si>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</si>
  <si>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</si>
  <si>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</si>
  <si>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</si>
  <si>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</si>
  <si>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</si>
  <si>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</si>
  <si>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</si>
  <si>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</si>
  <si>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</si>
  <si>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</si>
  <si>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</si>
  <si>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</si>
  <si>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</si>
  <si>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</si>
  <si>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</si>
  <si>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</si>
  <si>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</si>
  <si>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</si>
  <si>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</si>
  <si>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</si>
  <si>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</si>
  <si>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</si>
  <si>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</si>
  <si>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</si>
  <si>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</si>
  <si>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</si>
  <si>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</si>
  <si>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</si>
  <si>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</si>
  <si>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</si>
  <si>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</si>
  <si>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</si>
  <si>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</si>
  <si>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</si>
  <si>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</si>
  <si>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</si>
  <si>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</si>
  <si>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</si>
  <si>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</si>
  <si>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</si>
  <si>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</si>
  <si>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</si>
  <si>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</si>
  <si>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</si>
  <si>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</si>
  <si>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</si>
  <si>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</si>
  <si>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</si>
  <si>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</si>
  <si>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</si>
  <si>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</si>
  <si>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</si>
  <si>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</si>
  <si>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</si>
  <si>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</si>
  <si>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</si>
  <si>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</si>
  <si>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</si>
  <si>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</si>
  <si>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</si>
  <si>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</si>
  <si>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</si>
  <si>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</si>
  <si>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</si>
  <si>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</si>
  <si>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</si>
  <si>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</si>
  <si>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</si>
  <si>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</si>
  <si>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</si>
  <si>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</si>
  <si>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</si>
  <si>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</si>
  <si>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</si>
  <si>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</si>
  <si>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</si>
  <si>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</si>
  <si>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</si>
  <si>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</si>
  <si>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</si>
  <si>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</si>
  <si>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</si>
  <si>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</si>
  <si>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</si>
  <si>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</si>
  <si>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</si>
  <si>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</si>
  <si>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</si>
  <si>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</si>
  <si>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</si>
  <si>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</si>
  <si>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</si>
  <si>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</si>
  <si>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</si>
  <si>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</si>
  <si>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</si>
  <si>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</si>
  <si>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</si>
  <si>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</si>
  <si>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</si>
  <si>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</si>
  <si>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</si>
  <si>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</si>
  <si>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</si>
  <si>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</si>
  <si>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</si>
  <si>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</si>
  <si>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</si>
  <si>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</si>
  <si>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</si>
  <si>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</si>
  <si>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</si>
  <si>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</si>
  <si>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</si>
  <si>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</si>
  <si>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</si>
  <si>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</si>
  <si>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</si>
  <si>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</si>
  <si>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</si>
  <si>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</si>
  <si>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</si>
  <si>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</si>
  <si>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</si>
  <si>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</si>
  <si>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</si>
  <si>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</si>
  <si>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</si>
  <si>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</si>
  <si>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</si>
  <si>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</si>
  <si>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</si>
  <si>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</si>
  <si>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</si>
  <si>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</si>
  <si>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</si>
  <si>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</si>
  <si>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</si>
  <si>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</si>
  <si>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</si>
  <si>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</si>
  <si>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</si>
  <si>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</si>
  <si>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</si>
  <si>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</si>
  <si>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</si>
  <si>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</si>
  <si>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</si>
  <si>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</si>
  <si>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</si>
  <si>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</si>
  <si>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</si>
  <si>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</si>
  <si>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</si>
  <si>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</si>
  <si>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</si>
  <si>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</si>
  <si>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</si>
  <si>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</si>
  <si>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</si>
  <si>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</si>
  <si>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</si>
  <si>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</si>
  <si>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</si>
  <si>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</si>
  <si>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</si>
  <si>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</si>
  <si>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</si>
  <si>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</si>
  <si>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</si>
  <si>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</si>
  <si>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</si>
  <si>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</si>
  <si>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</si>
  <si>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</si>
  <si>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</si>
  <si>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</si>
  <si>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</si>
  <si>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</si>
  <si>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</si>
  <si>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</si>
  <si>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</si>
  <si>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</si>
  <si>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</si>
  <si>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</si>
  <si>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</si>
  <si>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</si>
  <si>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</si>
  <si>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</si>
  <si>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</si>
  <si>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</si>
  <si>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</si>
  <si>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</si>
  <si>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</si>
  <si>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</si>
  <si>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</si>
  <si>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</si>
  <si>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</si>
  <si>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</si>
  <si>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</si>
  <si>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</si>
  <si>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</si>
  <si>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</si>
  <si>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</si>
  <si>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</si>
  <si>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</si>
  <si>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</si>
  <si>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</si>
  <si>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</si>
  <si>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</si>
  <si>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</si>
  <si>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</si>
  <si>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</si>
  <si>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</si>
  <si>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</si>
  <si>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</si>
  <si>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</si>
  <si>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</si>
  <si>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</si>
  <si>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</si>
  <si>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</si>
  <si>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</si>
  <si>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</si>
  <si>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</si>
  <si>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</si>
  <si>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</si>
  <si>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</si>
  <si>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</si>
  <si>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</si>
  <si>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</si>
  <si>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</si>
  <si>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</si>
  <si>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</si>
  <si>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</si>
  <si>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</si>
  <si>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</si>
  <si>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</si>
  <si>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</si>
  <si>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</si>
  <si>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</si>
  <si>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</si>
  <si>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</si>
  <si>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</si>
  <si>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</si>
  <si>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</si>
  <si>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</si>
  <si>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</si>
  <si>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</si>
  <si>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</si>
  <si>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</si>
  <si>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</si>
  <si>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</si>
  <si>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</si>
  <si>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</si>
  <si>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</si>
  <si>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</si>
  <si>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</si>
  <si>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</si>
  <si>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</si>
  <si>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</si>
  <si>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</si>
  <si>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</si>
  <si>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</si>
  <si>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</si>
  <si>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</si>
  <si>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</si>
  <si>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</si>
  <si>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</si>
  <si>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</si>
  <si>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</si>
  <si>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</si>
  <si>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</si>
  <si>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</si>
  <si>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</si>
  <si>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</si>
  <si>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</si>
  <si>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</si>
  <si>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</si>
  <si>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</si>
  <si>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</si>
  <si>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</si>
  <si>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</si>
  <si>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</si>
  <si>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</si>
  <si>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</si>
  <si>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</si>
  <si>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</si>
  <si>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</si>
  <si>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</si>
  <si>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</si>
  <si>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</si>
  <si>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</si>
  <si>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</si>
  <si>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</si>
  <si>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</si>
  <si>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</si>
  <si>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</si>
  <si>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</si>
  <si>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</si>
  <si>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</si>
  <si>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</si>
  <si>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</si>
  <si>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</si>
  <si>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</si>
  <si>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</si>
  <si>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</si>
  <si>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</si>
  <si>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</si>
  <si>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</si>
  <si>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</si>
  <si>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</si>
  <si>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</si>
  <si>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</si>
  <si>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</si>
  <si>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</si>
  <si>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</si>
  <si>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</si>
  <si>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</si>
  <si>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</si>
  <si>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</si>
  <si>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</si>
  <si>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</si>
  <si>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</si>
  <si>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</si>
  <si>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</si>
  <si>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</si>
  <si>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</si>
  <si>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</si>
  <si>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</si>
  <si>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</si>
  <si>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</si>
  <si>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</si>
  <si>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</si>
  <si>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</si>
  <si>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</si>
  <si>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</si>
  <si>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</si>
  <si>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</si>
  <si>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</si>
  <si>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</si>
  <si>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</si>
  <si>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</si>
  <si>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</si>
  <si>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</si>
  <si>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</si>
  <si>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</si>
  <si>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</si>
  <si>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</si>
  <si>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</si>
  <si>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</si>
  <si>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</si>
  <si>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</si>
  <si>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</si>
  <si>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</si>
  <si>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</si>
  <si>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</si>
  <si>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</si>
  <si>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</si>
  <si>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</si>
  <si>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</si>
  <si>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</si>
  <si>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</si>
  <si>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</si>
  <si>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</si>
  <si>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</si>
  <si>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</si>
  <si>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</si>
  <si>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</si>
  <si>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</si>
  <si>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</si>
  <si>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</si>
  <si>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</si>
  <si>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</si>
  <si>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</si>
  <si>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</si>
  <si>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</si>
  <si>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</si>
  <si>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</si>
  <si>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</si>
  <si>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</si>
  <si>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</si>
  <si>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</si>
  <si>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</si>
  <si>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</si>
  <si>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</si>
  <si>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</si>
  <si>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</si>
  <si>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</si>
  <si>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</si>
  <si>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</si>
  <si>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</si>
  <si>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</si>
  <si>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</si>
  <si>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</si>
  <si>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</si>
  <si>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</si>
  <si>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</si>
  <si>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</si>
  <si>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</si>
  <si>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</si>
  <si>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</si>
  <si>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</si>
  <si>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</si>
  <si>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</si>
  <si>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</si>
  <si>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</si>
  <si>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</si>
  <si>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</si>
  <si>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</si>
  <si>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</si>
  <si>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</si>
  <si>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</si>
  <si>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</si>
  <si>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</si>
  <si>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</si>
  <si>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</si>
  <si>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</si>
  <si>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</si>
  <si>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</si>
  <si>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</si>
  <si>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</si>
  <si>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</si>
  <si>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</si>
  <si>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</si>
  <si>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</si>
  <si>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</si>
  <si>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</si>
  <si>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</si>
  <si>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</si>
  <si>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</si>
  <si>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</si>
  <si>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</si>
  <si>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</si>
  <si>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</si>
  <si>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</si>
  <si>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</si>
  <si>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</si>
  <si>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</si>
  <si>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</si>
  <si>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</si>
  <si>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</si>
  <si>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</si>
  <si>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</si>
  <si>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</si>
  <si>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</si>
  <si>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</si>
  <si>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</si>
  <si>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</si>
  <si>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</si>
  <si>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</si>
  <si>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</si>
  <si>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</si>
  <si>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</si>
  <si>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</si>
  <si>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</si>
  <si>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</si>
  <si>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</si>
  <si>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</si>
  <si>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</si>
  <si>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</si>
  <si>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</si>
  <si>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</si>
  <si>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</si>
  <si>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</si>
  <si>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</si>
  <si>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</si>
  <si>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</si>
  <si>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</si>
  <si>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</si>
  <si>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</si>
  <si>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</si>
  <si>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</si>
  <si>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</si>
  <si>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</si>
  <si>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</si>
  <si>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</si>
  <si>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</si>
  <si>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</si>
  <si>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</si>
  <si>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</si>
  <si>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</si>
  <si>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</si>
  <si>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</si>
  <si>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</si>
  <si>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</si>
  <si>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</si>
  <si>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</si>
  <si>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</si>
  <si>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</si>
  <si>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</si>
  <si>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</si>
  <si>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</si>
  <si>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</si>
  <si>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</si>
  <si>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</si>
  <si>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</si>
  <si>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</si>
  <si>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</si>
  <si>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</si>
  <si>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</si>
  <si>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</si>
  <si>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</si>
  <si>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</si>
  <si>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</si>
  <si>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</si>
  <si>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</si>
  <si>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</si>
  <si>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</si>
  <si>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</si>
  <si>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</si>
  <si>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</si>
  <si>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</si>
  <si>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</si>
  <si>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</si>
  <si>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</si>
  <si>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</si>
  <si>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</si>
  <si>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</si>
  <si>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</si>
  <si>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</si>
  <si>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</si>
  <si>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</si>
  <si>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</si>
  <si>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</si>
  <si>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</si>
  <si>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</si>
  <si>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</si>
  <si>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</si>
  <si>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</si>
  <si>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</si>
  <si>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</si>
  <si>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</si>
  <si>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</si>
  <si>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</si>
  <si>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</si>
  <si>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</si>
  <si>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</si>
  <si>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</si>
  <si>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</si>
  <si>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</si>
  <si>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</si>
  <si>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</si>
  <si>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</si>
  <si>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</si>
  <si>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</si>
  <si>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</si>
  <si>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</si>
  <si>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</si>
  <si>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</si>
  <si>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</si>
  <si>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</si>
  <si>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</si>
  <si>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</si>
  <si>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</si>
  <si>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</si>
  <si>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</si>
  <si>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</si>
  <si>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</si>
  <si>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</si>
  <si>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</si>
  <si>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</si>
  <si>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</si>
  <si>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</si>
  <si>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</si>
  <si>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</si>
  <si>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</si>
  <si>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</si>
  <si>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</si>
  <si>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</si>
  <si>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</si>
  <si>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</si>
  <si>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</si>
  <si>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</si>
  <si>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</si>
  <si>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</si>
  <si>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</si>
  <si>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</si>
  <si>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</si>
  <si>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</si>
  <si>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</si>
  <si>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</si>
  <si>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</si>
  <si>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</si>
  <si>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</si>
  <si>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</si>
  <si>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</si>
  <si>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</si>
  <si>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</si>
  <si>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</si>
  <si>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</si>
  <si>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</si>
  <si>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</si>
  <si>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</si>
  <si>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</si>
  <si>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</si>
  <si>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</si>
  <si>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</si>
  <si>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</si>
  <si>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</si>
  <si>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</si>
  <si>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</si>
  <si>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</si>
  <si>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</si>
  <si>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</si>
  <si>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</si>
  <si>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</si>
  <si>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</si>
  <si>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</si>
  <si>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</si>
  <si>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</si>
  <si>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</si>
  <si>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</si>
  <si>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</si>
  <si>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</si>
  <si>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</si>
  <si>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</si>
  <si>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</si>
  <si>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</si>
  <si>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</si>
  <si>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</si>
  <si>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</si>
  <si>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</si>
  <si>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</si>
  <si>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</si>
  <si>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</si>
  <si>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</si>
  <si>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</si>
  <si>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</si>
  <si>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</si>
  <si>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</si>
  <si>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</si>
  <si>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</si>
  <si>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</si>
  <si>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</si>
  <si>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</si>
  <si>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</si>
  <si>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</si>
  <si>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</si>
  <si>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</si>
  <si>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</si>
  <si>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</si>
  <si>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</si>
  <si>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</si>
  <si>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</si>
  <si>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</si>
  <si>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</si>
  <si>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</si>
  <si>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</si>
  <si>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</si>
  <si>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</si>
  <si>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</si>
  <si>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</si>
  <si>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</si>
  <si>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</si>
  <si>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</si>
  <si>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</si>
  <si>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</si>
  <si>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</si>
  <si>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</si>
  <si>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</si>
  <si>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</si>
  <si>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</si>
  <si>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</si>
  <si>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</si>
  <si>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</si>
  <si>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</si>
  <si>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</si>
  <si>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</si>
  <si>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</si>
  <si>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</si>
  <si>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</si>
  <si>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</si>
  <si>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</si>
  <si>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</si>
  <si>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</si>
  <si>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</si>
  <si>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</si>
  <si>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</si>
  <si>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</si>
  <si>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</si>
  <si>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</si>
  <si>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</si>
  <si>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</si>
  <si>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</si>
  <si>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</si>
  <si>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</si>
  <si>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</si>
  <si>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</si>
  <si>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</si>
  <si>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</si>
  <si>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</si>
  <si>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</si>
  <si>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</si>
  <si>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</si>
  <si>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</si>
  <si>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</si>
  <si>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</si>
  <si>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</si>
  <si>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</si>
  <si>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</si>
  <si>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</si>
  <si>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</si>
  <si>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</si>
  <si>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</si>
  <si>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</si>
  <si>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</si>
  <si>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</si>
  <si>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</si>
  <si>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</si>
  <si>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</si>
  <si>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</si>
  <si>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</si>
  <si>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</si>
  <si>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</si>
  <si>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</si>
  <si>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</si>
  <si>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</si>
  <si>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</si>
  <si>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</si>
  <si>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</si>
  <si>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</si>
  <si>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</si>
  <si>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</si>
  <si>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</si>
  <si>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</si>
  <si>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</si>
  <si>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</si>
  <si>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</si>
  <si>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</si>
  <si>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</si>
  <si>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</si>
  <si>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</si>
  <si>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</si>
  <si>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</si>
  <si>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</si>
  <si>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</si>
  <si>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</si>
  <si>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</si>
  <si>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</si>
  <si>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</si>
  <si>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</si>
  <si>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</si>
  <si>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</si>
  <si>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</si>
  <si>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</si>
  <si>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</si>
  <si>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</si>
  <si>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</si>
  <si>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</si>
  <si>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</si>
  <si>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</si>
  <si>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</si>
  <si>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</si>
  <si>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</si>
  <si>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</si>
  <si>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</si>
  <si>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</si>
  <si>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</si>
  <si>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</si>
  <si>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</si>
  <si>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</si>
  <si>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</si>
  <si>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</si>
  <si>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</si>
  <si>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</si>
  <si>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</si>
  <si>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</si>
  <si>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</si>
  <si>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</si>
  <si>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</si>
  <si>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</si>
  <si>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</si>
  <si>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</si>
  <si>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</si>
  <si>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</si>
  <si>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</si>
  <si>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</si>
  <si>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</si>
  <si>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</si>
  <si>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</si>
  <si>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</si>
  <si>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</si>
  <si>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</si>
  <si>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</si>
  <si>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</si>
  <si>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</si>
  <si>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</si>
  <si>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</si>
  <si>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</si>
  <si>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</si>
  <si>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</si>
  <si>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</si>
  <si>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</si>
  <si>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</si>
  <si>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</si>
  <si>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</si>
  <si>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</si>
  <si>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</si>
  <si>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</si>
  <si>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</si>
  <si>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</si>
  <si>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</si>
  <si>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</si>
  <si>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</si>
  <si>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</si>
  <si>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</si>
  <si>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</si>
  <si>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</si>
  <si>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</si>
  <si>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</si>
  <si>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</si>
  <si>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</si>
  <si>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</si>
  <si>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</si>
  <si>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</si>
  <si>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</si>
  <si>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</si>
  <si>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</si>
  <si>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</si>
  <si>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</si>
  <si>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</si>
  <si>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</si>
  <si>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</si>
  <si>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</si>
  <si>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</si>
  <si>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</si>
  <si>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</si>
  <si>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</si>
  <si>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</si>
  <si>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</si>
  <si>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3335993930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</si>
  <si>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</si>
  <si>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</si>
  <si>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</si>
  <si>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</si>
  <si>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</si>
  <si>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</si>
  <si>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</si>
  <si>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3335996235 </t>
  </si>
  <si>
    <t>3335996245 </t>
  </si>
  <si>
    <t>3335996244 </t>
  </si>
  <si>
    <t>3335996246</t>
  </si>
  <si>
    <t>3335996236</t>
  </si>
  <si>
    <t>3335996232</t>
  </si>
  <si>
    <t>3335996250 </t>
  </si>
  <si>
    <t>3335996251 </t>
  </si>
  <si>
    <t>COMUNICACION</t>
  </si>
  <si>
    <t>3335996257</t>
  </si>
  <si>
    <t>3335996256</t>
  </si>
  <si>
    <t>GAVETAS VACIAS + GAVETA FALLANDO</t>
  </si>
  <si>
    <t>GAVETA DE DEPÓSITOS LLENA</t>
  </si>
  <si>
    <t>ERROR PRINTER ATM DEPOSITOS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</si>
  <si>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</si>
  <si>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</si>
  <si>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</si>
  <si>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</si>
  <si>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</si>
  <si>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</si>
  <si>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</si>
  <si>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</si>
  <si>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</si>
  <si>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</si>
  <si>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</si>
  <si>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</si>
  <si>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</si>
  <si>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</si>
  <si>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3335996322 </t>
  </si>
  <si>
    <t>3335996360 </t>
  </si>
  <si>
    <t>3335996325 </t>
  </si>
  <si>
    <t>3335996406 </t>
  </si>
  <si>
    <t>3335996447 </t>
  </si>
  <si>
    <t>3335996483 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</si>
  <si>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</si>
  <si>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</si>
  <si>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</si>
  <si>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</si>
  <si>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</si>
  <si>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</si>
  <si>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</si>
  <si>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</si>
  <si>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</si>
  <si>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</si>
  <si>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</si>
  <si>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</si>
  <si>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</si>
  <si>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FUERA DE SERVICIO  SE LE ENVIO ...</t>
  </si>
  <si>
    <t>REINICIO FALLIDO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</si>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</sst>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11" fillId="5" borderId="83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48" fillId="49" borderId="84" xfId="0" applyFont="1" applyFill="1" applyBorder="1" applyAlignment="1">
      <alignment horizontal="center" vertical="center" wrapText="1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vertical="center" wrapText="1"/>
    </xf>
    <xf numFmtId="0" fontId="40" fillId="43" borderId="8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7"/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9.0611689814832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11.1852893518517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7.28755787036789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2667</v>
      </c>
    </row>
    <row r="12" spans="1:11" ht="18" x14ac:dyDescent="0.25">
      <c r="A12" s="107" t="str">
        <f t="shared" ca="1" si="0"/>
        <v>7.17829861111386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W1036173"/>
  <sheetViews>
    <sheetView tabSelected="1" zoomScale="70" zoomScaleNormal="70" workbookViewId="0">
      <pane ySplit="4" topLeftCell="A32" activePane="bottomLeft" state="frozen"/>
      <selection pane="bottomLeft" activeCell="D63" sqref="D63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1406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2147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2720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9" t="str">
        <f>VLOOKUP(E5,'LISTADO ATM'!$A$2:$C$901,3,0)</f>
        <v>DISTRITO NACIONAL</v>
      </c>
      <c r="B5" s="134">
        <v>3335996291</v>
      </c>
      <c r="C5" s="96">
        <v>44429.381319444445</v>
      </c>
      <c r="D5" s="96" t="s">
        <v>2174</v>
      </c>
      <c r="E5" s="134">
        <v>34</v>
      </c>
      <c r="F5" s="139" t="str">
        <f>VLOOKUP(E5,VIP!$A$2:$O15248,2,0)</f>
        <v>DRBR034</v>
      </c>
      <c r="G5" s="139" t="str">
        <f>VLOOKUP(E5,'LISTADO ATM'!$A$2:$B$900,2,0)</f>
        <v xml:space="preserve">ATM Plaza de la Salud </v>
      </c>
      <c r="H5" s="139" t="str">
        <f>VLOOKUP(E5,VIP!$A$2:$O20209,7,FALSE)</f>
        <v>Si</v>
      </c>
      <c r="I5" s="139" t="str">
        <f>VLOOKUP(E5,VIP!$A$2:$O12174,8,FALSE)</f>
        <v>Si</v>
      </c>
      <c r="J5" s="139" t="str">
        <f>VLOOKUP(E5,VIP!$A$2:$O12124,8,FALSE)</f>
        <v>Si</v>
      </c>
      <c r="K5" s="139" t="str">
        <f>VLOOKUP(E5,VIP!$A$2:$O15698,6,0)</f>
        <v>NO</v>
      </c>
      <c r="L5" s="131" t="s">
        <v>2239</v>
      </c>
      <c r="M5" s="95" t="s">
        <v>2438</v>
      </c>
      <c r="N5" s="95" t="s">
        <v>2444</v>
      </c>
      <c r="O5" s="139" t="s">
        <v>2446</v>
      </c>
      <c r="P5" s="139"/>
      <c r="Q5" s="138" t="s">
        <v>2239</v>
      </c>
    </row>
    <row r="6" spans="1:17" s="123" customFormat="1" ht="18" x14ac:dyDescent="0.25">
      <c r="A6" s="139" t="str">
        <f>VLOOKUP(E6,'LISTADO ATM'!$A$2:$C$901,3,0)</f>
        <v>DISTRITO NACIONAL</v>
      </c>
      <c r="B6" s="134">
        <v>3335996395</v>
      </c>
      <c r="C6" s="96">
        <v>44429.4840625</v>
      </c>
      <c r="D6" s="96" t="s">
        <v>2174</v>
      </c>
      <c r="E6" s="134">
        <v>35</v>
      </c>
      <c r="F6" s="139" t="str">
        <f>VLOOKUP(E6,VIP!$A$2:$O15289,2,0)</f>
        <v>DRBR035</v>
      </c>
      <c r="G6" s="139" t="str">
        <f>VLOOKUP(E6,'LISTADO ATM'!$A$2:$B$900,2,0)</f>
        <v xml:space="preserve">ATM Dirección General de Aduanas I </v>
      </c>
      <c r="H6" s="139" t="str">
        <f>VLOOKUP(E6,VIP!$A$2:$O20250,7,FALSE)</f>
        <v>Si</v>
      </c>
      <c r="I6" s="139" t="str">
        <f>VLOOKUP(E6,VIP!$A$2:$O12215,8,FALSE)</f>
        <v>Si</v>
      </c>
      <c r="J6" s="139" t="str">
        <f>VLOOKUP(E6,VIP!$A$2:$O12165,8,FALSE)</f>
        <v>Si</v>
      </c>
      <c r="K6" s="139" t="str">
        <f>VLOOKUP(E6,VIP!$A$2:$O15739,6,0)</f>
        <v>NO</v>
      </c>
      <c r="L6" s="131" t="s">
        <v>2456</v>
      </c>
      <c r="M6" s="95" t="s">
        <v>2438</v>
      </c>
      <c r="N6" s="95" t="s">
        <v>2444</v>
      </c>
      <c r="O6" s="139" t="s">
        <v>2446</v>
      </c>
      <c r="P6" s="139"/>
      <c r="Q6" s="138" t="s">
        <v>2456</v>
      </c>
    </row>
    <row r="7" spans="1:17" s="123" customFormat="1" ht="18" x14ac:dyDescent="0.25">
      <c r="A7" s="139" t="str">
        <f>VLOOKUP(E7,'LISTADO ATM'!$A$2:$C$901,3,0)</f>
        <v>DISTRITO NACIONAL</v>
      </c>
      <c r="B7" s="134" t="s">
        <v>2658</v>
      </c>
      <c r="C7" s="96">
        <v>44428.845185185186</v>
      </c>
      <c r="D7" s="96" t="s">
        <v>2174</v>
      </c>
      <c r="E7" s="134">
        <v>37</v>
      </c>
      <c r="F7" s="139" t="str">
        <f>VLOOKUP(E7,VIP!$A$2:$O15239,2,0)</f>
        <v>DRBR037</v>
      </c>
      <c r="G7" s="139" t="str">
        <f>VLOOKUP(E7,'LISTADO ATM'!$A$2:$B$900,2,0)</f>
        <v xml:space="preserve">ATM Oficina Villa Mella </v>
      </c>
      <c r="H7" s="139" t="str">
        <f>VLOOKUP(E7,VIP!$A$2:$O20200,7,FALSE)</f>
        <v>Si</v>
      </c>
      <c r="I7" s="139" t="str">
        <f>VLOOKUP(E7,VIP!$A$2:$O12165,8,FALSE)</f>
        <v>Si</v>
      </c>
      <c r="J7" s="139" t="str">
        <f>VLOOKUP(E7,VIP!$A$2:$O12115,8,FALSE)</f>
        <v>Si</v>
      </c>
      <c r="K7" s="139" t="str">
        <f>VLOOKUP(E7,VIP!$A$2:$O15689,6,0)</f>
        <v>SI</v>
      </c>
      <c r="L7" s="131" t="s">
        <v>2213</v>
      </c>
      <c r="M7" s="95" t="s">
        <v>2438</v>
      </c>
      <c r="N7" s="95" t="s">
        <v>2444</v>
      </c>
      <c r="O7" s="139" t="s">
        <v>2446</v>
      </c>
      <c r="P7" s="139"/>
      <c r="Q7" s="138" t="s">
        <v>2213</v>
      </c>
    </row>
    <row r="8" spans="1:17" s="123" customFormat="1" ht="18" x14ac:dyDescent="0.25">
      <c r="A8" s="139" t="str">
        <f>VLOOKUP(E8,'LISTADO ATM'!$A$2:$C$901,3,0)</f>
        <v>NORTE</v>
      </c>
      <c r="B8" s="134">
        <v>3335996502</v>
      </c>
      <c r="C8" s="96">
        <v>44429.642824074072</v>
      </c>
      <c r="D8" s="96" t="s">
        <v>2175</v>
      </c>
      <c r="E8" s="134">
        <v>40</v>
      </c>
      <c r="F8" s="139" t="str">
        <f>VLOOKUP(E8,VIP!$A$2:$O15297,2,0)</f>
        <v>DRBR040</v>
      </c>
      <c r="G8" s="139" t="str">
        <f>VLOOKUP(E8,'LISTADO ATM'!$A$2:$B$900,2,0)</f>
        <v xml:space="preserve">ATM Oficina El Puñal </v>
      </c>
      <c r="H8" s="139" t="str">
        <f>VLOOKUP(E8,VIP!$A$2:$O20258,7,FALSE)</f>
        <v>Si</v>
      </c>
      <c r="I8" s="139" t="str">
        <f>VLOOKUP(E8,VIP!$A$2:$O12223,8,FALSE)</f>
        <v>Si</v>
      </c>
      <c r="J8" s="139" t="str">
        <f>VLOOKUP(E8,VIP!$A$2:$O12173,8,FALSE)</f>
        <v>Si</v>
      </c>
      <c r="K8" s="139" t="str">
        <f>VLOOKUP(E8,VIP!$A$2:$O15747,6,0)</f>
        <v>NO</v>
      </c>
      <c r="L8" s="131" t="s">
        <v>2213</v>
      </c>
      <c r="M8" s="95" t="s">
        <v>2438</v>
      </c>
      <c r="N8" s="95" t="s">
        <v>2444</v>
      </c>
      <c r="O8" s="139" t="s">
        <v>2633</v>
      </c>
      <c r="P8" s="139"/>
      <c r="Q8" s="138" t="s">
        <v>2213</v>
      </c>
    </row>
    <row r="9" spans="1:17" s="123" customFormat="1" ht="18" x14ac:dyDescent="0.25">
      <c r="A9" s="139" t="str">
        <f>VLOOKUP(E9,'LISTADO ATM'!$A$2:$C$901,3,0)</f>
        <v>NORTE</v>
      </c>
      <c r="B9" s="134">
        <v>3335996508</v>
      </c>
      <c r="C9" s="96">
        <v>44429.645057870373</v>
      </c>
      <c r="D9" s="96" t="s">
        <v>2174</v>
      </c>
      <c r="E9" s="134">
        <v>62</v>
      </c>
      <c r="F9" s="139" t="str">
        <f>VLOOKUP(E9,VIP!$A$2:$O15294,2,0)</f>
        <v>DRBR062</v>
      </c>
      <c r="G9" s="139" t="str">
        <f>VLOOKUP(E9,'LISTADO ATM'!$A$2:$B$900,2,0)</f>
        <v xml:space="preserve">ATM Oficina Dajabón </v>
      </c>
      <c r="H9" s="139" t="str">
        <f>VLOOKUP(E9,VIP!$A$2:$O20255,7,FALSE)</f>
        <v>Si</v>
      </c>
      <c r="I9" s="139" t="str">
        <f>VLOOKUP(E9,VIP!$A$2:$O12220,8,FALSE)</f>
        <v>Si</v>
      </c>
      <c r="J9" s="139" t="str">
        <f>VLOOKUP(E9,VIP!$A$2:$O12170,8,FALSE)</f>
        <v>Si</v>
      </c>
      <c r="K9" s="139" t="str">
        <f>VLOOKUP(E9,VIP!$A$2:$O15744,6,0)</f>
        <v>SI</v>
      </c>
      <c r="L9" s="131" t="s">
        <v>2456</v>
      </c>
      <c r="M9" s="95" t="s">
        <v>2438</v>
      </c>
      <c r="N9" s="95" t="s">
        <v>2444</v>
      </c>
      <c r="O9" s="139" t="s">
        <v>2446</v>
      </c>
      <c r="P9" s="139"/>
      <c r="Q9" s="138" t="s">
        <v>2456</v>
      </c>
    </row>
    <row r="10" spans="1:17" s="123" customFormat="1" ht="18" x14ac:dyDescent="0.25">
      <c r="A10" s="139" t="str">
        <f>VLOOKUP(E10,'LISTADO ATM'!$A$2:$C$901,3,0)</f>
        <v>SUR</v>
      </c>
      <c r="B10" s="134" t="s">
        <v>2683</v>
      </c>
      <c r="C10" s="96">
        <v>44429.739699074074</v>
      </c>
      <c r="D10" s="96" t="s">
        <v>2441</v>
      </c>
      <c r="E10" s="134">
        <v>84</v>
      </c>
      <c r="F10" s="139" t="str">
        <f>VLOOKUP(E10,VIP!$A$2:$O15318,2,0)</f>
        <v>DRBR084</v>
      </c>
      <c r="G10" s="139" t="str">
        <f>VLOOKUP(E10,'LISTADO ATM'!$A$2:$B$900,2,0)</f>
        <v xml:space="preserve">ATM Oficina Multicentro Sirena San Cristóbal </v>
      </c>
      <c r="H10" s="139" t="str">
        <f>VLOOKUP(E10,VIP!$A$2:$O20279,7,FALSE)</f>
        <v>Si</v>
      </c>
      <c r="I10" s="139" t="str">
        <f>VLOOKUP(E10,VIP!$A$2:$O12244,8,FALSE)</f>
        <v>Si</v>
      </c>
      <c r="J10" s="139" t="str">
        <f>VLOOKUP(E10,VIP!$A$2:$O12194,8,FALSE)</f>
        <v>Si</v>
      </c>
      <c r="K10" s="139" t="str">
        <f>VLOOKUP(E10,VIP!$A$2:$O15768,6,0)</f>
        <v>SI</v>
      </c>
      <c r="L10" s="131" t="s">
        <v>2550</v>
      </c>
      <c r="M10" s="95" t="s">
        <v>2438</v>
      </c>
      <c r="N10" s="95" t="s">
        <v>2444</v>
      </c>
      <c r="O10" s="139" t="s">
        <v>2445</v>
      </c>
      <c r="P10" s="139"/>
      <c r="Q10" s="138" t="s">
        <v>2550</v>
      </c>
    </row>
    <row r="11" spans="1:17" s="123" customFormat="1" ht="18" x14ac:dyDescent="0.25">
      <c r="A11" s="139" t="str">
        <f>VLOOKUP(E11,'LISTADO ATM'!$A$2:$C$901,3,0)</f>
        <v>DISTRITO NACIONAL</v>
      </c>
      <c r="B11" s="134" t="s">
        <v>2719</v>
      </c>
      <c r="C11" s="96">
        <v>44429.948796296296</v>
      </c>
      <c r="D11" s="96" t="s">
        <v>2460</v>
      </c>
      <c r="E11" s="134">
        <v>85</v>
      </c>
      <c r="F11" s="139" t="str">
        <f>VLOOKUP(E11,VIP!$A$2:$O15318,2,0)</f>
        <v>DRBR085</v>
      </c>
      <c r="G11" s="139" t="str">
        <f>VLOOKUP(E11,'LISTADO ATM'!$A$2:$B$900,2,0)</f>
        <v xml:space="preserve">ATM Oficina San Isidro (Fuerza Aérea) </v>
      </c>
      <c r="H11" s="139" t="str">
        <f>VLOOKUP(E11,VIP!$A$2:$O20279,7,FALSE)</f>
        <v>Si</v>
      </c>
      <c r="I11" s="139" t="str">
        <f>VLOOKUP(E11,VIP!$A$2:$O12244,8,FALSE)</f>
        <v>Si</v>
      </c>
      <c r="J11" s="139" t="str">
        <f>VLOOKUP(E11,VIP!$A$2:$O12194,8,FALSE)</f>
        <v>Si</v>
      </c>
      <c r="K11" s="139" t="str">
        <f>VLOOKUP(E11,VIP!$A$2:$O15768,6,0)</f>
        <v>NO</v>
      </c>
      <c r="L11" s="131" t="s">
        <v>2550</v>
      </c>
      <c r="M11" s="95" t="s">
        <v>2438</v>
      </c>
      <c r="N11" s="95" t="s">
        <v>2444</v>
      </c>
      <c r="O11" s="139" t="s">
        <v>2638</v>
      </c>
      <c r="P11" s="139"/>
      <c r="Q11" s="138" t="s">
        <v>2550</v>
      </c>
    </row>
    <row r="12" spans="1:17" s="123" customFormat="1" ht="18" x14ac:dyDescent="0.25">
      <c r="A12" s="139" t="str">
        <f>VLOOKUP(E12,'LISTADO ATM'!$A$2:$C$901,3,0)</f>
        <v>ESTE</v>
      </c>
      <c r="B12" s="134">
        <v>3335996273</v>
      </c>
      <c r="C12" s="96">
        <v>44429.361840277779</v>
      </c>
      <c r="D12" s="96" t="s">
        <v>2174</v>
      </c>
      <c r="E12" s="134">
        <v>90</v>
      </c>
      <c r="F12" s="139" t="str">
        <f>VLOOKUP(E12,VIP!$A$2:$O15249,2,0)</f>
        <v>DRBR090</v>
      </c>
      <c r="G12" s="139" t="str">
        <f>VLOOKUP(E12,'LISTADO ATM'!$A$2:$B$900,2,0)</f>
        <v xml:space="preserve">ATM Hotel Dreams Punta Cana I </v>
      </c>
      <c r="H12" s="139" t="str">
        <f>VLOOKUP(E12,VIP!$A$2:$O20210,7,FALSE)</f>
        <v>Si</v>
      </c>
      <c r="I12" s="139" t="str">
        <f>VLOOKUP(E12,VIP!$A$2:$O12175,8,FALSE)</f>
        <v>Si</v>
      </c>
      <c r="J12" s="139" t="str">
        <f>VLOOKUP(E12,VIP!$A$2:$O12125,8,FALSE)</f>
        <v>Si</v>
      </c>
      <c r="K12" s="139" t="str">
        <f>VLOOKUP(E12,VIP!$A$2:$O15699,6,0)</f>
        <v>NO</v>
      </c>
      <c r="L12" s="131" t="s">
        <v>2213</v>
      </c>
      <c r="M12" s="95" t="s">
        <v>2438</v>
      </c>
      <c r="N12" s="95" t="s">
        <v>2444</v>
      </c>
      <c r="O12" s="139" t="s">
        <v>2446</v>
      </c>
      <c r="P12" s="139"/>
      <c r="Q12" s="138" t="s">
        <v>2213</v>
      </c>
    </row>
    <row r="13" spans="1:17" s="123" customFormat="1" ht="18" x14ac:dyDescent="0.25">
      <c r="A13" s="139" t="str">
        <f>VLOOKUP(E13,'LISTADO ATM'!$A$2:$C$901,3,0)</f>
        <v>ESTE</v>
      </c>
      <c r="B13" s="134">
        <v>3335996448</v>
      </c>
      <c r="C13" s="96">
        <v>44429.529548611114</v>
      </c>
      <c r="D13" s="96" t="s">
        <v>2460</v>
      </c>
      <c r="E13" s="134">
        <v>114</v>
      </c>
      <c r="F13" s="139" t="str">
        <f>VLOOKUP(E13,VIP!$A$2:$O15272,2,0)</f>
        <v>DRBR114</v>
      </c>
      <c r="G13" s="139" t="str">
        <f>VLOOKUP(E13,'LISTADO ATM'!$A$2:$B$900,2,0)</f>
        <v xml:space="preserve">ATM Oficina Hato Mayor </v>
      </c>
      <c r="H13" s="139" t="str">
        <f>VLOOKUP(E13,VIP!$A$2:$O20233,7,FALSE)</f>
        <v>Si</v>
      </c>
      <c r="I13" s="139" t="str">
        <f>VLOOKUP(E13,VIP!$A$2:$O12198,8,FALSE)</f>
        <v>Si</v>
      </c>
      <c r="J13" s="139" t="str">
        <f>VLOOKUP(E13,VIP!$A$2:$O12148,8,FALSE)</f>
        <v>Si</v>
      </c>
      <c r="K13" s="139" t="str">
        <f>VLOOKUP(E13,VIP!$A$2:$O15722,6,0)</f>
        <v>NO</v>
      </c>
      <c r="L13" s="131" t="s">
        <v>2410</v>
      </c>
      <c r="M13" s="95" t="s">
        <v>2438</v>
      </c>
      <c r="N13" s="95" t="s">
        <v>2444</v>
      </c>
      <c r="O13" s="139" t="s">
        <v>2461</v>
      </c>
      <c r="P13" s="139"/>
      <c r="Q13" s="138" t="s">
        <v>2410</v>
      </c>
    </row>
    <row r="14" spans="1:17" s="123" customFormat="1" ht="18" x14ac:dyDescent="0.25">
      <c r="A14" s="139" t="str">
        <f>VLOOKUP(E14,'LISTADO ATM'!$A$2:$C$901,3,0)</f>
        <v>DISTRITO NACIONAL</v>
      </c>
      <c r="B14" s="134" t="s">
        <v>2656</v>
      </c>
      <c r="C14" s="96">
        <v>44428.846377314818</v>
      </c>
      <c r="D14" s="96" t="s">
        <v>2174</v>
      </c>
      <c r="E14" s="134">
        <v>115</v>
      </c>
      <c r="F14" s="139" t="str">
        <f>VLOOKUP(E14,VIP!$A$2:$O15236,2,0)</f>
        <v>DRBR115</v>
      </c>
      <c r="G14" s="139" t="str">
        <f>VLOOKUP(E14,'LISTADO ATM'!$A$2:$B$900,2,0)</f>
        <v xml:space="preserve">ATM Oficina Megacentro I </v>
      </c>
      <c r="H14" s="139" t="str">
        <f>VLOOKUP(E14,VIP!$A$2:$O20197,7,FALSE)</f>
        <v>Si</v>
      </c>
      <c r="I14" s="139" t="str">
        <f>VLOOKUP(E14,VIP!$A$2:$O12162,8,FALSE)</f>
        <v>Si</v>
      </c>
      <c r="J14" s="139" t="str">
        <f>VLOOKUP(E14,VIP!$A$2:$O12112,8,FALSE)</f>
        <v>Si</v>
      </c>
      <c r="K14" s="139" t="str">
        <f>VLOOKUP(E14,VIP!$A$2:$O15686,6,0)</f>
        <v>SI</v>
      </c>
      <c r="L14" s="131" t="s">
        <v>2213</v>
      </c>
      <c r="M14" s="95" t="s">
        <v>2438</v>
      </c>
      <c r="N14" s="95" t="s">
        <v>2444</v>
      </c>
      <c r="O14" s="139" t="s">
        <v>2446</v>
      </c>
      <c r="P14" s="139"/>
      <c r="Q14" s="138" t="s">
        <v>2213</v>
      </c>
    </row>
    <row r="15" spans="1:17" s="123" customFormat="1" ht="18" x14ac:dyDescent="0.25">
      <c r="A15" s="139" t="str">
        <f>VLOOKUP(E15,'LISTADO ATM'!$A$2:$C$901,3,0)</f>
        <v>NORTE</v>
      </c>
      <c r="B15" s="134" t="s">
        <v>2655</v>
      </c>
      <c r="C15" s="96">
        <v>44428.846736111111</v>
      </c>
      <c r="D15" s="96" t="s">
        <v>2175</v>
      </c>
      <c r="E15" s="134">
        <v>172</v>
      </c>
      <c r="F15" s="139" t="str">
        <f>VLOOKUP(E15,VIP!$A$2:$O15235,2,0)</f>
        <v>DRBR172</v>
      </c>
      <c r="G15" s="139" t="str">
        <f>VLOOKUP(E15,'LISTADO ATM'!$A$2:$B$900,2,0)</f>
        <v xml:space="preserve">ATM UNP Guaucí </v>
      </c>
      <c r="H15" s="139" t="str">
        <f>VLOOKUP(E15,VIP!$A$2:$O20196,7,FALSE)</f>
        <v>Si</v>
      </c>
      <c r="I15" s="139" t="str">
        <f>VLOOKUP(E15,VIP!$A$2:$O12161,8,FALSE)</f>
        <v>Si</v>
      </c>
      <c r="J15" s="139" t="str">
        <f>VLOOKUP(E15,VIP!$A$2:$O12111,8,FALSE)</f>
        <v>Si</v>
      </c>
      <c r="K15" s="139" t="str">
        <f>VLOOKUP(E15,VIP!$A$2:$O15685,6,0)</f>
        <v>NO</v>
      </c>
      <c r="L15" s="131" t="s">
        <v>2213</v>
      </c>
      <c r="M15" s="95" t="s">
        <v>2438</v>
      </c>
      <c r="N15" s="95" t="s">
        <v>2444</v>
      </c>
      <c r="O15" s="139" t="s">
        <v>2633</v>
      </c>
      <c r="P15" s="139"/>
      <c r="Q15" s="138" t="s">
        <v>2213</v>
      </c>
    </row>
    <row r="16" spans="1:17" s="123" customFormat="1" ht="18" x14ac:dyDescent="0.25">
      <c r="A16" s="139" t="str">
        <f>VLOOKUP(E16,'LISTADO ATM'!$A$2:$C$901,3,0)</f>
        <v>DISTRITO NACIONAL</v>
      </c>
      <c r="B16" s="134">
        <v>3335996428</v>
      </c>
      <c r="C16" s="96">
        <v>44429.512465277781</v>
      </c>
      <c r="D16" s="96" t="s">
        <v>2174</v>
      </c>
      <c r="E16" s="134">
        <v>180</v>
      </c>
      <c r="F16" s="139" t="str">
        <f>VLOOKUP(E16,VIP!$A$2:$O15279,2,0)</f>
        <v>DRBR180</v>
      </c>
      <c r="G16" s="139" t="str">
        <f>VLOOKUP(E16,'LISTADO ATM'!$A$2:$B$900,2,0)</f>
        <v xml:space="preserve">ATM Megacentro II </v>
      </c>
      <c r="H16" s="139" t="str">
        <f>VLOOKUP(E16,VIP!$A$2:$O20240,7,FALSE)</f>
        <v>Si</v>
      </c>
      <c r="I16" s="139" t="str">
        <f>VLOOKUP(E16,VIP!$A$2:$O12205,8,FALSE)</f>
        <v>Si</v>
      </c>
      <c r="J16" s="139" t="str">
        <f>VLOOKUP(E16,VIP!$A$2:$O12155,8,FALSE)</f>
        <v>Si</v>
      </c>
      <c r="K16" s="139" t="str">
        <f>VLOOKUP(E16,VIP!$A$2:$O15729,6,0)</f>
        <v>SI</v>
      </c>
      <c r="L16" s="131" t="s">
        <v>2213</v>
      </c>
      <c r="M16" s="95" t="s">
        <v>2438</v>
      </c>
      <c r="N16" s="95" t="s">
        <v>2444</v>
      </c>
      <c r="O16" s="139" t="s">
        <v>2446</v>
      </c>
      <c r="P16" s="139"/>
      <c r="Q16" s="138" t="s">
        <v>2213</v>
      </c>
    </row>
    <row r="17" spans="1:17" s="123" customFormat="1" ht="18" x14ac:dyDescent="0.25">
      <c r="A17" s="139" t="str">
        <f>VLOOKUP(E17,'LISTADO ATM'!$A$2:$C$901,3,0)</f>
        <v>NORTE</v>
      </c>
      <c r="B17" s="134" t="s">
        <v>2715</v>
      </c>
      <c r="C17" s="96">
        <v>44430.043217592596</v>
      </c>
      <c r="D17" s="96" t="s">
        <v>2175</v>
      </c>
      <c r="E17" s="134">
        <v>189</v>
      </c>
      <c r="F17" s="139" t="str">
        <f>VLOOKUP(E17,VIP!$A$2:$O15314,2,0)</f>
        <v>DRBR189</v>
      </c>
      <c r="G17" s="139" t="str">
        <f>VLOOKUP(E17,'LISTADO ATM'!$A$2:$B$900,2,0)</f>
        <v xml:space="preserve">ATM Comando Regional Cibao Central P.N. </v>
      </c>
      <c r="H17" s="139" t="str">
        <f>VLOOKUP(E17,VIP!$A$2:$O20275,7,FALSE)</f>
        <v>Si</v>
      </c>
      <c r="I17" s="139" t="str">
        <f>VLOOKUP(E17,VIP!$A$2:$O12240,8,FALSE)</f>
        <v>Si</v>
      </c>
      <c r="J17" s="139" t="str">
        <f>VLOOKUP(E17,VIP!$A$2:$O12190,8,FALSE)</f>
        <v>Si</v>
      </c>
      <c r="K17" s="139" t="str">
        <f>VLOOKUP(E17,VIP!$A$2:$O15764,6,0)</f>
        <v>NO</v>
      </c>
      <c r="L17" s="131" t="s">
        <v>2456</v>
      </c>
      <c r="M17" s="95" t="s">
        <v>2438</v>
      </c>
      <c r="N17" s="95" t="s">
        <v>2444</v>
      </c>
      <c r="O17" s="139" t="s">
        <v>2633</v>
      </c>
      <c r="P17" s="139"/>
      <c r="Q17" s="138" t="s">
        <v>2456</v>
      </c>
    </row>
    <row r="18" spans="1:17" s="123" customFormat="1" ht="18" x14ac:dyDescent="0.25">
      <c r="A18" s="139" t="str">
        <f>VLOOKUP(E18,'LISTADO ATM'!$A$2:$C$901,3,0)</f>
        <v>ESTE</v>
      </c>
      <c r="B18" s="134">
        <v>3335996606</v>
      </c>
      <c r="C18" s="96">
        <v>44429.944826388892</v>
      </c>
      <c r="D18" s="96" t="s">
        <v>2460</v>
      </c>
      <c r="E18" s="134">
        <v>211</v>
      </c>
      <c r="F18" s="139" t="str">
        <f>VLOOKUP(E18,VIP!$A$2:$O15306,2,0)</f>
        <v>DRBR211</v>
      </c>
      <c r="G18" s="139" t="str">
        <f>VLOOKUP(E18,'LISTADO ATM'!$A$2:$B$900,2,0)</f>
        <v xml:space="preserve">ATM Oficina La Romana I </v>
      </c>
      <c r="H18" s="139" t="str">
        <f>VLOOKUP(E18,VIP!$A$2:$O20267,7,FALSE)</f>
        <v>Si</v>
      </c>
      <c r="I18" s="139" t="str">
        <f>VLOOKUP(E18,VIP!$A$2:$O12232,8,FALSE)</f>
        <v>Si</v>
      </c>
      <c r="J18" s="139" t="str">
        <f>VLOOKUP(E18,VIP!$A$2:$O12182,8,FALSE)</f>
        <v>Si</v>
      </c>
      <c r="K18" s="139" t="str">
        <f>VLOOKUP(E18,VIP!$A$2:$O15756,6,0)</f>
        <v>NO</v>
      </c>
      <c r="L18" s="131" t="s">
        <v>2410</v>
      </c>
      <c r="M18" s="95" t="s">
        <v>2438</v>
      </c>
      <c r="N18" s="95" t="s">
        <v>2444</v>
      </c>
      <c r="O18" s="139" t="s">
        <v>2638</v>
      </c>
      <c r="P18" s="139"/>
      <c r="Q18" s="138" t="s">
        <v>2410</v>
      </c>
    </row>
    <row r="19" spans="1:17" s="123" customFormat="1" ht="18" x14ac:dyDescent="0.25">
      <c r="A19" s="139" t="str">
        <f>VLOOKUP(E19,'LISTADO ATM'!$A$2:$C$901,3,0)</f>
        <v>ESTE</v>
      </c>
      <c r="B19" s="134" t="s">
        <v>2657</v>
      </c>
      <c r="C19" s="96">
        <v>44428.845509259256</v>
      </c>
      <c r="D19" s="96" t="s">
        <v>2174</v>
      </c>
      <c r="E19" s="134">
        <v>213</v>
      </c>
      <c r="F19" s="139" t="str">
        <f>VLOOKUP(E19,VIP!$A$2:$O15238,2,0)</f>
        <v>DRBR213</v>
      </c>
      <c r="G19" s="139" t="str">
        <f>VLOOKUP(E19,'LISTADO ATM'!$A$2:$B$900,2,0)</f>
        <v xml:space="preserve">ATM Almacenes Iberia (La Romana) </v>
      </c>
      <c r="H19" s="139" t="str">
        <f>VLOOKUP(E19,VIP!$A$2:$O20199,7,FALSE)</f>
        <v>Si</v>
      </c>
      <c r="I19" s="139" t="str">
        <f>VLOOKUP(E19,VIP!$A$2:$O12164,8,FALSE)</f>
        <v>Si</v>
      </c>
      <c r="J19" s="139" t="str">
        <f>VLOOKUP(E19,VIP!$A$2:$O12114,8,FALSE)</f>
        <v>Si</v>
      </c>
      <c r="K19" s="139" t="str">
        <f>VLOOKUP(E19,VIP!$A$2:$O15688,6,0)</f>
        <v>NO</v>
      </c>
      <c r="L19" s="131" t="s">
        <v>2213</v>
      </c>
      <c r="M19" s="95" t="s">
        <v>2438</v>
      </c>
      <c r="N19" s="95" t="s">
        <v>2444</v>
      </c>
      <c r="O19" s="139" t="s">
        <v>2446</v>
      </c>
      <c r="P19" s="139"/>
      <c r="Q19" s="138" t="s">
        <v>2213</v>
      </c>
    </row>
    <row r="20" spans="1:17" s="123" customFormat="1" ht="18" x14ac:dyDescent="0.25">
      <c r="A20" s="139" t="str">
        <f>VLOOKUP(E20,'LISTADO ATM'!$A$2:$C$901,3,0)</f>
        <v>NORTE</v>
      </c>
      <c r="B20" s="134" t="s">
        <v>2711</v>
      </c>
      <c r="C20" s="96">
        <v>44430.104583333334</v>
      </c>
      <c r="D20" s="96" t="s">
        <v>2460</v>
      </c>
      <c r="E20" s="134">
        <v>228</v>
      </c>
      <c r="F20" s="139" t="str">
        <f>VLOOKUP(E20,VIP!$A$2:$O15310,2,0)</f>
        <v>DRBR228</v>
      </c>
      <c r="G20" s="139" t="str">
        <f>VLOOKUP(E20,'LISTADO ATM'!$A$2:$B$900,2,0)</f>
        <v xml:space="preserve">ATM Oficina SAJOMA </v>
      </c>
      <c r="H20" s="139" t="str">
        <f>VLOOKUP(E20,VIP!$A$2:$O20271,7,FALSE)</f>
        <v>Si</v>
      </c>
      <c r="I20" s="139" t="str">
        <f>VLOOKUP(E20,VIP!$A$2:$O12236,8,FALSE)</f>
        <v>Si</v>
      </c>
      <c r="J20" s="139" t="str">
        <f>VLOOKUP(E20,VIP!$A$2:$O12186,8,FALSE)</f>
        <v>Si</v>
      </c>
      <c r="K20" s="139" t="str">
        <f>VLOOKUP(E20,VIP!$A$2:$O15760,6,0)</f>
        <v>NO</v>
      </c>
      <c r="L20" s="131" t="s">
        <v>2434</v>
      </c>
      <c r="M20" s="95" t="s">
        <v>2438</v>
      </c>
      <c r="N20" s="95" t="s">
        <v>2444</v>
      </c>
      <c r="O20" s="139" t="s">
        <v>2461</v>
      </c>
      <c r="P20" s="139"/>
      <c r="Q20" s="138" t="s">
        <v>2434</v>
      </c>
    </row>
    <row r="21" spans="1:17" s="123" customFormat="1" ht="18" x14ac:dyDescent="0.25">
      <c r="A21" s="139" t="str">
        <f>VLOOKUP(E21,'LISTADO ATM'!$A$2:$C$901,3,0)</f>
        <v>DISTRITO NACIONAL</v>
      </c>
      <c r="B21" s="134" t="s">
        <v>2636</v>
      </c>
      <c r="C21" s="96">
        <v>44428.415775462963</v>
      </c>
      <c r="D21" s="96" t="s">
        <v>2174</v>
      </c>
      <c r="E21" s="134">
        <v>244</v>
      </c>
      <c r="F21" s="139" t="str">
        <f>VLOOKUP(E21,VIP!$A$2:$O15168,2,0)</f>
        <v>DRBR244</v>
      </c>
      <c r="G21" s="139" t="str">
        <f>VLOOKUP(E21,'LISTADO ATM'!$A$2:$B$900,2,0)</f>
        <v xml:space="preserve">ATM Ministerio de Hacienda (antiguo Finanzas) </v>
      </c>
      <c r="H21" s="139" t="str">
        <f>VLOOKUP(E21,VIP!$A$2:$O20129,7,FALSE)</f>
        <v>Si</v>
      </c>
      <c r="I21" s="139" t="str">
        <f>VLOOKUP(E21,VIP!$A$2:$O12094,8,FALSE)</f>
        <v>Si</v>
      </c>
      <c r="J21" s="139" t="str">
        <f>VLOOKUP(E21,VIP!$A$2:$O12044,8,FALSE)</f>
        <v>Si</v>
      </c>
      <c r="K21" s="139" t="str">
        <f>VLOOKUP(E21,VIP!$A$2:$O15618,6,0)</f>
        <v>NO</v>
      </c>
      <c r="L21" s="131" t="s">
        <v>2213</v>
      </c>
      <c r="M21" s="95" t="s">
        <v>2438</v>
      </c>
      <c r="N21" s="95" t="s">
        <v>2444</v>
      </c>
      <c r="O21" s="139" t="s">
        <v>2446</v>
      </c>
      <c r="P21" s="139"/>
      <c r="Q21" s="138" t="s">
        <v>2213</v>
      </c>
    </row>
    <row r="22" spans="1:17" s="123" customFormat="1" ht="18" x14ac:dyDescent="0.25">
      <c r="A22" s="139" t="str">
        <f>VLOOKUP(E22,'LISTADO ATM'!$A$2:$C$901,3,0)</f>
        <v>DISTRITO NACIONAL</v>
      </c>
      <c r="B22" s="134" t="s">
        <v>2637</v>
      </c>
      <c r="C22" s="96">
        <v>44428.390451388892</v>
      </c>
      <c r="D22" s="96" t="s">
        <v>2174</v>
      </c>
      <c r="E22" s="134">
        <v>248</v>
      </c>
      <c r="F22" s="139" t="str">
        <f>VLOOKUP(E22,VIP!$A$2:$O15170,2,0)</f>
        <v>DRBR248</v>
      </c>
      <c r="G22" s="139" t="str">
        <f>VLOOKUP(E22,'LISTADO ATM'!$A$2:$B$900,2,0)</f>
        <v xml:space="preserve">ATM Shell Paraiso </v>
      </c>
      <c r="H22" s="139" t="str">
        <f>VLOOKUP(E22,VIP!$A$2:$O20131,7,FALSE)</f>
        <v>Si</v>
      </c>
      <c r="I22" s="139" t="str">
        <f>VLOOKUP(E22,VIP!$A$2:$O12096,8,FALSE)</f>
        <v>Si</v>
      </c>
      <c r="J22" s="139" t="str">
        <f>VLOOKUP(E22,VIP!$A$2:$O12046,8,FALSE)</f>
        <v>Si</v>
      </c>
      <c r="K22" s="139" t="str">
        <f>VLOOKUP(E22,VIP!$A$2:$O15620,6,0)</f>
        <v>NO</v>
      </c>
      <c r="L22" s="131" t="s">
        <v>2213</v>
      </c>
      <c r="M22" s="95" t="s">
        <v>2438</v>
      </c>
      <c r="N22" s="95" t="s">
        <v>2444</v>
      </c>
      <c r="O22" s="139" t="s">
        <v>2446</v>
      </c>
      <c r="P22" s="139"/>
      <c r="Q22" s="138" t="s">
        <v>2213</v>
      </c>
    </row>
    <row r="23" spans="1:17" s="123" customFormat="1" ht="18" x14ac:dyDescent="0.25">
      <c r="A23" s="139" t="str">
        <f>VLOOKUP(E23,'LISTADO ATM'!$A$2:$C$901,3,0)</f>
        <v>SUR</v>
      </c>
      <c r="B23" s="134" t="s">
        <v>2648</v>
      </c>
      <c r="C23" s="96">
        <v>44428.784363425926</v>
      </c>
      <c r="D23" s="96" t="s">
        <v>2460</v>
      </c>
      <c r="E23" s="134">
        <v>249</v>
      </c>
      <c r="F23" s="139" t="str">
        <f>VLOOKUP(E23,VIP!$A$2:$O15180,2,0)</f>
        <v>DRBR249</v>
      </c>
      <c r="G23" s="139" t="str">
        <f>VLOOKUP(E23,'LISTADO ATM'!$A$2:$B$900,2,0)</f>
        <v xml:space="preserve">ATM Banco Agrícola Neiba </v>
      </c>
      <c r="H23" s="139" t="str">
        <f>VLOOKUP(E23,VIP!$A$2:$O20141,7,FALSE)</f>
        <v>Si</v>
      </c>
      <c r="I23" s="139" t="str">
        <f>VLOOKUP(E23,VIP!$A$2:$O12106,8,FALSE)</f>
        <v>Si</v>
      </c>
      <c r="J23" s="139" t="str">
        <f>VLOOKUP(E23,VIP!$A$2:$O12056,8,FALSE)</f>
        <v>Si</v>
      </c>
      <c r="K23" s="139" t="str">
        <f>VLOOKUP(E23,VIP!$A$2:$O15630,6,0)</f>
        <v>NO</v>
      </c>
      <c r="L23" s="131" t="s">
        <v>2410</v>
      </c>
      <c r="M23" s="95" t="s">
        <v>2438</v>
      </c>
      <c r="N23" s="95" t="s">
        <v>2444</v>
      </c>
      <c r="O23" s="139" t="s">
        <v>2461</v>
      </c>
      <c r="P23" s="139"/>
      <c r="Q23" s="138" t="s">
        <v>2410</v>
      </c>
    </row>
    <row r="24" spans="1:17" s="123" customFormat="1" ht="18" x14ac:dyDescent="0.25">
      <c r="A24" s="139" t="str">
        <f>VLOOKUP(E24,'LISTADO ATM'!$A$2:$C$901,3,0)</f>
        <v>SUR</v>
      </c>
      <c r="B24" s="134" t="s">
        <v>2652</v>
      </c>
      <c r="C24" s="96">
        <v>44428.909618055557</v>
      </c>
      <c r="D24" s="96" t="s">
        <v>2441</v>
      </c>
      <c r="E24" s="134">
        <v>252</v>
      </c>
      <c r="F24" s="139" t="str">
        <f>VLOOKUP(E24,VIP!$A$2:$O15214,2,0)</f>
        <v>DRBR252</v>
      </c>
      <c r="G24" s="139" t="str">
        <f>VLOOKUP(E24,'LISTADO ATM'!$A$2:$B$900,2,0)</f>
        <v xml:space="preserve">ATM Banco Agrícola (Barahona) </v>
      </c>
      <c r="H24" s="139" t="str">
        <f>VLOOKUP(E24,VIP!$A$2:$O20175,7,FALSE)</f>
        <v>Si</v>
      </c>
      <c r="I24" s="139" t="str">
        <f>VLOOKUP(E24,VIP!$A$2:$O12140,8,FALSE)</f>
        <v>Si</v>
      </c>
      <c r="J24" s="139" t="str">
        <f>VLOOKUP(E24,VIP!$A$2:$O12090,8,FALSE)</f>
        <v>Si</v>
      </c>
      <c r="K24" s="139" t="str">
        <f>VLOOKUP(E24,VIP!$A$2:$O15664,6,0)</f>
        <v>NO</v>
      </c>
      <c r="L24" s="131" t="s">
        <v>2410</v>
      </c>
      <c r="M24" s="95" t="s">
        <v>2438</v>
      </c>
      <c r="N24" s="95" t="s">
        <v>2444</v>
      </c>
      <c r="O24" s="139" t="s">
        <v>2445</v>
      </c>
      <c r="P24" s="139"/>
      <c r="Q24" s="138" t="s">
        <v>2410</v>
      </c>
    </row>
    <row r="25" spans="1:17" s="123" customFormat="1" ht="18" x14ac:dyDescent="0.25">
      <c r="A25" s="139" t="str">
        <f>VLOOKUP(E25,'LISTADO ATM'!$A$2:$C$901,3,0)</f>
        <v>ESTE</v>
      </c>
      <c r="B25" s="134" t="s">
        <v>2679</v>
      </c>
      <c r="C25" s="96">
        <v>44429.756805555553</v>
      </c>
      <c r="D25" s="96" t="s">
        <v>2174</v>
      </c>
      <c r="E25" s="134">
        <v>293</v>
      </c>
      <c r="F25" s="139" t="str">
        <f>VLOOKUP(E25,VIP!$A$2:$O15314,2,0)</f>
        <v>DRBR293</v>
      </c>
      <c r="G25" s="139" t="str">
        <f>VLOOKUP(E25,'LISTADO ATM'!$A$2:$B$900,2,0)</f>
        <v xml:space="preserve">ATM S/M Nueva Visión (San Pedro) </v>
      </c>
      <c r="H25" s="139" t="str">
        <f>VLOOKUP(E25,VIP!$A$2:$O20275,7,FALSE)</f>
        <v>Si</v>
      </c>
      <c r="I25" s="139" t="str">
        <f>VLOOKUP(E25,VIP!$A$2:$O12240,8,FALSE)</f>
        <v>Si</v>
      </c>
      <c r="J25" s="139" t="str">
        <f>VLOOKUP(E25,VIP!$A$2:$O12190,8,FALSE)</f>
        <v>Si</v>
      </c>
      <c r="K25" s="139" t="str">
        <f>VLOOKUP(E25,VIP!$A$2:$O15764,6,0)</f>
        <v>NO</v>
      </c>
      <c r="L25" s="131" t="s">
        <v>2213</v>
      </c>
      <c r="M25" s="95" t="s">
        <v>2438</v>
      </c>
      <c r="N25" s="95" t="s">
        <v>2444</v>
      </c>
      <c r="O25" s="139" t="s">
        <v>2446</v>
      </c>
      <c r="P25" s="139"/>
      <c r="Q25" s="138" t="s">
        <v>2213</v>
      </c>
    </row>
    <row r="26" spans="1:17" s="123" customFormat="1" ht="18" x14ac:dyDescent="0.25">
      <c r="A26" s="139" t="str">
        <f>VLOOKUP(E26,'LISTADO ATM'!$A$2:$C$901,3,0)</f>
        <v>SUR</v>
      </c>
      <c r="B26" s="134">
        <v>3335996504</v>
      </c>
      <c r="C26" s="96">
        <v>44429.643888888888</v>
      </c>
      <c r="D26" s="96" t="s">
        <v>2174</v>
      </c>
      <c r="E26" s="134">
        <v>301</v>
      </c>
      <c r="F26" s="139" t="str">
        <f>VLOOKUP(E26,VIP!$A$2:$O15295,2,0)</f>
        <v>DRBR301</v>
      </c>
      <c r="G26" s="139" t="str">
        <f>VLOOKUP(E26,'LISTADO ATM'!$A$2:$B$900,2,0)</f>
        <v xml:space="preserve">ATM UNP Alfa y Omega (Barahona) </v>
      </c>
      <c r="H26" s="139" t="str">
        <f>VLOOKUP(E26,VIP!$A$2:$O20256,7,FALSE)</f>
        <v>Si</v>
      </c>
      <c r="I26" s="139" t="str">
        <f>VLOOKUP(E26,VIP!$A$2:$O12221,8,FALSE)</f>
        <v>Si</v>
      </c>
      <c r="J26" s="139" t="str">
        <f>VLOOKUP(E26,VIP!$A$2:$O12171,8,FALSE)</f>
        <v>Si</v>
      </c>
      <c r="K26" s="139" t="str">
        <f>VLOOKUP(E26,VIP!$A$2:$O15745,6,0)</f>
        <v>NO</v>
      </c>
      <c r="L26" s="131" t="s">
        <v>2213</v>
      </c>
      <c r="M26" s="95" t="s">
        <v>2438</v>
      </c>
      <c r="N26" s="95" t="s">
        <v>2444</v>
      </c>
      <c r="O26" s="139" t="s">
        <v>2446</v>
      </c>
      <c r="P26" s="139"/>
      <c r="Q26" s="138" t="s">
        <v>2213</v>
      </c>
    </row>
    <row r="27" spans="1:17" s="123" customFormat="1" ht="18" x14ac:dyDescent="0.25">
      <c r="A27" s="139" t="str">
        <f>VLOOKUP(E27,'LISTADO ATM'!$A$2:$C$901,3,0)</f>
        <v>NORTE</v>
      </c>
      <c r="B27" s="134" t="s">
        <v>2716</v>
      </c>
      <c r="C27" s="96">
        <v>44430.033888888887</v>
      </c>
      <c r="D27" s="96" t="s">
        <v>2460</v>
      </c>
      <c r="E27" s="134">
        <v>307</v>
      </c>
      <c r="F27" s="139" t="str">
        <f>VLOOKUP(E27,VIP!$A$2:$O15315,2,0)</f>
        <v>DRBR307</v>
      </c>
      <c r="G27" s="139" t="str">
        <f>VLOOKUP(E27,'LISTADO ATM'!$A$2:$B$900,2,0)</f>
        <v>ATM Oficina Nagua II</v>
      </c>
      <c r="H27" s="139" t="str">
        <f>VLOOKUP(E27,VIP!$A$2:$O20276,7,FALSE)</f>
        <v>Si</v>
      </c>
      <c r="I27" s="139" t="str">
        <f>VLOOKUP(E27,VIP!$A$2:$O12241,8,FALSE)</f>
        <v>Si</v>
      </c>
      <c r="J27" s="139" t="str">
        <f>VLOOKUP(E27,VIP!$A$2:$O12191,8,FALSE)</f>
        <v>Si</v>
      </c>
      <c r="K27" s="139" t="str">
        <f>VLOOKUP(E27,VIP!$A$2:$O15765,6,0)</f>
        <v>SI</v>
      </c>
      <c r="L27" s="131" t="s">
        <v>2623</v>
      </c>
      <c r="M27" s="95" t="s">
        <v>2438</v>
      </c>
      <c r="N27" s="95" t="s">
        <v>2444</v>
      </c>
      <c r="O27" s="139" t="s">
        <v>2461</v>
      </c>
      <c r="P27" s="139"/>
      <c r="Q27" s="138" t="s">
        <v>2623</v>
      </c>
    </row>
    <row r="28" spans="1:17" s="123" customFormat="1" ht="18" x14ac:dyDescent="0.25">
      <c r="A28" s="139" t="str">
        <f>VLOOKUP(E28,'LISTADO ATM'!$A$2:$C$901,3,0)</f>
        <v>DISTRITO NACIONAL</v>
      </c>
      <c r="B28" s="134">
        <v>3335996431</v>
      </c>
      <c r="C28" s="96">
        <v>44429.51284722222</v>
      </c>
      <c r="D28" s="96" t="s">
        <v>2174</v>
      </c>
      <c r="E28" s="134">
        <v>327</v>
      </c>
      <c r="F28" s="139" t="str">
        <f>VLOOKUP(E28,VIP!$A$2:$O15277,2,0)</f>
        <v>DRBR327</v>
      </c>
      <c r="G28" s="139" t="str">
        <f>VLOOKUP(E28,'LISTADO ATM'!$A$2:$B$900,2,0)</f>
        <v xml:space="preserve">ATM UNP CCN (Nacional 27 de Febrero) </v>
      </c>
      <c r="H28" s="139" t="str">
        <f>VLOOKUP(E28,VIP!$A$2:$O20238,7,FALSE)</f>
        <v>Si</v>
      </c>
      <c r="I28" s="139" t="str">
        <f>VLOOKUP(E28,VIP!$A$2:$O12203,8,FALSE)</f>
        <v>Si</v>
      </c>
      <c r="J28" s="139" t="str">
        <f>VLOOKUP(E28,VIP!$A$2:$O12153,8,FALSE)</f>
        <v>Si</v>
      </c>
      <c r="K28" s="139" t="str">
        <f>VLOOKUP(E28,VIP!$A$2:$O15727,6,0)</f>
        <v>NO</v>
      </c>
      <c r="L28" s="131" t="s">
        <v>2213</v>
      </c>
      <c r="M28" s="95" t="s">
        <v>2438</v>
      </c>
      <c r="N28" s="95" t="s">
        <v>2444</v>
      </c>
      <c r="O28" s="139" t="s">
        <v>2446</v>
      </c>
      <c r="P28" s="139"/>
      <c r="Q28" s="138" t="s">
        <v>2213</v>
      </c>
    </row>
    <row r="29" spans="1:17" s="123" customFormat="1" ht="18" x14ac:dyDescent="0.25">
      <c r="A29" s="139" t="str">
        <f>VLOOKUP(E29,'LISTADO ATM'!$A$2:$C$901,3,0)</f>
        <v>NORTE</v>
      </c>
      <c r="B29" s="134" t="s">
        <v>2696</v>
      </c>
      <c r="C29" s="96">
        <v>44429.92864583333</v>
      </c>
      <c r="D29" s="96" t="s">
        <v>2460</v>
      </c>
      <c r="E29" s="134">
        <v>350</v>
      </c>
      <c r="F29" s="139" t="str">
        <f>VLOOKUP(E29,VIP!$A$2:$O15312,2,0)</f>
        <v>DRBR350</v>
      </c>
      <c r="G29" s="139" t="str">
        <f>VLOOKUP(E29,'LISTADO ATM'!$A$2:$B$900,2,0)</f>
        <v xml:space="preserve">ATM Oficina Villa Tapia </v>
      </c>
      <c r="H29" s="139" t="str">
        <f>VLOOKUP(E29,VIP!$A$2:$O20273,7,FALSE)</f>
        <v>Si</v>
      </c>
      <c r="I29" s="139" t="str">
        <f>VLOOKUP(E29,VIP!$A$2:$O12238,8,FALSE)</f>
        <v>Si</v>
      </c>
      <c r="J29" s="139" t="str">
        <f>VLOOKUP(E29,VIP!$A$2:$O12188,8,FALSE)</f>
        <v>Si</v>
      </c>
      <c r="K29" s="139" t="str">
        <f>VLOOKUP(E29,VIP!$A$2:$O15762,6,0)</f>
        <v>NO</v>
      </c>
      <c r="L29" s="131" t="s">
        <v>2410</v>
      </c>
      <c r="M29" s="95" t="s">
        <v>2438</v>
      </c>
      <c r="N29" s="95" t="s">
        <v>2444</v>
      </c>
      <c r="O29" s="139" t="s">
        <v>2638</v>
      </c>
      <c r="P29" s="139"/>
      <c r="Q29" s="138" t="s">
        <v>2410</v>
      </c>
    </row>
    <row r="30" spans="1:17" s="123" customFormat="1" ht="18" x14ac:dyDescent="0.25">
      <c r="A30" s="139" t="str">
        <f>VLOOKUP(E30,'LISTADO ATM'!$A$2:$C$901,3,0)</f>
        <v>ESTE</v>
      </c>
      <c r="B30" s="134">
        <v>3335996485</v>
      </c>
      <c r="C30" s="96">
        <v>44429.613020833334</v>
      </c>
      <c r="D30" s="96" t="s">
        <v>2460</v>
      </c>
      <c r="E30" s="134">
        <v>353</v>
      </c>
      <c r="F30" s="139" t="str">
        <f>VLOOKUP(E30,VIP!$A$2:$O15300,2,0)</f>
        <v>DRBR353</v>
      </c>
      <c r="G30" s="139" t="str">
        <f>VLOOKUP(E30,'LISTADO ATM'!$A$2:$B$900,2,0)</f>
        <v xml:space="preserve">ATM Estación Boulevard Juan Dolio </v>
      </c>
      <c r="H30" s="139" t="str">
        <f>VLOOKUP(E30,VIP!$A$2:$O20261,7,FALSE)</f>
        <v>Si</v>
      </c>
      <c r="I30" s="139" t="str">
        <f>VLOOKUP(E30,VIP!$A$2:$O12226,8,FALSE)</f>
        <v>Si</v>
      </c>
      <c r="J30" s="139" t="str">
        <f>VLOOKUP(E30,VIP!$A$2:$O12176,8,FALSE)</f>
        <v>Si</v>
      </c>
      <c r="K30" s="139" t="str">
        <f>VLOOKUP(E30,VIP!$A$2:$O15750,6,0)</f>
        <v>NO</v>
      </c>
      <c r="L30" s="131" t="s">
        <v>2410</v>
      </c>
      <c r="M30" s="95" t="s">
        <v>2438</v>
      </c>
      <c r="N30" s="95" t="s">
        <v>2444</v>
      </c>
      <c r="O30" s="139" t="s">
        <v>2461</v>
      </c>
      <c r="P30" s="139"/>
      <c r="Q30" s="138" t="s">
        <v>2410</v>
      </c>
    </row>
    <row r="31" spans="1:17" s="123" customFormat="1" ht="18" x14ac:dyDescent="0.25">
      <c r="A31" s="139" t="str">
        <f>VLOOKUP(E31,'LISTADO ATM'!$A$2:$C$901,3,0)</f>
        <v>DISTRITO NACIONAL</v>
      </c>
      <c r="B31" s="134" t="s">
        <v>2701</v>
      </c>
      <c r="C31" s="96">
        <v>44429.881423611114</v>
      </c>
      <c r="D31" s="96" t="s">
        <v>2441</v>
      </c>
      <c r="E31" s="134">
        <v>359</v>
      </c>
      <c r="F31" s="139" t="str">
        <f>VLOOKUP(E31,VIP!$A$2:$O15318,2,0)</f>
        <v>DRBR359</v>
      </c>
      <c r="G31" s="139" t="str">
        <f>VLOOKUP(E31,'LISTADO ATM'!$A$2:$B$900,2,0)</f>
        <v>ATM S/M Bravo Ozama</v>
      </c>
      <c r="H31" s="139" t="str">
        <f>VLOOKUP(E31,VIP!$A$2:$O20279,7,FALSE)</f>
        <v>N/A</v>
      </c>
      <c r="I31" s="139" t="str">
        <f>VLOOKUP(E31,VIP!$A$2:$O12244,8,FALSE)</f>
        <v>N/A</v>
      </c>
      <c r="J31" s="139" t="str">
        <f>VLOOKUP(E31,VIP!$A$2:$O12194,8,FALSE)</f>
        <v>N/A</v>
      </c>
      <c r="K31" s="139" t="str">
        <f>VLOOKUP(E31,VIP!$A$2:$O15768,6,0)</f>
        <v>N/A</v>
      </c>
      <c r="L31" s="131" t="s">
        <v>2410</v>
      </c>
      <c r="M31" s="95" t="s">
        <v>2438</v>
      </c>
      <c r="N31" s="95" t="s">
        <v>2444</v>
      </c>
      <c r="O31" s="139" t="s">
        <v>2445</v>
      </c>
      <c r="P31" s="139"/>
      <c r="Q31" s="138" t="s">
        <v>2410</v>
      </c>
    </row>
    <row r="32" spans="1:17" s="123" customFormat="1" ht="18" x14ac:dyDescent="0.25">
      <c r="A32" s="139" t="str">
        <f>VLOOKUP(E32,'LISTADO ATM'!$A$2:$C$901,3,0)</f>
        <v>ESTE</v>
      </c>
      <c r="B32" s="134" t="s">
        <v>2645</v>
      </c>
      <c r="C32" s="96">
        <v>44428.506064814814</v>
      </c>
      <c r="D32" s="96" t="s">
        <v>2174</v>
      </c>
      <c r="E32" s="134">
        <v>368</v>
      </c>
      <c r="F32" s="139" t="str">
        <f>VLOOKUP(E32,VIP!$A$2:$O15171,2,0)</f>
        <v xml:space="preserve">DRBR368 </v>
      </c>
      <c r="G32" s="139" t="str">
        <f>VLOOKUP(E32,'LISTADO ATM'!$A$2:$B$900,2,0)</f>
        <v>ATM Ayuntamiento Peralvillo</v>
      </c>
      <c r="H32" s="139" t="str">
        <f>VLOOKUP(E32,VIP!$A$2:$O20132,7,FALSE)</f>
        <v>N/A</v>
      </c>
      <c r="I32" s="139" t="str">
        <f>VLOOKUP(E32,VIP!$A$2:$O12097,8,FALSE)</f>
        <v>N/A</v>
      </c>
      <c r="J32" s="139" t="str">
        <f>VLOOKUP(E32,VIP!$A$2:$O12047,8,FALSE)</f>
        <v>N/A</v>
      </c>
      <c r="K32" s="139" t="str">
        <f>VLOOKUP(E32,VIP!$A$2:$O15621,6,0)</f>
        <v>N/A</v>
      </c>
      <c r="L32" s="131" t="s">
        <v>2213</v>
      </c>
      <c r="M32" s="95" t="s">
        <v>2438</v>
      </c>
      <c r="N32" s="95" t="s">
        <v>2608</v>
      </c>
      <c r="O32" s="139" t="s">
        <v>2446</v>
      </c>
      <c r="P32" s="139"/>
      <c r="Q32" s="138" t="s">
        <v>2213</v>
      </c>
    </row>
    <row r="33" spans="1:17" s="123" customFormat="1" ht="18" x14ac:dyDescent="0.25">
      <c r="A33" s="139" t="str">
        <f>VLOOKUP(E33,'LISTADO ATM'!$A$2:$C$901,3,0)</f>
        <v>NORTE</v>
      </c>
      <c r="B33" s="134">
        <v>3335996294</v>
      </c>
      <c r="C33" s="96">
        <v>44429.382291666669</v>
      </c>
      <c r="D33" s="96" t="s">
        <v>2175</v>
      </c>
      <c r="E33" s="134">
        <v>373</v>
      </c>
      <c r="F33" s="139" t="str">
        <f>VLOOKUP(E33,VIP!$A$2:$O15247,2,0)</f>
        <v>DRBR373</v>
      </c>
      <c r="G33" s="139" t="str">
        <f>VLOOKUP(E33,'LISTADO ATM'!$A$2:$B$900,2,0)</f>
        <v>S/M Tangui Nagua</v>
      </c>
      <c r="H33" s="139" t="str">
        <f>VLOOKUP(E33,VIP!$A$2:$O20208,7,FALSE)</f>
        <v>N/A</v>
      </c>
      <c r="I33" s="139" t="str">
        <f>VLOOKUP(E33,VIP!$A$2:$O12173,8,FALSE)</f>
        <v>N/A</v>
      </c>
      <c r="J33" s="139" t="str">
        <f>VLOOKUP(E33,VIP!$A$2:$O12123,8,FALSE)</f>
        <v>N/A</v>
      </c>
      <c r="K33" s="139" t="str">
        <f>VLOOKUP(E33,VIP!$A$2:$O15697,6,0)</f>
        <v>N/A</v>
      </c>
      <c r="L33" s="131" t="s">
        <v>2213</v>
      </c>
      <c r="M33" s="95" t="s">
        <v>2438</v>
      </c>
      <c r="N33" s="95" t="s">
        <v>2444</v>
      </c>
      <c r="O33" s="139" t="s">
        <v>2633</v>
      </c>
      <c r="P33" s="139"/>
      <c r="Q33" s="138" t="s">
        <v>2213</v>
      </c>
    </row>
    <row r="34" spans="1:17" s="123" customFormat="1" ht="18" x14ac:dyDescent="0.25">
      <c r="A34" s="139" t="str">
        <f>VLOOKUP(E34,'LISTADO ATM'!$A$2:$C$901,3,0)</f>
        <v>NORTE</v>
      </c>
      <c r="B34" s="134" t="s">
        <v>2710</v>
      </c>
      <c r="C34" s="96">
        <v>44430.10659722222</v>
      </c>
      <c r="D34" s="96" t="s">
        <v>2613</v>
      </c>
      <c r="E34" s="134">
        <v>383</v>
      </c>
      <c r="F34" s="139" t="str">
        <f>VLOOKUP(E34,VIP!$A$2:$O15309,2,0)</f>
        <v>DRBR383</v>
      </c>
      <c r="G34" s="139" t="str">
        <f>VLOOKUP(E34,'LISTADO ATM'!$A$2:$B$900,2,0)</f>
        <v>ATM S/M Daniel (Dajabón)</v>
      </c>
      <c r="H34" s="139" t="str">
        <f>VLOOKUP(E34,VIP!$A$2:$O20270,7,FALSE)</f>
        <v>N/A</v>
      </c>
      <c r="I34" s="139" t="str">
        <f>VLOOKUP(E34,VIP!$A$2:$O12235,8,FALSE)</f>
        <v>N/A</v>
      </c>
      <c r="J34" s="139" t="str">
        <f>VLOOKUP(E34,VIP!$A$2:$O12185,8,FALSE)</f>
        <v>N/A</v>
      </c>
      <c r="K34" s="139" t="str">
        <f>VLOOKUP(E34,VIP!$A$2:$O15759,6,0)</f>
        <v>N/A</v>
      </c>
      <c r="L34" s="131" t="s">
        <v>2434</v>
      </c>
      <c r="M34" s="95" t="s">
        <v>2438</v>
      </c>
      <c r="N34" s="95" t="s">
        <v>2444</v>
      </c>
      <c r="O34" s="139" t="s">
        <v>2614</v>
      </c>
      <c r="P34" s="139"/>
      <c r="Q34" s="138" t="s">
        <v>2434</v>
      </c>
    </row>
    <row r="35" spans="1:17" s="123" customFormat="1" ht="18" x14ac:dyDescent="0.25">
      <c r="A35" s="139" t="str">
        <f>VLOOKUP(E35,'LISTADO ATM'!$A$2:$C$901,3,0)</f>
        <v>ESTE</v>
      </c>
      <c r="B35" s="134">
        <v>3335996366</v>
      </c>
      <c r="C35" s="96">
        <v>44429.443738425929</v>
      </c>
      <c r="D35" s="96" t="s">
        <v>2460</v>
      </c>
      <c r="E35" s="134">
        <v>385</v>
      </c>
      <c r="F35" s="139" t="str">
        <f>VLOOKUP(E35,VIP!$A$2:$O15254,2,0)</f>
        <v>DRBR385</v>
      </c>
      <c r="G35" s="139" t="str">
        <f>VLOOKUP(E35,'LISTADO ATM'!$A$2:$B$900,2,0)</f>
        <v xml:space="preserve">ATM Plaza Verón I </v>
      </c>
      <c r="H35" s="139" t="str">
        <f>VLOOKUP(E35,VIP!$A$2:$O20215,7,FALSE)</f>
        <v>Si</v>
      </c>
      <c r="I35" s="139" t="str">
        <f>VLOOKUP(E35,VIP!$A$2:$O12180,8,FALSE)</f>
        <v>Si</v>
      </c>
      <c r="J35" s="139" t="str">
        <f>VLOOKUP(E35,VIP!$A$2:$O12130,8,FALSE)</f>
        <v>Si</v>
      </c>
      <c r="K35" s="139" t="str">
        <f>VLOOKUP(E35,VIP!$A$2:$O15704,6,0)</f>
        <v>NO</v>
      </c>
      <c r="L35" s="131" t="s">
        <v>2550</v>
      </c>
      <c r="M35" s="95" t="s">
        <v>2438</v>
      </c>
      <c r="N35" s="95" t="s">
        <v>2444</v>
      </c>
      <c r="O35" s="139" t="s">
        <v>2461</v>
      </c>
      <c r="P35" s="139"/>
      <c r="Q35" s="138" t="s">
        <v>2550</v>
      </c>
    </row>
    <row r="36" spans="1:17" s="123" customFormat="1" ht="18" x14ac:dyDescent="0.25">
      <c r="A36" s="139" t="str">
        <f>VLOOKUP(E36,'LISTADO ATM'!$A$2:$C$901,3,0)</f>
        <v>ESTE</v>
      </c>
      <c r="B36" s="134" t="s">
        <v>2709</v>
      </c>
      <c r="C36" s="96">
        <v>44430.109131944446</v>
      </c>
      <c r="D36" s="96" t="s">
        <v>2460</v>
      </c>
      <c r="E36" s="134">
        <v>386</v>
      </c>
      <c r="F36" s="139" t="str">
        <f>VLOOKUP(E36,VIP!$A$2:$O15308,2,0)</f>
        <v>DRBR386</v>
      </c>
      <c r="G36" s="139" t="str">
        <f>VLOOKUP(E36,'LISTADO ATM'!$A$2:$B$900,2,0)</f>
        <v xml:space="preserve">ATM Plaza Verón II </v>
      </c>
      <c r="H36" s="139" t="str">
        <f>VLOOKUP(E36,VIP!$A$2:$O20269,7,FALSE)</f>
        <v>Si</v>
      </c>
      <c r="I36" s="139" t="str">
        <f>VLOOKUP(E36,VIP!$A$2:$O12234,8,FALSE)</f>
        <v>Si</v>
      </c>
      <c r="J36" s="139" t="str">
        <f>VLOOKUP(E36,VIP!$A$2:$O12184,8,FALSE)</f>
        <v>Si</v>
      </c>
      <c r="K36" s="139" t="str">
        <f>VLOOKUP(E36,VIP!$A$2:$O15758,6,0)</f>
        <v>NO</v>
      </c>
      <c r="L36" s="131" t="s">
        <v>2434</v>
      </c>
      <c r="M36" s="95" t="s">
        <v>2438</v>
      </c>
      <c r="N36" s="95" t="s">
        <v>2444</v>
      </c>
      <c r="O36" s="139" t="s">
        <v>2461</v>
      </c>
      <c r="P36" s="139"/>
      <c r="Q36" s="138" t="s">
        <v>2434</v>
      </c>
    </row>
    <row r="37" spans="1:17" s="123" customFormat="1" ht="18" x14ac:dyDescent="0.25">
      <c r="A37" s="139" t="str">
        <f>VLOOKUP(E37,'LISTADO ATM'!$A$2:$C$901,3,0)</f>
        <v>DISTRITO NACIONAL</v>
      </c>
      <c r="B37" s="134" t="s">
        <v>2668</v>
      </c>
      <c r="C37" s="96">
        <v>44429.323703703703</v>
      </c>
      <c r="D37" s="96" t="s">
        <v>2174</v>
      </c>
      <c r="E37" s="134">
        <v>391</v>
      </c>
      <c r="F37" s="139" t="str">
        <f>VLOOKUP(E37,VIP!$A$2:$O15237,2,0)</f>
        <v>DRBR391</v>
      </c>
      <c r="G37" s="139" t="str">
        <f>VLOOKUP(E37,'LISTADO ATM'!$A$2:$B$900,2,0)</f>
        <v xml:space="preserve">ATM S/M Jumbo Luperón </v>
      </c>
      <c r="H37" s="139" t="str">
        <f>VLOOKUP(E37,VIP!$A$2:$O20198,7,FALSE)</f>
        <v>Si</v>
      </c>
      <c r="I37" s="139" t="str">
        <f>VLOOKUP(E37,VIP!$A$2:$O12163,8,FALSE)</f>
        <v>Si</v>
      </c>
      <c r="J37" s="139" t="str">
        <f>VLOOKUP(E37,VIP!$A$2:$O12113,8,FALSE)</f>
        <v>Si</v>
      </c>
      <c r="K37" s="139" t="str">
        <f>VLOOKUP(E37,VIP!$A$2:$O15687,6,0)</f>
        <v>NO</v>
      </c>
      <c r="L37" s="131" t="s">
        <v>2213</v>
      </c>
      <c r="M37" s="95" t="s">
        <v>2438</v>
      </c>
      <c r="N37" s="95" t="s">
        <v>2444</v>
      </c>
      <c r="O37" s="139" t="s">
        <v>2446</v>
      </c>
      <c r="P37" s="139"/>
      <c r="Q37" s="138" t="s">
        <v>2213</v>
      </c>
    </row>
    <row r="38" spans="1:17" s="123" customFormat="1" ht="18" x14ac:dyDescent="0.25">
      <c r="A38" s="139" t="str">
        <f>VLOOKUP(E38,'LISTADO ATM'!$A$2:$C$901,3,0)</f>
        <v>ESTE</v>
      </c>
      <c r="B38" s="134">
        <v>3335996455</v>
      </c>
      <c r="C38" s="96">
        <v>44429.539085648146</v>
      </c>
      <c r="D38" s="96" t="s">
        <v>2460</v>
      </c>
      <c r="E38" s="134">
        <v>399</v>
      </c>
      <c r="F38" s="139" t="str">
        <f>VLOOKUP(E38,VIP!$A$2:$O15270,2,0)</f>
        <v>DRBR399</v>
      </c>
      <c r="G38" s="139" t="str">
        <f>VLOOKUP(E38,'LISTADO ATM'!$A$2:$B$900,2,0)</f>
        <v xml:space="preserve">ATM Oficina La Romana II </v>
      </c>
      <c r="H38" s="139" t="str">
        <f>VLOOKUP(E38,VIP!$A$2:$O20231,7,FALSE)</f>
        <v>Si</v>
      </c>
      <c r="I38" s="139" t="str">
        <f>VLOOKUP(E38,VIP!$A$2:$O12196,8,FALSE)</f>
        <v>Si</v>
      </c>
      <c r="J38" s="139" t="str">
        <f>VLOOKUP(E38,VIP!$A$2:$O12146,8,FALSE)</f>
        <v>Si</v>
      </c>
      <c r="K38" s="139" t="str">
        <f>VLOOKUP(E38,VIP!$A$2:$O15720,6,0)</f>
        <v>NO</v>
      </c>
      <c r="L38" s="131" t="s">
        <v>2550</v>
      </c>
      <c r="M38" s="95" t="s">
        <v>2438</v>
      </c>
      <c r="N38" s="95" t="s">
        <v>2444</v>
      </c>
      <c r="O38" s="139" t="s">
        <v>2461</v>
      </c>
      <c r="P38" s="139"/>
      <c r="Q38" s="138" t="s">
        <v>2550</v>
      </c>
    </row>
    <row r="39" spans="1:17" s="123" customFormat="1" ht="18" x14ac:dyDescent="0.25">
      <c r="A39" s="139" t="str">
        <f>VLOOKUP(E39,'LISTADO ATM'!$A$2:$C$901,3,0)</f>
        <v>DISTRITO NACIONAL</v>
      </c>
      <c r="B39" s="134">
        <v>3335996482</v>
      </c>
      <c r="C39" s="96">
        <v>44429.603472222225</v>
      </c>
      <c r="D39" s="96" t="s">
        <v>2441</v>
      </c>
      <c r="E39" s="134">
        <v>406</v>
      </c>
      <c r="F39" s="139" t="str">
        <f>VLOOKUP(E39,VIP!$A$2:$O15266,2,0)</f>
        <v>DRBR406</v>
      </c>
      <c r="G39" s="139" t="str">
        <f>VLOOKUP(E39,'LISTADO ATM'!$A$2:$B$900,2,0)</f>
        <v xml:space="preserve">ATM UNP Plaza Lama Máximo Gómez </v>
      </c>
      <c r="H39" s="139" t="str">
        <f>VLOOKUP(E39,VIP!$A$2:$O20227,7,FALSE)</f>
        <v>Si</v>
      </c>
      <c r="I39" s="139" t="str">
        <f>VLOOKUP(E39,VIP!$A$2:$O12192,8,FALSE)</f>
        <v>Si</v>
      </c>
      <c r="J39" s="139" t="str">
        <f>VLOOKUP(E39,VIP!$A$2:$O12142,8,FALSE)</f>
        <v>Si</v>
      </c>
      <c r="K39" s="139" t="str">
        <f>VLOOKUP(E39,VIP!$A$2:$O15716,6,0)</f>
        <v>SI</v>
      </c>
      <c r="L39" s="131" t="s">
        <v>2670</v>
      </c>
      <c r="M39" s="95" t="s">
        <v>2438</v>
      </c>
      <c r="N39" s="95" t="s">
        <v>2444</v>
      </c>
      <c r="O39" s="139" t="s">
        <v>2445</v>
      </c>
      <c r="P39" s="139"/>
      <c r="Q39" s="138" t="s">
        <v>2670</v>
      </c>
    </row>
    <row r="40" spans="1:17" s="123" customFormat="1" ht="18" x14ac:dyDescent="0.25">
      <c r="A40" s="139" t="str">
        <f>VLOOKUP(E40,'LISTADO ATM'!$A$2:$C$901,3,0)</f>
        <v>DISTRITO NACIONAL</v>
      </c>
      <c r="B40" s="134" t="s">
        <v>2697</v>
      </c>
      <c r="C40" s="96">
        <v>44429.926400462966</v>
      </c>
      <c r="D40" s="96" t="s">
        <v>2441</v>
      </c>
      <c r="E40" s="134">
        <v>416</v>
      </c>
      <c r="F40" s="139" t="str">
        <f>VLOOKUP(E40,VIP!$A$2:$O15313,2,0)</f>
        <v>DRBR416</v>
      </c>
      <c r="G40" s="139" t="str">
        <f>VLOOKUP(E40,'LISTADO ATM'!$A$2:$B$900,2,0)</f>
        <v xml:space="preserve">ATM Autobanco San Martín II </v>
      </c>
      <c r="H40" s="139" t="str">
        <f>VLOOKUP(E40,VIP!$A$2:$O20274,7,FALSE)</f>
        <v>Si</v>
      </c>
      <c r="I40" s="139" t="str">
        <f>VLOOKUP(E40,VIP!$A$2:$O12239,8,FALSE)</f>
        <v>Si</v>
      </c>
      <c r="J40" s="139" t="str">
        <f>VLOOKUP(E40,VIP!$A$2:$O12189,8,FALSE)</f>
        <v>Si</v>
      </c>
      <c r="K40" s="139" t="str">
        <f>VLOOKUP(E40,VIP!$A$2:$O15763,6,0)</f>
        <v>NO</v>
      </c>
      <c r="L40" s="131" t="s">
        <v>2410</v>
      </c>
      <c r="M40" s="95" t="s">
        <v>2438</v>
      </c>
      <c r="N40" s="95" t="s">
        <v>2444</v>
      </c>
      <c r="O40" s="139" t="s">
        <v>2445</v>
      </c>
      <c r="P40" s="139"/>
      <c r="Q40" s="138" t="s">
        <v>2410</v>
      </c>
    </row>
    <row r="41" spans="1:17" s="123" customFormat="1" ht="18" x14ac:dyDescent="0.25">
      <c r="A41" s="139" t="str">
        <f>VLOOKUP(E41,'LISTADO ATM'!$A$2:$C$901,3,0)</f>
        <v>NORTE</v>
      </c>
      <c r="B41" s="134" t="s">
        <v>2704</v>
      </c>
      <c r="C41" s="96">
        <v>44429.484791666669</v>
      </c>
      <c r="D41" s="96" t="s">
        <v>2460</v>
      </c>
      <c r="E41" s="134">
        <v>431</v>
      </c>
      <c r="F41" s="139" t="str">
        <f>VLOOKUP(E41,VIP!$A$2:$O15375,2,0)</f>
        <v>DRBR583</v>
      </c>
      <c r="G41" s="139" t="str">
        <f>VLOOKUP(E41,'LISTADO ATM'!$A$2:$B$900,2,0)</f>
        <v xml:space="preserve">ATM Autoservicio Sol (Santiago) </v>
      </c>
      <c r="H41" s="139" t="str">
        <f>VLOOKUP(E41,VIP!$A$2:$O20336,7,FALSE)</f>
        <v>Si</v>
      </c>
      <c r="I41" s="139" t="str">
        <f>VLOOKUP(E41,VIP!$A$2:$O12301,8,FALSE)</f>
        <v>Si</v>
      </c>
      <c r="J41" s="139" t="str">
        <f>VLOOKUP(E41,VIP!$A$2:$O12251,8,FALSE)</f>
        <v>Si</v>
      </c>
      <c r="K41" s="139" t="str">
        <f>VLOOKUP(E41,VIP!$A$2:$O15825,6,0)</f>
        <v>SI</v>
      </c>
      <c r="L41" s="131" t="s">
        <v>2623</v>
      </c>
      <c r="M41" s="95" t="s">
        <v>2438</v>
      </c>
      <c r="N41" s="95" t="s">
        <v>2673</v>
      </c>
      <c r="O41" s="139" t="s">
        <v>2461</v>
      </c>
      <c r="P41" s="139"/>
      <c r="Q41" s="138" t="s">
        <v>2623</v>
      </c>
    </row>
    <row r="42" spans="1:17" s="123" customFormat="1" ht="18" x14ac:dyDescent="0.25">
      <c r="A42" s="139" t="str">
        <f>VLOOKUP(E42,'LISTADO ATM'!$A$2:$C$901,3,0)</f>
        <v>DISTRITO NACIONAL</v>
      </c>
      <c r="B42" s="134" t="s">
        <v>2639</v>
      </c>
      <c r="C42" s="96">
        <v>44428.627696759257</v>
      </c>
      <c r="D42" s="96" t="s">
        <v>2441</v>
      </c>
      <c r="E42" s="134">
        <v>441</v>
      </c>
      <c r="F42" s="139" t="str">
        <f>VLOOKUP(E42,VIP!$A$2:$O15153,2,0)</f>
        <v>DRBR441</v>
      </c>
      <c r="G42" s="139" t="str">
        <f>VLOOKUP(E42,'LISTADO ATM'!$A$2:$B$900,2,0)</f>
        <v>ATM Estacion de Servicio Romulo Betancour</v>
      </c>
      <c r="H42" s="139" t="str">
        <f>VLOOKUP(E42,VIP!$A$2:$O20114,7,FALSE)</f>
        <v>NO</v>
      </c>
      <c r="I42" s="139" t="str">
        <f>VLOOKUP(E42,VIP!$A$2:$O12079,8,FALSE)</f>
        <v>NO</v>
      </c>
      <c r="J42" s="139" t="str">
        <f>VLOOKUP(E42,VIP!$A$2:$O12029,8,FALSE)</f>
        <v>NO</v>
      </c>
      <c r="K42" s="139" t="str">
        <f>VLOOKUP(E42,VIP!$A$2:$O15603,6,0)</f>
        <v>NO</v>
      </c>
      <c r="L42" s="131" t="s">
        <v>2410</v>
      </c>
      <c r="M42" s="95" t="s">
        <v>2438</v>
      </c>
      <c r="N42" s="95" t="s">
        <v>2444</v>
      </c>
      <c r="O42" s="139" t="s">
        <v>2445</v>
      </c>
      <c r="P42" s="139"/>
      <c r="Q42" s="138" t="s">
        <v>2410</v>
      </c>
    </row>
    <row r="43" spans="1:17" s="123" customFormat="1" ht="18" x14ac:dyDescent="0.25">
      <c r="A43" s="139" t="str">
        <f>VLOOKUP(E43,'LISTADO ATM'!$A$2:$C$901,3,0)</f>
        <v>ESTE</v>
      </c>
      <c r="B43" s="134" t="s">
        <v>2649</v>
      </c>
      <c r="C43" s="96">
        <v>44428.735254629632</v>
      </c>
      <c r="D43" s="96" t="s">
        <v>2174</v>
      </c>
      <c r="E43" s="134">
        <v>462</v>
      </c>
      <c r="F43" s="139" t="str">
        <f>VLOOKUP(E43,VIP!$A$2:$O15190,2,0)</f>
        <v>DRBR462</v>
      </c>
      <c r="G43" s="139" t="str">
        <f>VLOOKUP(E43,'LISTADO ATM'!$A$2:$B$900,2,0)</f>
        <v>ATM Agrocafe Del Caribe</v>
      </c>
      <c r="H43" s="139" t="str">
        <f>VLOOKUP(E43,VIP!$A$2:$O20151,7,FALSE)</f>
        <v>Si</v>
      </c>
      <c r="I43" s="139" t="str">
        <f>VLOOKUP(E43,VIP!$A$2:$O12116,8,FALSE)</f>
        <v>Si</v>
      </c>
      <c r="J43" s="139" t="str">
        <f>VLOOKUP(E43,VIP!$A$2:$O12066,8,FALSE)</f>
        <v>Si</v>
      </c>
      <c r="K43" s="139" t="str">
        <f>VLOOKUP(E43,VIP!$A$2:$O15640,6,0)</f>
        <v>NO</v>
      </c>
      <c r="L43" s="131" t="s">
        <v>2239</v>
      </c>
      <c r="M43" s="95" t="s">
        <v>2438</v>
      </c>
      <c r="N43" s="95" t="s">
        <v>2444</v>
      </c>
      <c r="O43" s="139" t="s">
        <v>2446</v>
      </c>
      <c r="P43" s="139"/>
      <c r="Q43" s="138" t="s">
        <v>2239</v>
      </c>
    </row>
    <row r="44" spans="1:17" s="123" customFormat="1" ht="18" x14ac:dyDescent="0.25">
      <c r="A44" s="139" t="str">
        <f>VLOOKUP(E44,'LISTADO ATM'!$A$2:$C$901,3,0)</f>
        <v>DISTRITO NACIONAL</v>
      </c>
      <c r="B44" s="134" t="s">
        <v>2642</v>
      </c>
      <c r="C44" s="96">
        <v>44428.570104166669</v>
      </c>
      <c r="D44" s="96" t="s">
        <v>2174</v>
      </c>
      <c r="E44" s="134">
        <v>490</v>
      </c>
      <c r="F44" s="139" t="str">
        <f>VLOOKUP(E44,VIP!$A$2:$O15162,2,0)</f>
        <v>DRBR490</v>
      </c>
      <c r="G44" s="139" t="str">
        <f>VLOOKUP(E44,'LISTADO ATM'!$A$2:$B$900,2,0)</f>
        <v xml:space="preserve">ATM Hospital Ney Arias Lora </v>
      </c>
      <c r="H44" s="139" t="str">
        <f>VLOOKUP(E44,VIP!$A$2:$O20123,7,FALSE)</f>
        <v>Si</v>
      </c>
      <c r="I44" s="139" t="str">
        <f>VLOOKUP(E44,VIP!$A$2:$O12088,8,FALSE)</f>
        <v>Si</v>
      </c>
      <c r="J44" s="139" t="str">
        <f>VLOOKUP(E44,VIP!$A$2:$O12038,8,FALSE)</f>
        <v>Si</v>
      </c>
      <c r="K44" s="139" t="str">
        <f>VLOOKUP(E44,VIP!$A$2:$O15612,6,0)</f>
        <v>NO</v>
      </c>
      <c r="L44" s="131" t="s">
        <v>2213</v>
      </c>
      <c r="M44" s="95" t="s">
        <v>2438</v>
      </c>
      <c r="N44" s="95" t="s">
        <v>2608</v>
      </c>
      <c r="O44" s="139" t="s">
        <v>2446</v>
      </c>
      <c r="P44" s="139"/>
      <c r="Q44" s="138" t="s">
        <v>2213</v>
      </c>
    </row>
    <row r="45" spans="1:17" s="123" customFormat="1" ht="18" x14ac:dyDescent="0.25">
      <c r="A45" s="139" t="str">
        <f>VLOOKUP(E45,'LISTADO ATM'!$A$2:$C$901,3,0)</f>
        <v>DISTRITO NACIONAL</v>
      </c>
      <c r="B45" s="134" t="s">
        <v>2629</v>
      </c>
      <c r="C45" s="96">
        <v>44426.464259259257</v>
      </c>
      <c r="D45" s="96" t="s">
        <v>2174</v>
      </c>
      <c r="E45" s="134">
        <v>498</v>
      </c>
      <c r="F45" s="139" t="str">
        <f>VLOOKUP(E45,VIP!$A$2:$O15099,2,0)</f>
        <v>DRBR498</v>
      </c>
      <c r="G45" s="139" t="str">
        <f>VLOOKUP(E45,'LISTADO ATM'!$A$2:$B$900,2,0)</f>
        <v xml:space="preserve">ATM Estación Sunix 27 de Febrero </v>
      </c>
      <c r="H45" s="139" t="str">
        <f>VLOOKUP(E45,VIP!$A$2:$O20060,7,FALSE)</f>
        <v>Si</v>
      </c>
      <c r="I45" s="139" t="str">
        <f>VLOOKUP(E45,VIP!$A$2:$O12025,8,FALSE)</f>
        <v>Si</v>
      </c>
      <c r="J45" s="139" t="str">
        <f>VLOOKUP(E45,VIP!$A$2:$O11975,8,FALSE)</f>
        <v>Si</v>
      </c>
      <c r="K45" s="139" t="str">
        <f>VLOOKUP(E45,VIP!$A$2:$O15549,6,0)</f>
        <v>NO</v>
      </c>
      <c r="L45" s="131" t="s">
        <v>2213</v>
      </c>
      <c r="M45" s="95" t="s">
        <v>2438</v>
      </c>
      <c r="N45" s="95" t="s">
        <v>2444</v>
      </c>
      <c r="O45" s="139" t="s">
        <v>2446</v>
      </c>
      <c r="P45" s="139"/>
      <c r="Q45" s="138" t="s">
        <v>2213</v>
      </c>
    </row>
    <row r="46" spans="1:17" s="123" customFormat="1" ht="18" x14ac:dyDescent="0.25">
      <c r="A46" s="139" t="str">
        <f>VLOOKUP(E46,'LISTADO ATM'!$A$2:$C$901,3,0)</f>
        <v>DISTRITO NACIONAL</v>
      </c>
      <c r="B46" s="134">
        <v>3335996270</v>
      </c>
      <c r="C46" s="96">
        <v>44429.358148148145</v>
      </c>
      <c r="D46" s="96" t="s">
        <v>2174</v>
      </c>
      <c r="E46" s="134">
        <v>516</v>
      </c>
      <c r="F46" s="139" t="str">
        <f>VLOOKUP(E46,VIP!$A$2:$O15250,2,0)</f>
        <v>DRBR516</v>
      </c>
      <c r="G46" s="139" t="str">
        <f>VLOOKUP(E46,'LISTADO ATM'!$A$2:$B$900,2,0)</f>
        <v xml:space="preserve">ATM Oficina Gascue </v>
      </c>
      <c r="H46" s="139" t="str">
        <f>VLOOKUP(E46,VIP!$A$2:$O20211,7,FALSE)</f>
        <v>Si</v>
      </c>
      <c r="I46" s="139" t="str">
        <f>VLOOKUP(E46,VIP!$A$2:$O12176,8,FALSE)</f>
        <v>Si</v>
      </c>
      <c r="J46" s="139" t="str">
        <f>VLOOKUP(E46,VIP!$A$2:$O12126,8,FALSE)</f>
        <v>Si</v>
      </c>
      <c r="K46" s="139" t="str">
        <f>VLOOKUP(E46,VIP!$A$2:$O15700,6,0)</f>
        <v>SI</v>
      </c>
      <c r="L46" s="131" t="s">
        <v>2456</v>
      </c>
      <c r="M46" s="95" t="s">
        <v>2438</v>
      </c>
      <c r="N46" s="95" t="s">
        <v>2444</v>
      </c>
      <c r="O46" s="139" t="s">
        <v>2446</v>
      </c>
      <c r="P46" s="139"/>
      <c r="Q46" s="138" t="s">
        <v>2456</v>
      </c>
    </row>
    <row r="47" spans="1:17" s="123" customFormat="1" ht="18" x14ac:dyDescent="0.25">
      <c r="A47" s="139" t="str">
        <f>VLOOKUP(E47,'LISTADO ATM'!$A$2:$C$901,3,0)</f>
        <v>DISTRITO NACIONAL</v>
      </c>
      <c r="B47" s="134" t="s">
        <v>2699</v>
      </c>
      <c r="C47" s="96">
        <v>44429.882905092592</v>
      </c>
      <c r="D47" s="96" t="s">
        <v>2174</v>
      </c>
      <c r="E47" s="134">
        <v>527</v>
      </c>
      <c r="F47" s="139" t="str">
        <f>VLOOKUP(E47,VIP!$A$2:$O15316,2,0)</f>
        <v>DRBR527</v>
      </c>
      <c r="G47" s="139" t="str">
        <f>VLOOKUP(E47,'LISTADO ATM'!$A$2:$B$900,2,0)</f>
        <v>ATM Oficina Zona Oriental II</v>
      </c>
      <c r="H47" s="139" t="str">
        <f>VLOOKUP(E47,VIP!$A$2:$O20277,7,FALSE)</f>
        <v>Si</v>
      </c>
      <c r="I47" s="139" t="str">
        <f>VLOOKUP(E47,VIP!$A$2:$O12242,8,FALSE)</f>
        <v>Si</v>
      </c>
      <c r="J47" s="139" t="str">
        <f>VLOOKUP(E47,VIP!$A$2:$O12192,8,FALSE)</f>
        <v>Si</v>
      </c>
      <c r="K47" s="139" t="str">
        <f>VLOOKUP(E47,VIP!$A$2:$O15766,6,0)</f>
        <v>SI</v>
      </c>
      <c r="L47" s="131" t="s">
        <v>2213</v>
      </c>
      <c r="M47" s="95" t="s">
        <v>2438</v>
      </c>
      <c r="N47" s="95" t="s">
        <v>2444</v>
      </c>
      <c r="O47" s="139" t="s">
        <v>2446</v>
      </c>
      <c r="P47" s="139"/>
      <c r="Q47" s="138" t="s">
        <v>2213</v>
      </c>
    </row>
    <row r="48" spans="1:17" s="123" customFormat="1" ht="18" x14ac:dyDescent="0.25">
      <c r="A48" s="139" t="str">
        <f>VLOOKUP(E48,'LISTADO ATM'!$A$2:$C$901,3,0)</f>
        <v>DISTRITO NACIONAL</v>
      </c>
      <c r="B48" s="134">
        <v>3335996456</v>
      </c>
      <c r="C48" s="96">
        <v>44429.539594907408</v>
      </c>
      <c r="D48" s="96" t="s">
        <v>2441</v>
      </c>
      <c r="E48" s="134">
        <v>540</v>
      </c>
      <c r="F48" s="139" t="str">
        <f>VLOOKUP(E48,VIP!$A$2:$O15269,2,0)</f>
        <v>DRBR540</v>
      </c>
      <c r="G48" s="139" t="str">
        <f>VLOOKUP(E48,'LISTADO ATM'!$A$2:$B$900,2,0)</f>
        <v xml:space="preserve">ATM Autoservicio Sambil I </v>
      </c>
      <c r="H48" s="139" t="str">
        <f>VLOOKUP(E48,VIP!$A$2:$O20230,7,FALSE)</f>
        <v>Si</v>
      </c>
      <c r="I48" s="139" t="str">
        <f>VLOOKUP(E48,VIP!$A$2:$O12195,8,FALSE)</f>
        <v>Si</v>
      </c>
      <c r="J48" s="139" t="str">
        <f>VLOOKUP(E48,VIP!$A$2:$O12145,8,FALSE)</f>
        <v>Si</v>
      </c>
      <c r="K48" s="139" t="str">
        <f>VLOOKUP(E48,VIP!$A$2:$O15719,6,0)</f>
        <v>NO</v>
      </c>
      <c r="L48" s="131" t="s">
        <v>2671</v>
      </c>
      <c r="M48" s="95" t="s">
        <v>2438</v>
      </c>
      <c r="N48" s="95" t="s">
        <v>2444</v>
      </c>
      <c r="O48" s="139" t="s">
        <v>2445</v>
      </c>
      <c r="P48" s="139"/>
      <c r="Q48" s="138" t="s">
        <v>2671</v>
      </c>
    </row>
    <row r="49" spans="1:23" s="123" customFormat="1" ht="18" x14ac:dyDescent="0.25">
      <c r="A49" s="139" t="str">
        <f>VLOOKUP(E49,'LISTADO ATM'!$A$2:$C$901,3,0)</f>
        <v>DISTRITO NACIONAL</v>
      </c>
      <c r="B49" s="134" t="s">
        <v>2654</v>
      </c>
      <c r="C49" s="96">
        <v>44428.869652777779</v>
      </c>
      <c r="D49" s="96" t="s">
        <v>2174</v>
      </c>
      <c r="E49" s="134">
        <v>545</v>
      </c>
      <c r="F49" s="139" t="str">
        <f>VLOOKUP(E49,VIP!$A$2:$O15226,2,0)</f>
        <v>DRBR995</v>
      </c>
      <c r="G49" s="139" t="str">
        <f>VLOOKUP(E49,'LISTADO ATM'!$A$2:$B$900,2,0)</f>
        <v xml:space="preserve">ATM Oficina Isabel La Católica II  </v>
      </c>
      <c r="H49" s="139" t="str">
        <f>VLOOKUP(E49,VIP!$A$2:$O20187,7,FALSE)</f>
        <v>Si</v>
      </c>
      <c r="I49" s="139" t="str">
        <f>VLOOKUP(E49,VIP!$A$2:$O12152,8,FALSE)</f>
        <v>Si</v>
      </c>
      <c r="J49" s="139" t="str">
        <f>VLOOKUP(E49,VIP!$A$2:$O12102,8,FALSE)</f>
        <v>Si</v>
      </c>
      <c r="K49" s="139" t="str">
        <f>VLOOKUP(E49,VIP!$A$2:$O15676,6,0)</f>
        <v>NO</v>
      </c>
      <c r="L49" s="131" t="s">
        <v>2632</v>
      </c>
      <c r="M49" s="95" t="s">
        <v>2438</v>
      </c>
      <c r="N49" s="95" t="s">
        <v>2444</v>
      </c>
      <c r="O49" s="139" t="s">
        <v>2446</v>
      </c>
      <c r="P49" s="139"/>
      <c r="Q49" s="138" t="s">
        <v>2632</v>
      </c>
    </row>
    <row r="50" spans="1:23" s="123" customFormat="1" ht="18" x14ac:dyDescent="0.25">
      <c r="A50" s="139" t="str">
        <f>VLOOKUP(E50,'LISTADO ATM'!$A$2:$C$901,3,0)</f>
        <v>DISTRITO NACIONAL</v>
      </c>
      <c r="B50" s="134" t="s">
        <v>2676</v>
      </c>
      <c r="C50" s="96">
        <v>44429.779282407406</v>
      </c>
      <c r="D50" s="96" t="s">
        <v>2174</v>
      </c>
      <c r="E50" s="134">
        <v>562</v>
      </c>
      <c r="F50" s="139" t="str">
        <f>VLOOKUP(E50,VIP!$A$2:$O15310,2,0)</f>
        <v>DRBR226</v>
      </c>
      <c r="G50" s="139" t="str">
        <f>VLOOKUP(E50,'LISTADO ATM'!$A$2:$B$900,2,0)</f>
        <v xml:space="preserve">ATM S/M Jumbo Carretera Mella </v>
      </c>
      <c r="H50" s="139" t="str">
        <f>VLOOKUP(E50,VIP!$A$2:$O20271,7,FALSE)</f>
        <v>Si</v>
      </c>
      <c r="I50" s="139" t="str">
        <f>VLOOKUP(E50,VIP!$A$2:$O12236,8,FALSE)</f>
        <v>Si</v>
      </c>
      <c r="J50" s="139" t="str">
        <f>VLOOKUP(E50,VIP!$A$2:$O12186,8,FALSE)</f>
        <v>Si</v>
      </c>
      <c r="K50" s="139" t="str">
        <f>VLOOKUP(E50,VIP!$A$2:$O15760,6,0)</f>
        <v>SI</v>
      </c>
      <c r="L50" s="131" t="s">
        <v>2456</v>
      </c>
      <c r="M50" s="95" t="s">
        <v>2438</v>
      </c>
      <c r="N50" s="95" t="s">
        <v>2444</v>
      </c>
      <c r="O50" s="139" t="s">
        <v>2446</v>
      </c>
      <c r="P50" s="139"/>
      <c r="Q50" s="138" t="s">
        <v>2456</v>
      </c>
    </row>
    <row r="51" spans="1:23" ht="18" x14ac:dyDescent="0.25">
      <c r="A51" s="139" t="str">
        <f>VLOOKUP(E51,'LISTADO ATM'!$A$2:$C$901,3,0)</f>
        <v>DISTRITO NACIONAL</v>
      </c>
      <c r="B51" s="134">
        <v>3335996372</v>
      </c>
      <c r="C51" s="96">
        <v>44429.456608796296</v>
      </c>
      <c r="D51" s="96" t="s">
        <v>2441</v>
      </c>
      <c r="E51" s="134">
        <v>572</v>
      </c>
      <c r="F51" s="139" t="str">
        <f>VLOOKUP(E51,VIP!$A$2:$O15292,2,0)</f>
        <v>DRBR174</v>
      </c>
      <c r="G51" s="139" t="str">
        <f>VLOOKUP(E51,'LISTADO ATM'!$A$2:$B$900,2,0)</f>
        <v xml:space="preserve">ATM Olé Ovando </v>
      </c>
      <c r="H51" s="139" t="str">
        <f>VLOOKUP(E51,VIP!$A$2:$O20253,7,FALSE)</f>
        <v>Si</v>
      </c>
      <c r="I51" s="139" t="str">
        <f>VLOOKUP(E51,VIP!$A$2:$O12218,8,FALSE)</f>
        <v>Si</v>
      </c>
      <c r="J51" s="139" t="str">
        <f>VLOOKUP(E51,VIP!$A$2:$O12168,8,FALSE)</f>
        <v>Si</v>
      </c>
      <c r="K51" s="139" t="str">
        <f>VLOOKUP(E51,VIP!$A$2:$O15742,6,0)</f>
        <v>NO</v>
      </c>
      <c r="L51" s="131" t="s">
        <v>2410</v>
      </c>
      <c r="M51" s="95" t="s">
        <v>2438</v>
      </c>
      <c r="N51" s="95" t="s">
        <v>2444</v>
      </c>
      <c r="O51" s="139" t="s">
        <v>2445</v>
      </c>
      <c r="P51" s="139"/>
      <c r="Q51" s="138" t="s">
        <v>2410</v>
      </c>
      <c r="R51" s="44"/>
      <c r="S51" s="101"/>
      <c r="T51" s="101"/>
      <c r="U51" s="101"/>
      <c r="V51" s="78"/>
      <c r="W51" s="69"/>
    </row>
    <row r="52" spans="1:23" ht="18" x14ac:dyDescent="0.25">
      <c r="A52" s="139" t="str">
        <f>VLOOKUP(E52,'LISTADO ATM'!$A$2:$C$901,3,0)</f>
        <v>DISTRITO NACIONAL</v>
      </c>
      <c r="B52" s="134" t="s">
        <v>2663</v>
      </c>
      <c r="C52" s="96">
        <v>44429.038472222222</v>
      </c>
      <c r="D52" s="96" t="s">
        <v>2441</v>
      </c>
      <c r="E52" s="134">
        <v>578</v>
      </c>
      <c r="F52" s="139" t="str">
        <f>VLOOKUP(E52,VIP!$A$2:$O15219,2,0)</f>
        <v>DRBR324</v>
      </c>
      <c r="G52" s="139" t="str">
        <f>VLOOKUP(E52,'LISTADO ATM'!$A$2:$B$900,2,0)</f>
        <v xml:space="preserve">ATM Procuraduría General de la República </v>
      </c>
      <c r="H52" s="139" t="str">
        <f>VLOOKUP(E52,VIP!$A$2:$O20180,7,FALSE)</f>
        <v>Si</v>
      </c>
      <c r="I52" s="139" t="str">
        <f>VLOOKUP(E52,VIP!$A$2:$O12145,8,FALSE)</f>
        <v>No</v>
      </c>
      <c r="J52" s="139" t="str">
        <f>VLOOKUP(E52,VIP!$A$2:$O12095,8,FALSE)</f>
        <v>No</v>
      </c>
      <c r="K52" s="139" t="str">
        <f>VLOOKUP(E52,VIP!$A$2:$O15669,6,0)</f>
        <v>NO</v>
      </c>
      <c r="L52" s="131" t="s">
        <v>2670</v>
      </c>
      <c r="M52" s="95" t="s">
        <v>2438</v>
      </c>
      <c r="N52" s="95" t="s">
        <v>2444</v>
      </c>
      <c r="O52" s="139" t="s">
        <v>2445</v>
      </c>
      <c r="P52" s="139"/>
      <c r="Q52" s="138" t="s">
        <v>2434</v>
      </c>
      <c r="R52" s="44"/>
      <c r="S52" s="101"/>
      <c r="T52" s="101"/>
      <c r="U52" s="101"/>
      <c r="V52" s="78"/>
      <c r="W52" s="69"/>
    </row>
    <row r="53" spans="1:23" ht="18" x14ac:dyDescent="0.25">
      <c r="A53" s="139" t="str">
        <f>VLOOKUP(E53,'LISTADO ATM'!$A$2:$C$901,3,0)</f>
        <v>DISTRITO NACIONAL</v>
      </c>
      <c r="B53" s="134" t="s">
        <v>2708</v>
      </c>
      <c r="C53" s="96">
        <v>44430.113206018519</v>
      </c>
      <c r="D53" s="96" t="s">
        <v>2441</v>
      </c>
      <c r="E53" s="134">
        <v>600</v>
      </c>
      <c r="F53" s="139" t="str">
        <f>VLOOKUP(E53,VIP!$A$2:$O15307,2,0)</f>
        <v>DRBR600</v>
      </c>
      <c r="G53" s="139" t="str">
        <f>VLOOKUP(E53,'LISTADO ATM'!$A$2:$B$900,2,0)</f>
        <v>ATM S/M Bravo Hipica</v>
      </c>
      <c r="H53" s="139" t="str">
        <f>VLOOKUP(E53,VIP!$A$2:$O20268,7,FALSE)</f>
        <v>N/A</v>
      </c>
      <c r="I53" s="139" t="str">
        <f>VLOOKUP(E53,VIP!$A$2:$O12233,8,FALSE)</f>
        <v>N/A</v>
      </c>
      <c r="J53" s="139" t="str">
        <f>VLOOKUP(E53,VIP!$A$2:$O12183,8,FALSE)</f>
        <v>N/A</v>
      </c>
      <c r="K53" s="139" t="str">
        <f>VLOOKUP(E53,VIP!$A$2:$O15757,6,0)</f>
        <v>N/A</v>
      </c>
      <c r="L53" s="131" t="s">
        <v>2434</v>
      </c>
      <c r="M53" s="95" t="s">
        <v>2438</v>
      </c>
      <c r="N53" s="95" t="s">
        <v>2444</v>
      </c>
      <c r="O53" s="139" t="s">
        <v>2445</v>
      </c>
      <c r="P53" s="139"/>
      <c r="Q53" s="138" t="s">
        <v>2434</v>
      </c>
      <c r="R53" s="44"/>
      <c r="S53" s="101"/>
      <c r="T53" s="101"/>
      <c r="U53" s="101"/>
      <c r="V53" s="78"/>
      <c r="W53" s="69"/>
    </row>
    <row r="54" spans="1:23" ht="18" x14ac:dyDescent="0.25">
      <c r="A54" s="139" t="str">
        <f>VLOOKUP(E54,'LISTADO ATM'!$A$2:$C$901,3,0)</f>
        <v>NORTE</v>
      </c>
      <c r="B54" s="134" t="s">
        <v>2694</v>
      </c>
      <c r="C54" s="96">
        <v>44429.940266203703</v>
      </c>
      <c r="D54" s="96" t="s">
        <v>2175</v>
      </c>
      <c r="E54" s="134">
        <v>606</v>
      </c>
      <c r="F54" s="139" t="str">
        <f>VLOOKUP(E54,VIP!$A$2:$O15307,2,0)</f>
        <v>DRBR704</v>
      </c>
      <c r="G54" s="139" t="str">
        <f>VLOOKUP(E54,'LISTADO ATM'!$A$2:$B$900,2,0)</f>
        <v xml:space="preserve">ATM UNP Manolo Tavarez Justo </v>
      </c>
      <c r="H54" s="139" t="str">
        <f>VLOOKUP(E54,VIP!$A$2:$O20268,7,FALSE)</f>
        <v>Si</v>
      </c>
      <c r="I54" s="139" t="str">
        <f>VLOOKUP(E54,VIP!$A$2:$O12233,8,FALSE)</f>
        <v>Si</v>
      </c>
      <c r="J54" s="139" t="str">
        <f>VLOOKUP(E54,VIP!$A$2:$O12183,8,FALSE)</f>
        <v>Si</v>
      </c>
      <c r="K54" s="139" t="str">
        <f>VLOOKUP(E54,VIP!$A$2:$O15757,6,0)</f>
        <v>NO</v>
      </c>
      <c r="L54" s="131" t="s">
        <v>2695</v>
      </c>
      <c r="M54" s="95" t="s">
        <v>2438</v>
      </c>
      <c r="N54" s="95" t="s">
        <v>2444</v>
      </c>
      <c r="O54" s="139" t="s">
        <v>2583</v>
      </c>
      <c r="P54" s="139" t="s">
        <v>2707</v>
      </c>
      <c r="Q54" s="138" t="s">
        <v>2695</v>
      </c>
      <c r="R54" s="44"/>
      <c r="S54" s="101"/>
      <c r="T54" s="101"/>
      <c r="U54" s="101"/>
      <c r="V54" s="78"/>
      <c r="W54" s="69"/>
    </row>
    <row r="55" spans="1:23" ht="18" x14ac:dyDescent="0.25">
      <c r="A55" s="139" t="str">
        <f>VLOOKUP(E55,'LISTADO ATM'!$A$2:$C$901,3,0)</f>
        <v>ESTE</v>
      </c>
      <c r="B55" s="134" t="s">
        <v>2686</v>
      </c>
      <c r="C55" s="96">
        <v>44429.668240740742</v>
      </c>
      <c r="D55" s="96" t="s">
        <v>2441</v>
      </c>
      <c r="E55" s="134">
        <v>612</v>
      </c>
      <c r="F55" s="139" t="str">
        <f>VLOOKUP(E55,VIP!$A$2:$O15323,2,0)</f>
        <v>DRBR220</v>
      </c>
      <c r="G55" s="139" t="str">
        <f>VLOOKUP(E55,'LISTADO ATM'!$A$2:$B$900,2,0)</f>
        <v xml:space="preserve">ATM Plaza Orense (La Romana) </v>
      </c>
      <c r="H55" s="139" t="str">
        <f>VLOOKUP(E55,VIP!$A$2:$O20284,7,FALSE)</f>
        <v>Si</v>
      </c>
      <c r="I55" s="139" t="str">
        <f>VLOOKUP(E55,VIP!$A$2:$O12249,8,FALSE)</f>
        <v>Si</v>
      </c>
      <c r="J55" s="139" t="str">
        <f>VLOOKUP(E55,VIP!$A$2:$O12199,8,FALSE)</f>
        <v>Si</v>
      </c>
      <c r="K55" s="139" t="str">
        <f>VLOOKUP(E55,VIP!$A$2:$O15773,6,0)</f>
        <v>NO</v>
      </c>
      <c r="L55" s="131" t="s">
        <v>2410</v>
      </c>
      <c r="M55" s="95" t="s">
        <v>2438</v>
      </c>
      <c r="N55" s="95" t="s">
        <v>2444</v>
      </c>
      <c r="O55" s="139" t="s">
        <v>2445</v>
      </c>
      <c r="P55" s="139"/>
      <c r="Q55" s="138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39" t="str">
        <f>VLOOKUP(E56,'LISTADO ATM'!$A$2:$C$901,3,0)</f>
        <v>DISTRITO NACIONAL</v>
      </c>
      <c r="B56" s="134" t="s">
        <v>2635</v>
      </c>
      <c r="C56" s="96">
        <v>44428.440138888887</v>
      </c>
      <c r="D56" s="96" t="s">
        <v>2174</v>
      </c>
      <c r="E56" s="134">
        <v>620</v>
      </c>
      <c r="F56" s="139" t="str">
        <f>VLOOKUP(E56,VIP!$A$2:$O15164,2,0)</f>
        <v>DRBR620</v>
      </c>
      <c r="G56" s="139" t="str">
        <f>VLOOKUP(E56,'LISTADO ATM'!$A$2:$B$900,2,0)</f>
        <v xml:space="preserve">ATM Ministerio de Medio Ambiente </v>
      </c>
      <c r="H56" s="139" t="str">
        <f>VLOOKUP(E56,VIP!$A$2:$O20125,7,FALSE)</f>
        <v>Si</v>
      </c>
      <c r="I56" s="139" t="str">
        <f>VLOOKUP(E56,VIP!$A$2:$O12090,8,FALSE)</f>
        <v>No</v>
      </c>
      <c r="J56" s="139" t="str">
        <f>VLOOKUP(E56,VIP!$A$2:$O12040,8,FALSE)</f>
        <v>No</v>
      </c>
      <c r="K56" s="139" t="str">
        <f>VLOOKUP(E56,VIP!$A$2:$O15614,6,0)</f>
        <v>NO</v>
      </c>
      <c r="L56" s="131" t="s">
        <v>2624</v>
      </c>
      <c r="M56" s="95" t="s">
        <v>2438</v>
      </c>
      <c r="N56" s="95" t="s">
        <v>2444</v>
      </c>
      <c r="O56" s="139" t="s">
        <v>2446</v>
      </c>
      <c r="P56" s="139"/>
      <c r="Q56" s="138" t="s">
        <v>2624</v>
      </c>
      <c r="R56" s="44"/>
      <c r="S56" s="101"/>
      <c r="T56" s="101"/>
      <c r="U56" s="101"/>
      <c r="V56" s="78"/>
      <c r="W56" s="69"/>
    </row>
    <row r="57" spans="1:23" ht="18" x14ac:dyDescent="0.25">
      <c r="A57" s="139" t="str">
        <f>VLOOKUP(E57,'LISTADO ATM'!$A$2:$C$901,3,0)</f>
        <v>DISTRITO NACIONAL</v>
      </c>
      <c r="B57" s="134" t="s">
        <v>2717</v>
      </c>
      <c r="C57" s="96">
        <v>44430.018796296295</v>
      </c>
      <c r="D57" s="96" t="s">
        <v>2174</v>
      </c>
      <c r="E57" s="134">
        <v>628</v>
      </c>
      <c r="F57" s="139" t="str">
        <f>VLOOKUP(E57,VIP!$A$2:$O15316,2,0)</f>
        <v>DRBR086</v>
      </c>
      <c r="G57" s="139" t="str">
        <f>VLOOKUP(E57,'LISTADO ATM'!$A$2:$B$900,2,0)</f>
        <v xml:space="preserve">ATM Autobanco San Isidro </v>
      </c>
      <c r="H57" s="139" t="str">
        <f>VLOOKUP(E57,VIP!$A$2:$O20277,7,FALSE)</f>
        <v>Si</v>
      </c>
      <c r="I57" s="139" t="str">
        <f>VLOOKUP(E57,VIP!$A$2:$O12242,8,FALSE)</f>
        <v>Si</v>
      </c>
      <c r="J57" s="139" t="str">
        <f>VLOOKUP(E57,VIP!$A$2:$O12192,8,FALSE)</f>
        <v>Si</v>
      </c>
      <c r="K57" s="139" t="str">
        <f>VLOOKUP(E57,VIP!$A$2:$O15766,6,0)</f>
        <v>SI</v>
      </c>
      <c r="L57" s="131" t="s">
        <v>2624</v>
      </c>
      <c r="M57" s="95" t="s">
        <v>2438</v>
      </c>
      <c r="N57" s="95" t="s">
        <v>2444</v>
      </c>
      <c r="O57" s="139" t="s">
        <v>2446</v>
      </c>
      <c r="P57" s="139"/>
      <c r="Q57" s="138" t="s">
        <v>2624</v>
      </c>
      <c r="R57" s="44"/>
      <c r="S57" s="101"/>
      <c r="T57" s="101"/>
      <c r="U57" s="101"/>
      <c r="V57" s="78"/>
      <c r="W57" s="69"/>
    </row>
    <row r="58" spans="1:23" ht="18" x14ac:dyDescent="0.25">
      <c r="A58" s="139" t="str">
        <f>VLOOKUP(E58,'LISTADO ATM'!$A$2:$C$901,3,0)</f>
        <v>ESTE</v>
      </c>
      <c r="B58" s="134" t="s">
        <v>2698</v>
      </c>
      <c r="C58" s="96">
        <v>44429.902048611111</v>
      </c>
      <c r="D58" s="96" t="s">
        <v>2441</v>
      </c>
      <c r="E58" s="134">
        <v>631</v>
      </c>
      <c r="F58" s="139" t="str">
        <f>VLOOKUP(E58,VIP!$A$2:$O15315,2,0)</f>
        <v>DRBR417</v>
      </c>
      <c r="G58" s="139" t="str">
        <f>VLOOKUP(E58,'LISTADO ATM'!$A$2:$B$900,2,0)</f>
        <v xml:space="preserve">ATM ASOCODEQUI (San Pedro) </v>
      </c>
      <c r="H58" s="139" t="str">
        <f>VLOOKUP(E58,VIP!$A$2:$O20276,7,FALSE)</f>
        <v>Si</v>
      </c>
      <c r="I58" s="139" t="str">
        <f>VLOOKUP(E58,VIP!$A$2:$O12241,8,FALSE)</f>
        <v>Si</v>
      </c>
      <c r="J58" s="139" t="str">
        <f>VLOOKUP(E58,VIP!$A$2:$O12191,8,FALSE)</f>
        <v>Si</v>
      </c>
      <c r="K58" s="139" t="str">
        <f>VLOOKUP(E58,VIP!$A$2:$O15765,6,0)</f>
        <v>NO</v>
      </c>
      <c r="L58" s="131" t="s">
        <v>2410</v>
      </c>
      <c r="M58" s="95" t="s">
        <v>2438</v>
      </c>
      <c r="N58" s="95" t="s">
        <v>2444</v>
      </c>
      <c r="O58" s="139" t="s">
        <v>2445</v>
      </c>
      <c r="P58" s="139"/>
      <c r="Q58" s="138" t="s">
        <v>2410</v>
      </c>
      <c r="R58" s="44"/>
      <c r="S58" s="101"/>
      <c r="T58" s="101"/>
      <c r="U58" s="101"/>
      <c r="V58" s="78"/>
      <c r="W58" s="69"/>
    </row>
    <row r="59" spans="1:23" ht="18" x14ac:dyDescent="0.25">
      <c r="A59" s="139" t="str">
        <f>VLOOKUP(E59,'LISTADO ATM'!$A$2:$C$901,3,0)</f>
        <v>DISTRITO NACIONAL</v>
      </c>
      <c r="B59" s="134" t="s">
        <v>2653</v>
      </c>
      <c r="C59" s="96">
        <v>44428.874386574076</v>
      </c>
      <c r="D59" s="96" t="s">
        <v>2174</v>
      </c>
      <c r="E59" s="134">
        <v>648</v>
      </c>
      <c r="F59" s="139" t="str">
        <f>VLOOKUP(E59,VIP!$A$2:$O15222,2,0)</f>
        <v>DRBR190</v>
      </c>
      <c r="G59" s="139" t="str">
        <f>VLOOKUP(E59,'LISTADO ATM'!$A$2:$B$900,2,0)</f>
        <v xml:space="preserve">ATM Hermandad de Pensionados </v>
      </c>
      <c r="H59" s="139" t="str">
        <f>VLOOKUP(E59,VIP!$A$2:$O20183,7,FALSE)</f>
        <v>Si</v>
      </c>
      <c r="I59" s="139" t="str">
        <f>VLOOKUP(E59,VIP!$A$2:$O12148,8,FALSE)</f>
        <v>No</v>
      </c>
      <c r="J59" s="139" t="str">
        <f>VLOOKUP(E59,VIP!$A$2:$O12098,8,FALSE)</f>
        <v>No</v>
      </c>
      <c r="K59" s="139" t="str">
        <f>VLOOKUP(E59,VIP!$A$2:$O15672,6,0)</f>
        <v>NO</v>
      </c>
      <c r="L59" s="131" t="s">
        <v>2213</v>
      </c>
      <c r="M59" s="95" t="s">
        <v>2438</v>
      </c>
      <c r="N59" s="95" t="s">
        <v>2444</v>
      </c>
      <c r="O59" s="139" t="s">
        <v>2446</v>
      </c>
      <c r="P59" s="139"/>
      <c r="Q59" s="138" t="s">
        <v>2213</v>
      </c>
      <c r="R59" s="44"/>
      <c r="S59" s="101"/>
      <c r="T59" s="101"/>
      <c r="U59" s="101"/>
      <c r="V59" s="78"/>
      <c r="W59" s="69"/>
    </row>
    <row r="60" spans="1:23" ht="18" x14ac:dyDescent="0.25">
      <c r="A60" s="139" t="str">
        <f>VLOOKUP(E60,'LISTADO ATM'!$A$2:$C$901,3,0)</f>
        <v>DISTRITO NACIONAL</v>
      </c>
      <c r="B60" s="134" t="s">
        <v>2703</v>
      </c>
      <c r="C60" s="96">
        <v>44429.644479166665</v>
      </c>
      <c r="D60" s="96" t="s">
        <v>2174</v>
      </c>
      <c r="E60" s="134">
        <v>663</v>
      </c>
      <c r="F60" s="139" t="str">
        <f>VLOOKUP(E60,VIP!$A$2:$O15343,2,0)</f>
        <v>DRBR663</v>
      </c>
      <c r="G60" s="139" t="str">
        <f>VLOOKUP(E60,'LISTADO ATM'!$A$2:$B$900,2,0)</f>
        <v>ATM S/M Olé Av. España</v>
      </c>
      <c r="H60" s="139" t="str">
        <f>VLOOKUP(E60,VIP!$A$2:$O20304,7,FALSE)</f>
        <v>N/A</v>
      </c>
      <c r="I60" s="139" t="str">
        <f>VLOOKUP(E60,VIP!$A$2:$O12269,8,FALSE)</f>
        <v>N/A</v>
      </c>
      <c r="J60" s="139" t="str">
        <f>VLOOKUP(E60,VIP!$A$2:$O12219,8,FALSE)</f>
        <v>N/A</v>
      </c>
      <c r="K60" s="139" t="str">
        <f>VLOOKUP(E60,VIP!$A$2:$O15793,6,0)</f>
        <v>N/A</v>
      </c>
      <c r="L60" s="131" t="s">
        <v>2213</v>
      </c>
      <c r="M60" s="95" t="s">
        <v>2438</v>
      </c>
      <c r="N60" s="95" t="s">
        <v>2444</v>
      </c>
      <c r="O60" s="139" t="s">
        <v>2446</v>
      </c>
      <c r="P60" s="139"/>
      <c r="Q60" s="138" t="s">
        <v>2213</v>
      </c>
      <c r="R60" s="44"/>
      <c r="S60" s="101"/>
      <c r="T60" s="101"/>
      <c r="U60" s="101"/>
      <c r="V60" s="78"/>
      <c r="W60" s="69"/>
    </row>
    <row r="61" spans="1:23" ht="18" x14ac:dyDescent="0.25">
      <c r="A61" s="139" t="str">
        <f>VLOOKUP(E61,'LISTADO ATM'!$A$2:$C$901,3,0)</f>
        <v>ESTE</v>
      </c>
      <c r="B61" s="134" t="s">
        <v>2662</v>
      </c>
      <c r="C61" s="96">
        <v>44429.070219907408</v>
      </c>
      <c r="D61" s="96" t="s">
        <v>2441</v>
      </c>
      <c r="E61" s="134">
        <v>673</v>
      </c>
      <c r="F61" s="139" t="str">
        <f>VLOOKUP(E61,VIP!$A$2:$O15209,2,0)</f>
        <v>DRBR673</v>
      </c>
      <c r="G61" s="139" t="str">
        <f>VLOOKUP(E61,'LISTADO ATM'!$A$2:$B$900,2,0)</f>
        <v>ATM Clínica Dr. Cruz Jiminián</v>
      </c>
      <c r="H61" s="139" t="str">
        <f>VLOOKUP(E61,VIP!$A$2:$O20170,7,FALSE)</f>
        <v>Si</v>
      </c>
      <c r="I61" s="139" t="str">
        <f>VLOOKUP(E61,VIP!$A$2:$O12135,8,FALSE)</f>
        <v>Si</v>
      </c>
      <c r="J61" s="139" t="str">
        <f>VLOOKUP(E61,VIP!$A$2:$O12085,8,FALSE)</f>
        <v>Si</v>
      </c>
      <c r="K61" s="139" t="str">
        <f>VLOOKUP(E61,VIP!$A$2:$O15659,6,0)</f>
        <v>NO</v>
      </c>
      <c r="L61" s="131" t="s">
        <v>2670</v>
      </c>
      <c r="M61" s="95" t="s">
        <v>2438</v>
      </c>
      <c r="N61" s="95" t="s">
        <v>2444</v>
      </c>
      <c r="O61" s="139" t="s">
        <v>2445</v>
      </c>
      <c r="P61" s="139"/>
      <c r="Q61" s="138" t="s">
        <v>2434</v>
      </c>
      <c r="R61" s="44"/>
      <c r="S61" s="101"/>
      <c r="T61" s="101"/>
      <c r="U61" s="101"/>
      <c r="V61" s="78"/>
      <c r="W61" s="69"/>
    </row>
    <row r="62" spans="1:23" ht="18" x14ac:dyDescent="0.25">
      <c r="A62" s="139" t="str">
        <f>VLOOKUP(E62,'LISTADO ATM'!$A$2:$C$901,3,0)</f>
        <v>ESTE</v>
      </c>
      <c r="B62" s="134" t="s">
        <v>2641</v>
      </c>
      <c r="C62" s="96">
        <v>44428.599317129629</v>
      </c>
      <c r="D62" s="96" t="s">
        <v>2174</v>
      </c>
      <c r="E62" s="134">
        <v>680</v>
      </c>
      <c r="F62" s="139" t="str">
        <f>VLOOKUP(E62,VIP!$A$2:$O15159,2,0)</f>
        <v>DRBR680</v>
      </c>
      <c r="G62" s="139" t="str">
        <f>VLOOKUP(E62,'LISTADO ATM'!$A$2:$B$900,2,0)</f>
        <v>ATM Hotel Royalton</v>
      </c>
      <c r="H62" s="139" t="str">
        <f>VLOOKUP(E62,VIP!$A$2:$O20120,7,FALSE)</f>
        <v>NO</v>
      </c>
      <c r="I62" s="139" t="str">
        <f>VLOOKUP(E62,VIP!$A$2:$O12085,8,FALSE)</f>
        <v>NO</v>
      </c>
      <c r="J62" s="139" t="str">
        <f>VLOOKUP(E62,VIP!$A$2:$O12035,8,FALSE)</f>
        <v>NO</v>
      </c>
      <c r="K62" s="139" t="str">
        <f>VLOOKUP(E62,VIP!$A$2:$O15609,6,0)</f>
        <v>NO</v>
      </c>
      <c r="L62" s="131" t="s">
        <v>2213</v>
      </c>
      <c r="M62" s="95" t="s">
        <v>2438</v>
      </c>
      <c r="N62" s="95" t="s">
        <v>2444</v>
      </c>
      <c r="O62" s="139" t="s">
        <v>2446</v>
      </c>
      <c r="P62" s="139"/>
      <c r="Q62" s="138" t="s">
        <v>2213</v>
      </c>
      <c r="R62" s="44"/>
      <c r="S62" s="101"/>
      <c r="T62" s="101"/>
      <c r="U62" s="101"/>
      <c r="V62" s="78"/>
      <c r="W62" s="69"/>
    </row>
    <row r="63" spans="1:23" ht="18" x14ac:dyDescent="0.25">
      <c r="A63" s="139" t="str">
        <f>VLOOKUP(E63,'LISTADO ATM'!$A$2:$C$901,3,0)</f>
        <v>DISTRITO NACIONAL</v>
      </c>
      <c r="B63" s="134" t="s">
        <v>2714</v>
      </c>
      <c r="C63" s="96">
        <v>44430.04792824074</v>
      </c>
      <c r="D63" s="96" t="s">
        <v>2174</v>
      </c>
      <c r="E63" s="134">
        <v>706</v>
      </c>
      <c r="F63" s="139" t="str">
        <f>VLOOKUP(E63,VIP!$A$2:$O15313,2,0)</f>
        <v>DRBR706</v>
      </c>
      <c r="G63" s="139" t="str">
        <f>VLOOKUP(E63,'LISTADO ATM'!$A$2:$B$900,2,0)</f>
        <v xml:space="preserve">ATM S/M Pristine </v>
      </c>
      <c r="H63" s="139" t="str">
        <f>VLOOKUP(E63,VIP!$A$2:$O20274,7,FALSE)</f>
        <v>Si</v>
      </c>
      <c r="I63" s="139" t="str">
        <f>VLOOKUP(E63,VIP!$A$2:$O12239,8,FALSE)</f>
        <v>Si</v>
      </c>
      <c r="J63" s="139" t="str">
        <f>VLOOKUP(E63,VIP!$A$2:$O12189,8,FALSE)</f>
        <v>Si</v>
      </c>
      <c r="K63" s="139" t="str">
        <f>VLOOKUP(E63,VIP!$A$2:$O15763,6,0)</f>
        <v>NO</v>
      </c>
      <c r="L63" s="131" t="s">
        <v>2239</v>
      </c>
      <c r="M63" s="95" t="s">
        <v>2438</v>
      </c>
      <c r="N63" s="95" t="s">
        <v>2444</v>
      </c>
      <c r="O63" s="139" t="s">
        <v>2446</v>
      </c>
      <c r="P63" s="139"/>
      <c r="Q63" s="138" t="s">
        <v>2239</v>
      </c>
      <c r="R63" s="44"/>
      <c r="S63" s="101"/>
      <c r="T63" s="101"/>
      <c r="U63" s="101"/>
      <c r="V63" s="78"/>
      <c r="W63" s="69"/>
    </row>
    <row r="64" spans="1:23" ht="18" x14ac:dyDescent="0.25">
      <c r="A64" s="139" t="str">
        <f>VLOOKUP(E64,'LISTADO ATM'!$A$2:$C$901,3,0)</f>
        <v>DISTRITO NACIONAL</v>
      </c>
      <c r="B64" s="134" t="s">
        <v>2677</v>
      </c>
      <c r="C64" s="96">
        <v>44429.765300925923</v>
      </c>
      <c r="D64" s="96" t="s">
        <v>2460</v>
      </c>
      <c r="E64" s="134">
        <v>713</v>
      </c>
      <c r="F64" s="139" t="str">
        <f>VLOOKUP(E64,VIP!$A$2:$O15312,2,0)</f>
        <v>DRBR016</v>
      </c>
      <c r="G64" s="139" t="str">
        <f>VLOOKUP(E64,'LISTADO ATM'!$A$2:$B$900,2,0)</f>
        <v xml:space="preserve">ATM Oficina Las Américas </v>
      </c>
      <c r="H64" s="139" t="str">
        <f>VLOOKUP(E64,VIP!$A$2:$O20273,7,FALSE)</f>
        <v>Si</v>
      </c>
      <c r="I64" s="139" t="str">
        <f>VLOOKUP(E64,VIP!$A$2:$O12238,8,FALSE)</f>
        <v>Si</v>
      </c>
      <c r="J64" s="139" t="str">
        <f>VLOOKUP(E64,VIP!$A$2:$O12188,8,FALSE)</f>
        <v>Si</v>
      </c>
      <c r="K64" s="139" t="str">
        <f>VLOOKUP(E64,VIP!$A$2:$O15762,6,0)</f>
        <v>NO</v>
      </c>
      <c r="L64" s="131" t="s">
        <v>2410</v>
      </c>
      <c r="M64" s="95" t="s">
        <v>2438</v>
      </c>
      <c r="N64" s="95" t="s">
        <v>2444</v>
      </c>
      <c r="O64" s="139" t="s">
        <v>2638</v>
      </c>
      <c r="P64" s="139"/>
      <c r="Q64" s="138" t="s">
        <v>2410</v>
      </c>
      <c r="R64" s="44"/>
      <c r="S64" s="101"/>
      <c r="T64" s="101"/>
      <c r="U64" s="101"/>
      <c r="V64" s="78"/>
      <c r="W64" s="69"/>
    </row>
    <row r="65" spans="1:23" ht="18" x14ac:dyDescent="0.25">
      <c r="A65" s="139" t="str">
        <f>VLOOKUP(E65,'LISTADO ATM'!$A$2:$C$901,3,0)</f>
        <v>DISTRITO NACIONAL</v>
      </c>
      <c r="B65" s="134" t="s">
        <v>2702</v>
      </c>
      <c r="C65" s="96">
        <v>44429.833506944444</v>
      </c>
      <c r="D65" s="96" t="s">
        <v>2460</v>
      </c>
      <c r="E65" s="134">
        <v>717</v>
      </c>
      <c r="F65" s="139" t="str">
        <f>VLOOKUP(E65,VIP!$A$2:$O15319,2,0)</f>
        <v>DRBR24K</v>
      </c>
      <c r="G65" s="139" t="str">
        <f>VLOOKUP(E65,'LISTADO ATM'!$A$2:$B$900,2,0)</f>
        <v xml:space="preserve">ATM Oficina Los Alcarrizos </v>
      </c>
      <c r="H65" s="139" t="str">
        <f>VLOOKUP(E65,VIP!$A$2:$O20280,7,FALSE)</f>
        <v>Si</v>
      </c>
      <c r="I65" s="139" t="str">
        <f>VLOOKUP(E65,VIP!$A$2:$O12245,8,FALSE)</f>
        <v>Si</v>
      </c>
      <c r="J65" s="139" t="str">
        <f>VLOOKUP(E65,VIP!$A$2:$O12195,8,FALSE)</f>
        <v>Si</v>
      </c>
      <c r="K65" s="139" t="str">
        <f>VLOOKUP(E65,VIP!$A$2:$O15769,6,0)</f>
        <v>SI</v>
      </c>
      <c r="L65" s="131" t="s">
        <v>2434</v>
      </c>
      <c r="M65" s="95" t="s">
        <v>2438</v>
      </c>
      <c r="N65" s="95" t="s">
        <v>2444</v>
      </c>
      <c r="O65" s="139" t="s">
        <v>2638</v>
      </c>
      <c r="P65" s="139"/>
      <c r="Q65" s="138" t="s">
        <v>2434</v>
      </c>
      <c r="R65" s="44"/>
      <c r="S65" s="101"/>
      <c r="T65" s="101"/>
      <c r="U65" s="101"/>
      <c r="V65" s="78"/>
      <c r="W65" s="69"/>
    </row>
    <row r="66" spans="1:23" ht="18" x14ac:dyDescent="0.25">
      <c r="A66" s="139" t="str">
        <f>VLOOKUP(E66,'LISTADO ATM'!$A$2:$C$901,3,0)</f>
        <v>DISTRITO NACIONAL</v>
      </c>
      <c r="B66" s="134">
        <v>3335996509</v>
      </c>
      <c r="C66" s="96">
        <v>44429.645370370374</v>
      </c>
      <c r="D66" s="96" t="s">
        <v>2174</v>
      </c>
      <c r="E66" s="134">
        <v>744</v>
      </c>
      <c r="F66" s="139" t="str">
        <f>VLOOKUP(E66,VIP!$A$2:$O15293,2,0)</f>
        <v>DRBR289</v>
      </c>
      <c r="G66" s="139" t="str">
        <f>VLOOKUP(E66,'LISTADO ATM'!$A$2:$B$900,2,0)</f>
        <v xml:space="preserve">ATM Multicentro La Sirena Venezuela </v>
      </c>
      <c r="H66" s="139" t="str">
        <f>VLOOKUP(E66,VIP!$A$2:$O20254,7,FALSE)</f>
        <v>Si</v>
      </c>
      <c r="I66" s="139" t="str">
        <f>VLOOKUP(E66,VIP!$A$2:$O12219,8,FALSE)</f>
        <v>Si</v>
      </c>
      <c r="J66" s="139" t="str">
        <f>VLOOKUP(E66,VIP!$A$2:$O12169,8,FALSE)</f>
        <v>Si</v>
      </c>
      <c r="K66" s="139" t="str">
        <f>VLOOKUP(E66,VIP!$A$2:$O15743,6,0)</f>
        <v>SI</v>
      </c>
      <c r="L66" s="131" t="s">
        <v>2456</v>
      </c>
      <c r="M66" s="95" t="s">
        <v>2438</v>
      </c>
      <c r="N66" s="95" t="s">
        <v>2444</v>
      </c>
      <c r="O66" s="139" t="s">
        <v>2446</v>
      </c>
      <c r="P66" s="139"/>
      <c r="Q66" s="138" t="s">
        <v>2456</v>
      </c>
      <c r="R66" s="44"/>
      <c r="S66" s="101"/>
      <c r="T66" s="101"/>
      <c r="U66" s="101"/>
      <c r="V66" s="78"/>
      <c r="W66" s="69"/>
    </row>
    <row r="67" spans="1:23" ht="18" x14ac:dyDescent="0.25">
      <c r="A67" s="139" t="str">
        <f>VLOOKUP(E67,'LISTADO ATM'!$A$2:$C$901,3,0)</f>
        <v>DISTRITO NACIONAL</v>
      </c>
      <c r="B67" s="134" t="s">
        <v>2646</v>
      </c>
      <c r="C67" s="96">
        <v>44428.640833333331</v>
      </c>
      <c r="D67" s="96" t="s">
        <v>2460</v>
      </c>
      <c r="E67" s="134">
        <v>745</v>
      </c>
      <c r="F67" s="139" t="str">
        <f>VLOOKUP(E67,VIP!$A$2:$O15178,2,0)</f>
        <v>DRBR027</v>
      </c>
      <c r="G67" s="139" t="str">
        <f>VLOOKUP(E67,'LISTADO ATM'!$A$2:$B$900,2,0)</f>
        <v xml:space="preserve">ATM Oficina Ave. Duarte </v>
      </c>
      <c r="H67" s="139" t="str">
        <f>VLOOKUP(E67,VIP!$A$2:$O20139,7,FALSE)</f>
        <v>No</v>
      </c>
      <c r="I67" s="139" t="str">
        <f>VLOOKUP(E67,VIP!$A$2:$O12104,8,FALSE)</f>
        <v>No</v>
      </c>
      <c r="J67" s="139" t="str">
        <f>VLOOKUP(E67,VIP!$A$2:$O12054,8,FALSE)</f>
        <v>No</v>
      </c>
      <c r="K67" s="139" t="str">
        <f>VLOOKUP(E67,VIP!$A$2:$O15628,6,0)</f>
        <v>NO</v>
      </c>
      <c r="L67" s="131" t="s">
        <v>2670</v>
      </c>
      <c r="M67" s="95" t="s">
        <v>2438</v>
      </c>
      <c r="N67" s="95" t="s">
        <v>2444</v>
      </c>
      <c r="O67" s="139" t="s">
        <v>2638</v>
      </c>
      <c r="P67" s="139"/>
      <c r="Q67" s="138" t="s">
        <v>2434</v>
      </c>
      <c r="R67" s="44"/>
      <c r="S67" s="101"/>
      <c r="T67" s="101"/>
      <c r="U67" s="101"/>
      <c r="V67" s="78"/>
      <c r="W67" s="69"/>
    </row>
    <row r="68" spans="1:23" ht="18" x14ac:dyDescent="0.25">
      <c r="A68" s="139" t="str">
        <f>VLOOKUP(E68,'LISTADO ATM'!$A$2:$C$901,3,0)</f>
        <v>DISTRITO NACIONAL</v>
      </c>
      <c r="B68" s="134" t="s">
        <v>2634</v>
      </c>
      <c r="C68" s="96">
        <v>44428.440706018519</v>
      </c>
      <c r="D68" s="96" t="s">
        <v>2174</v>
      </c>
      <c r="E68" s="134">
        <v>761</v>
      </c>
      <c r="F68" s="139" t="str">
        <f>VLOOKUP(E68,VIP!$A$2:$O15163,2,0)</f>
        <v>DRBR761</v>
      </c>
      <c r="G68" s="139" t="str">
        <f>VLOOKUP(E68,'LISTADO ATM'!$A$2:$B$900,2,0)</f>
        <v xml:space="preserve">ATM ISSPOL </v>
      </c>
      <c r="H68" s="139" t="str">
        <f>VLOOKUP(E68,VIP!$A$2:$O20124,7,FALSE)</f>
        <v>Si</v>
      </c>
      <c r="I68" s="139" t="str">
        <f>VLOOKUP(E68,VIP!$A$2:$O12089,8,FALSE)</f>
        <v>Si</v>
      </c>
      <c r="J68" s="139" t="str">
        <f>VLOOKUP(E68,VIP!$A$2:$O12039,8,FALSE)</f>
        <v>Si</v>
      </c>
      <c r="K68" s="139" t="str">
        <f>VLOOKUP(E68,VIP!$A$2:$O15613,6,0)</f>
        <v>NO</v>
      </c>
      <c r="L68" s="131" t="s">
        <v>2239</v>
      </c>
      <c r="M68" s="95" t="s">
        <v>2438</v>
      </c>
      <c r="N68" s="95" t="s">
        <v>2444</v>
      </c>
      <c r="O68" s="139" t="s">
        <v>2446</v>
      </c>
      <c r="P68" s="139"/>
      <c r="Q68" s="138" t="s">
        <v>2239</v>
      </c>
      <c r="R68" s="44"/>
      <c r="S68" s="101"/>
      <c r="T68" s="101"/>
      <c r="U68" s="101"/>
      <c r="V68" s="78"/>
      <c r="W68" s="69"/>
    </row>
    <row r="69" spans="1:23" ht="18" x14ac:dyDescent="0.25">
      <c r="A69" s="139" t="str">
        <f>VLOOKUP(E69,'LISTADO ATM'!$A$2:$C$901,3,0)</f>
        <v>DISTRITO NACIONAL</v>
      </c>
      <c r="B69" s="134" t="s">
        <v>2705</v>
      </c>
      <c r="C69" s="96">
        <v>44429.359444444446</v>
      </c>
      <c r="D69" s="96" t="s">
        <v>2460</v>
      </c>
      <c r="E69" s="134">
        <v>769</v>
      </c>
      <c r="F69" s="139" t="str">
        <f>VLOOKUP(E69,VIP!$A$2:$O15401,2,0)</f>
        <v>DRBR769</v>
      </c>
      <c r="G69" s="139" t="str">
        <f>VLOOKUP(E69,'LISTADO ATM'!$A$2:$B$900,2,0)</f>
        <v>ATM UNP Pablo Mella Morales</v>
      </c>
      <c r="H69" s="139" t="str">
        <f>VLOOKUP(E69,VIP!$A$2:$O20362,7,FALSE)</f>
        <v>Si</v>
      </c>
      <c r="I69" s="139" t="str">
        <f>VLOOKUP(E69,VIP!$A$2:$O12327,8,FALSE)</f>
        <v>Si</v>
      </c>
      <c r="J69" s="139" t="str">
        <f>VLOOKUP(E69,VIP!$A$2:$O12277,8,FALSE)</f>
        <v>Si</v>
      </c>
      <c r="K69" s="139" t="str">
        <f>VLOOKUP(E69,VIP!$A$2:$O15851,6,0)</f>
        <v>NO</v>
      </c>
      <c r="L69" s="131" t="s">
        <v>2706</v>
      </c>
      <c r="M69" s="95" t="s">
        <v>2438</v>
      </c>
      <c r="N69" s="95" t="s">
        <v>2673</v>
      </c>
      <c r="O69" s="139" t="s">
        <v>2461</v>
      </c>
      <c r="P69" s="139"/>
      <c r="Q69" s="138" t="s">
        <v>2706</v>
      </c>
      <c r="R69" s="44"/>
      <c r="S69" s="101"/>
      <c r="T69" s="101"/>
      <c r="U69" s="101"/>
      <c r="V69" s="78"/>
      <c r="W69" s="69"/>
    </row>
    <row r="70" spans="1:23" ht="18" x14ac:dyDescent="0.25">
      <c r="A70" s="166" t="str">
        <f>VLOOKUP(E70,'LISTADO ATM'!$A$2:$C$901,3,0)</f>
        <v>NORTE</v>
      </c>
      <c r="B70" s="134" t="s">
        <v>2680</v>
      </c>
      <c r="C70" s="96">
        <v>44429.756261574075</v>
      </c>
      <c r="D70" s="96" t="s">
        <v>2613</v>
      </c>
      <c r="E70" s="134">
        <v>775</v>
      </c>
      <c r="F70" s="166" t="str">
        <f>VLOOKUP(E70,VIP!$A$2:$O15315,2,0)</f>
        <v>DRBR450</v>
      </c>
      <c r="G70" s="166" t="str">
        <f>VLOOKUP(E70,'LISTADO ATM'!$A$2:$B$900,2,0)</f>
        <v xml:space="preserve">ATM S/M Lilo (Montecristi) </v>
      </c>
      <c r="H70" s="166" t="str">
        <f>VLOOKUP(E70,VIP!$A$2:$O20276,7,FALSE)</f>
        <v>Si</v>
      </c>
      <c r="I70" s="166" t="str">
        <f>VLOOKUP(E70,VIP!$A$2:$O12241,8,FALSE)</f>
        <v>Si</v>
      </c>
      <c r="J70" s="166" t="str">
        <f>VLOOKUP(E70,VIP!$A$2:$O12191,8,FALSE)</f>
        <v>Si</v>
      </c>
      <c r="K70" s="166" t="str">
        <f>VLOOKUP(E70,VIP!$A$2:$O15765,6,0)</f>
        <v>NO</v>
      </c>
      <c r="L70" s="131" t="s">
        <v>2434</v>
      </c>
      <c r="M70" s="95" t="s">
        <v>2438</v>
      </c>
      <c r="N70" s="95" t="s">
        <v>2444</v>
      </c>
      <c r="O70" s="166" t="s">
        <v>2614</v>
      </c>
      <c r="P70" s="166"/>
      <c r="Q70" s="138" t="s">
        <v>2434</v>
      </c>
      <c r="R70" s="101"/>
      <c r="S70" s="78"/>
      <c r="T70" s="69"/>
    </row>
    <row r="71" spans="1:23" ht="18" x14ac:dyDescent="0.25">
      <c r="A71" s="166" t="str">
        <f>VLOOKUP(E71,'LISTADO ATM'!$A$2:$C$901,3,0)</f>
        <v>SUR</v>
      </c>
      <c r="B71" s="134" t="s">
        <v>2647</v>
      </c>
      <c r="C71" s="96">
        <v>44428.805810185186</v>
      </c>
      <c r="D71" s="96" t="s">
        <v>2460</v>
      </c>
      <c r="E71" s="134">
        <v>783</v>
      </c>
      <c r="F71" s="166" t="str">
        <f>VLOOKUP(E71,VIP!$A$2:$O15174,2,0)</f>
        <v>DRBR303</v>
      </c>
      <c r="G71" s="166" t="str">
        <f>VLOOKUP(E71,'LISTADO ATM'!$A$2:$B$900,2,0)</f>
        <v xml:space="preserve">ATM Autobanco Alfa y Omega (Barahona) </v>
      </c>
      <c r="H71" s="166" t="str">
        <f>VLOOKUP(E71,VIP!$A$2:$O20135,7,FALSE)</f>
        <v>Si</v>
      </c>
      <c r="I71" s="166" t="str">
        <f>VLOOKUP(E71,VIP!$A$2:$O12100,8,FALSE)</f>
        <v>Si</v>
      </c>
      <c r="J71" s="166" t="str">
        <f>VLOOKUP(E71,VIP!$A$2:$O12050,8,FALSE)</f>
        <v>Si</v>
      </c>
      <c r="K71" s="166" t="str">
        <f>VLOOKUP(E71,VIP!$A$2:$O15624,6,0)</f>
        <v>NO</v>
      </c>
      <c r="L71" s="131" t="s">
        <v>2550</v>
      </c>
      <c r="M71" s="95" t="s">
        <v>2438</v>
      </c>
      <c r="N71" s="95" t="s">
        <v>2444</v>
      </c>
      <c r="O71" s="166" t="s">
        <v>2461</v>
      </c>
      <c r="P71" s="166"/>
      <c r="Q71" s="138" t="s">
        <v>2550</v>
      </c>
      <c r="R71" s="101"/>
      <c r="S71" s="78"/>
      <c r="T71" s="69"/>
    </row>
    <row r="72" spans="1:23" ht="18" x14ac:dyDescent="0.25">
      <c r="A72" s="166" t="str">
        <f>VLOOKUP(E72,'LISTADO ATM'!$A$2:$C$901,3,0)</f>
        <v>SUR</v>
      </c>
      <c r="B72" s="134">
        <v>3335996419</v>
      </c>
      <c r="C72" s="96">
        <v>44429.508564814816</v>
      </c>
      <c r="D72" s="96" t="s">
        <v>2174</v>
      </c>
      <c r="E72" s="134">
        <v>783</v>
      </c>
      <c r="F72" s="166" t="str">
        <f>VLOOKUP(E72,VIP!$A$2:$O15281,2,0)</f>
        <v>DRBR303</v>
      </c>
      <c r="G72" s="166" t="str">
        <f>VLOOKUP(E72,'LISTADO ATM'!$A$2:$B$900,2,0)</f>
        <v xml:space="preserve">ATM Autobanco Alfa y Omega (Barahona) </v>
      </c>
      <c r="H72" s="166" t="str">
        <f>VLOOKUP(E72,VIP!$A$2:$O20242,7,FALSE)</f>
        <v>Si</v>
      </c>
      <c r="I72" s="166" t="str">
        <f>VLOOKUP(E72,VIP!$A$2:$O12207,8,FALSE)</f>
        <v>Si</v>
      </c>
      <c r="J72" s="166" t="str">
        <f>VLOOKUP(E72,VIP!$A$2:$O12157,8,FALSE)</f>
        <v>Si</v>
      </c>
      <c r="K72" s="166" t="str">
        <f>VLOOKUP(E72,VIP!$A$2:$O15731,6,0)</f>
        <v>NO</v>
      </c>
      <c r="L72" s="131" t="s">
        <v>2213</v>
      </c>
      <c r="M72" s="95" t="s">
        <v>2438</v>
      </c>
      <c r="N72" s="95" t="s">
        <v>2444</v>
      </c>
      <c r="O72" s="166" t="s">
        <v>2446</v>
      </c>
      <c r="P72" s="166"/>
      <c r="Q72" s="138" t="s">
        <v>2213</v>
      </c>
      <c r="R72" s="101"/>
      <c r="S72" s="78"/>
      <c r="T72" s="69"/>
    </row>
    <row r="73" spans="1:23" ht="18" x14ac:dyDescent="0.25">
      <c r="A73" s="166" t="str">
        <f>VLOOKUP(E73,'LISTADO ATM'!$A$2:$C$901,3,0)</f>
        <v>NORTE</v>
      </c>
      <c r="B73" s="134" t="s">
        <v>2669</v>
      </c>
      <c r="C73" s="96">
        <v>44429.323425925926</v>
      </c>
      <c r="D73" s="96" t="s">
        <v>2175</v>
      </c>
      <c r="E73" s="134">
        <v>796</v>
      </c>
      <c r="F73" s="166" t="str">
        <f>VLOOKUP(E73,VIP!$A$2:$O15407,2,0)</f>
        <v>DRBR155</v>
      </c>
      <c r="G73" s="166" t="str">
        <f>VLOOKUP(E73,'LISTADO ATM'!$A$2:$B$900,2,0)</f>
        <v xml:space="preserve">ATM Oficina Plaza Ventura (Nagua) </v>
      </c>
      <c r="H73" s="166" t="str">
        <f>VLOOKUP(E73,VIP!$A$2:$O20368,7,FALSE)</f>
        <v>Si</v>
      </c>
      <c r="I73" s="166" t="str">
        <f>VLOOKUP(E73,VIP!$A$2:$O12333,8,FALSE)</f>
        <v>Si</v>
      </c>
      <c r="J73" s="166" t="str">
        <f>VLOOKUP(E73,VIP!$A$2:$O12283,8,FALSE)</f>
        <v>Si</v>
      </c>
      <c r="K73" s="166" t="str">
        <f>VLOOKUP(E73,VIP!$A$2:$O15857,6,0)</f>
        <v>SI</v>
      </c>
      <c r="L73" s="131" t="s">
        <v>2456</v>
      </c>
      <c r="M73" s="95" t="s">
        <v>2438</v>
      </c>
      <c r="N73" s="95" t="s">
        <v>2673</v>
      </c>
      <c r="O73" s="166" t="s">
        <v>2633</v>
      </c>
      <c r="P73" s="166"/>
      <c r="Q73" s="138" t="s">
        <v>2456</v>
      </c>
      <c r="R73" s="101"/>
      <c r="S73" s="78"/>
      <c r="T73" s="69"/>
    </row>
    <row r="74" spans="1:23" ht="18" x14ac:dyDescent="0.25">
      <c r="A74" s="166" t="str">
        <f>VLOOKUP(E74,'LISTADO ATM'!$A$2:$C$901,3,0)</f>
        <v>NORTE</v>
      </c>
      <c r="B74" s="134" t="s">
        <v>2678</v>
      </c>
      <c r="C74" s="96">
        <v>44429.758680555555</v>
      </c>
      <c r="D74" s="96" t="s">
        <v>2460</v>
      </c>
      <c r="E74" s="134">
        <v>796</v>
      </c>
      <c r="F74" s="166" t="str">
        <f>VLOOKUP(E74,VIP!$A$2:$O15313,2,0)</f>
        <v>DRBR155</v>
      </c>
      <c r="G74" s="166" t="str">
        <f>VLOOKUP(E74,'LISTADO ATM'!$A$2:$B$900,2,0)</f>
        <v xml:space="preserve">ATM Oficina Plaza Ventura (Nagua) </v>
      </c>
      <c r="H74" s="166" t="str">
        <f>VLOOKUP(E74,VIP!$A$2:$O20274,7,FALSE)</f>
        <v>Si</v>
      </c>
      <c r="I74" s="166" t="str">
        <f>VLOOKUP(E74,VIP!$A$2:$O12239,8,FALSE)</f>
        <v>Si</v>
      </c>
      <c r="J74" s="166" t="str">
        <f>VLOOKUP(E74,VIP!$A$2:$O12189,8,FALSE)</f>
        <v>Si</v>
      </c>
      <c r="K74" s="166" t="str">
        <f>VLOOKUP(E74,VIP!$A$2:$O15763,6,0)</f>
        <v>SI</v>
      </c>
      <c r="L74" s="131" t="s">
        <v>2410</v>
      </c>
      <c r="M74" s="95" t="s">
        <v>2438</v>
      </c>
      <c r="N74" s="95" t="s">
        <v>2444</v>
      </c>
      <c r="O74" s="166" t="s">
        <v>2638</v>
      </c>
      <c r="P74" s="166"/>
      <c r="Q74" s="138" t="s">
        <v>2410</v>
      </c>
      <c r="R74" s="101"/>
      <c r="S74" s="78"/>
      <c r="T74" s="69"/>
    </row>
    <row r="75" spans="1:23" ht="18" x14ac:dyDescent="0.25">
      <c r="A75" s="166" t="str">
        <f>VLOOKUP(E75,'LISTADO ATM'!$A$2:$C$901,3,0)</f>
        <v>SUR</v>
      </c>
      <c r="B75" s="134">
        <v>3335996371</v>
      </c>
      <c r="C75" s="96">
        <v>44429.453356481485</v>
      </c>
      <c r="D75" s="96" t="s">
        <v>2174</v>
      </c>
      <c r="E75" s="134">
        <v>829</v>
      </c>
      <c r="F75" s="166" t="str">
        <f>VLOOKUP(E75,VIP!$A$2:$O15253,2,0)</f>
        <v>DRBR829</v>
      </c>
      <c r="G75" s="166" t="str">
        <f>VLOOKUP(E75,'LISTADO ATM'!$A$2:$B$900,2,0)</f>
        <v xml:space="preserve">ATM UNP Multicentro Sirena Baní </v>
      </c>
      <c r="H75" s="166" t="str">
        <f>VLOOKUP(E75,VIP!$A$2:$O20214,7,FALSE)</f>
        <v>Si</v>
      </c>
      <c r="I75" s="166" t="str">
        <f>VLOOKUP(E75,VIP!$A$2:$O12179,8,FALSE)</f>
        <v>Si</v>
      </c>
      <c r="J75" s="166" t="str">
        <f>VLOOKUP(E75,VIP!$A$2:$O12129,8,FALSE)</f>
        <v>Si</v>
      </c>
      <c r="K75" s="166" t="str">
        <f>VLOOKUP(E75,VIP!$A$2:$O15703,6,0)</f>
        <v>NO</v>
      </c>
      <c r="L75" s="131" t="s">
        <v>2456</v>
      </c>
      <c r="M75" s="95" t="s">
        <v>2438</v>
      </c>
      <c r="N75" s="95" t="s">
        <v>2444</v>
      </c>
      <c r="O75" s="166" t="s">
        <v>2446</v>
      </c>
      <c r="P75" s="166"/>
      <c r="Q75" s="138" t="s">
        <v>2456</v>
      </c>
      <c r="R75" s="101"/>
      <c r="S75" s="78"/>
      <c r="T75" s="69"/>
    </row>
    <row r="76" spans="1:23" ht="18" x14ac:dyDescent="0.25">
      <c r="A76" s="166" t="str">
        <f>VLOOKUP(E76,'LISTADO ATM'!$A$2:$C$901,3,0)</f>
        <v>DISTRITO NACIONAL</v>
      </c>
      <c r="B76" s="134">
        <v>3335996449</v>
      </c>
      <c r="C76" s="96">
        <v>44429.533495370371</v>
      </c>
      <c r="D76" s="96" t="s">
        <v>2174</v>
      </c>
      <c r="E76" s="134">
        <v>835</v>
      </c>
      <c r="F76" s="166" t="str">
        <f>VLOOKUP(E76,VIP!$A$2:$O15271,2,0)</f>
        <v>DRBR835</v>
      </c>
      <c r="G76" s="166" t="str">
        <f>VLOOKUP(E76,'LISTADO ATM'!$A$2:$B$900,2,0)</f>
        <v xml:space="preserve">ATM UNP Megacentro </v>
      </c>
      <c r="H76" s="166" t="str">
        <f>VLOOKUP(E76,VIP!$A$2:$O20232,7,FALSE)</f>
        <v>Si</v>
      </c>
      <c r="I76" s="166" t="str">
        <f>VLOOKUP(E76,VIP!$A$2:$O12197,8,FALSE)</f>
        <v>Si</v>
      </c>
      <c r="J76" s="166" t="str">
        <f>VLOOKUP(E76,VIP!$A$2:$O12147,8,FALSE)</f>
        <v>Si</v>
      </c>
      <c r="K76" s="166" t="str">
        <f>VLOOKUP(E76,VIP!$A$2:$O15721,6,0)</f>
        <v>SI</v>
      </c>
      <c r="L76" s="131" t="s">
        <v>2672</v>
      </c>
      <c r="M76" s="95" t="s">
        <v>2438</v>
      </c>
      <c r="N76" s="95" t="s">
        <v>2444</v>
      </c>
      <c r="O76" s="166" t="s">
        <v>2446</v>
      </c>
      <c r="P76" s="166"/>
      <c r="Q76" s="138" t="s">
        <v>2672</v>
      </c>
      <c r="R76" s="101"/>
      <c r="S76" s="78"/>
      <c r="T76" s="69"/>
    </row>
    <row r="77" spans="1:23" ht="18" x14ac:dyDescent="0.25">
      <c r="A77" s="166" t="str">
        <f>VLOOKUP(E77,'LISTADO ATM'!$A$2:$C$901,3,0)</f>
        <v>DISTRITO NACIONAL</v>
      </c>
      <c r="B77" s="134" t="s">
        <v>2643</v>
      </c>
      <c r="C77" s="96">
        <v>44428.533900462964</v>
      </c>
      <c r="D77" s="96" t="s">
        <v>2174</v>
      </c>
      <c r="E77" s="134">
        <v>841</v>
      </c>
      <c r="F77" s="166" t="str">
        <f>VLOOKUP(E77,VIP!$A$2:$O15168,2,0)</f>
        <v>DRBR841</v>
      </c>
      <c r="G77" s="166" t="str">
        <f>VLOOKUP(E77,'LISTADO ATM'!$A$2:$B$900,2,0)</f>
        <v xml:space="preserve">ATM CEA </v>
      </c>
      <c r="H77" s="166" t="str">
        <f>VLOOKUP(E77,VIP!$A$2:$O20129,7,FALSE)</f>
        <v>Si</v>
      </c>
      <c r="I77" s="166" t="str">
        <f>VLOOKUP(E77,VIP!$A$2:$O12094,8,FALSE)</f>
        <v>No</v>
      </c>
      <c r="J77" s="166" t="str">
        <f>VLOOKUP(E77,VIP!$A$2:$O12044,8,FALSE)</f>
        <v>No</v>
      </c>
      <c r="K77" s="166" t="str">
        <f>VLOOKUP(E77,VIP!$A$2:$O15618,6,0)</f>
        <v>NO</v>
      </c>
      <c r="L77" s="131" t="s">
        <v>2213</v>
      </c>
      <c r="M77" s="95" t="s">
        <v>2438</v>
      </c>
      <c r="N77" s="95" t="s">
        <v>2608</v>
      </c>
      <c r="O77" s="166" t="s">
        <v>2446</v>
      </c>
      <c r="P77" s="166"/>
      <c r="Q77" s="138" t="s">
        <v>2213</v>
      </c>
      <c r="R77" s="101"/>
      <c r="S77" s="78"/>
      <c r="T77" s="69"/>
    </row>
    <row r="78" spans="1:23" ht="18" x14ac:dyDescent="0.25">
      <c r="A78" s="166" t="str">
        <f>VLOOKUP(E78,'LISTADO ATM'!$A$2:$C$901,3,0)</f>
        <v>ESTE</v>
      </c>
      <c r="B78" s="134">
        <v>3335996497</v>
      </c>
      <c r="C78" s="96">
        <v>44429.641134259262</v>
      </c>
      <c r="D78" s="96" t="s">
        <v>2460</v>
      </c>
      <c r="E78" s="134">
        <v>844</v>
      </c>
      <c r="F78" s="166" t="str">
        <f>VLOOKUP(E78,VIP!$A$2:$O15299,2,0)</f>
        <v>DRBR844</v>
      </c>
      <c r="G78" s="166" t="str">
        <f>VLOOKUP(E78,'LISTADO ATM'!$A$2:$B$900,2,0)</f>
        <v xml:space="preserve">ATM San Juan Shopping Center (Bávaro) </v>
      </c>
      <c r="H78" s="166" t="str">
        <f>VLOOKUP(E78,VIP!$A$2:$O20260,7,FALSE)</f>
        <v>Si</v>
      </c>
      <c r="I78" s="166" t="str">
        <f>VLOOKUP(E78,VIP!$A$2:$O12225,8,FALSE)</f>
        <v>Si</v>
      </c>
      <c r="J78" s="166" t="str">
        <f>VLOOKUP(E78,VIP!$A$2:$O12175,8,FALSE)</f>
        <v>Si</v>
      </c>
      <c r="K78" s="166" t="str">
        <f>VLOOKUP(E78,VIP!$A$2:$O15749,6,0)</f>
        <v>NO</v>
      </c>
      <c r="L78" s="131" t="s">
        <v>2550</v>
      </c>
      <c r="M78" s="95" t="s">
        <v>2438</v>
      </c>
      <c r="N78" s="95" t="s">
        <v>2444</v>
      </c>
      <c r="O78" s="166" t="s">
        <v>2461</v>
      </c>
      <c r="P78" s="166"/>
      <c r="Q78" s="138" t="s">
        <v>2550</v>
      </c>
      <c r="R78" s="101"/>
      <c r="S78" s="78"/>
      <c r="T78" s="69"/>
    </row>
    <row r="79" spans="1:23" ht="18" x14ac:dyDescent="0.25">
      <c r="A79" s="166" t="str">
        <f>VLOOKUP(E79,'LISTADO ATM'!$A$2:$C$901,3,0)</f>
        <v>DISTRITO NACIONAL</v>
      </c>
      <c r="B79" s="134" t="s">
        <v>2684</v>
      </c>
      <c r="C79" s="96">
        <v>44429.713935185187</v>
      </c>
      <c r="D79" s="96" t="s">
        <v>2174</v>
      </c>
      <c r="E79" s="134">
        <v>850</v>
      </c>
      <c r="F79" s="166" t="str">
        <f>VLOOKUP(E79,VIP!$A$2:$O15321,2,0)</f>
        <v>DRBR850</v>
      </c>
      <c r="G79" s="166" t="str">
        <f>VLOOKUP(E79,'LISTADO ATM'!$A$2:$B$900,2,0)</f>
        <v xml:space="preserve">ATM Hotel Be Live Hamaca </v>
      </c>
      <c r="H79" s="166" t="str">
        <f>VLOOKUP(E79,VIP!$A$2:$O20282,7,FALSE)</f>
        <v>Si</v>
      </c>
      <c r="I79" s="166" t="str">
        <f>VLOOKUP(E79,VIP!$A$2:$O12247,8,FALSE)</f>
        <v>Si</v>
      </c>
      <c r="J79" s="166" t="str">
        <f>VLOOKUP(E79,VIP!$A$2:$O12197,8,FALSE)</f>
        <v>Si</v>
      </c>
      <c r="K79" s="166" t="str">
        <f>VLOOKUP(E79,VIP!$A$2:$O15771,6,0)</f>
        <v>NO</v>
      </c>
      <c r="L79" s="131" t="s">
        <v>2239</v>
      </c>
      <c r="M79" s="95" t="s">
        <v>2438</v>
      </c>
      <c r="N79" s="95" t="s">
        <v>2444</v>
      </c>
      <c r="O79" s="166" t="s">
        <v>2446</v>
      </c>
      <c r="P79" s="166"/>
      <c r="Q79" s="138" t="s">
        <v>2239</v>
      </c>
      <c r="R79" s="101"/>
      <c r="S79" s="78"/>
      <c r="T79" s="69"/>
    </row>
    <row r="80" spans="1:23" ht="18" x14ac:dyDescent="0.25">
      <c r="A80" s="166" t="str">
        <f>VLOOKUP(E80,'LISTADO ATM'!$A$2:$C$901,3,0)</f>
        <v>NORTE</v>
      </c>
      <c r="B80" s="134" t="s">
        <v>2664</v>
      </c>
      <c r="C80" s="96">
        <v>44428.975891203707</v>
      </c>
      <c r="D80" s="96" t="s">
        <v>2175</v>
      </c>
      <c r="E80" s="134">
        <v>854</v>
      </c>
      <c r="F80" s="166" t="str">
        <f>VLOOKUP(E80,VIP!$A$2:$O15222,2,0)</f>
        <v>DRBR854</v>
      </c>
      <c r="G80" s="166" t="str">
        <f>VLOOKUP(E80,'LISTADO ATM'!$A$2:$B$900,2,0)</f>
        <v xml:space="preserve">ATM Centro Comercial Blanco Batista </v>
      </c>
      <c r="H80" s="166" t="str">
        <f>VLOOKUP(E80,VIP!$A$2:$O20183,7,FALSE)</f>
        <v>Si</v>
      </c>
      <c r="I80" s="166" t="str">
        <f>VLOOKUP(E80,VIP!$A$2:$O12148,8,FALSE)</f>
        <v>Si</v>
      </c>
      <c r="J80" s="166" t="str">
        <f>VLOOKUP(E80,VIP!$A$2:$O12098,8,FALSE)</f>
        <v>Si</v>
      </c>
      <c r="K80" s="166" t="str">
        <f>VLOOKUP(E80,VIP!$A$2:$O15672,6,0)</f>
        <v>NO</v>
      </c>
      <c r="L80" s="131" t="s">
        <v>2213</v>
      </c>
      <c r="M80" s="95" t="s">
        <v>2438</v>
      </c>
      <c r="N80" s="95" t="s">
        <v>2444</v>
      </c>
      <c r="O80" s="166" t="s">
        <v>2633</v>
      </c>
      <c r="P80" s="166"/>
      <c r="Q80" s="138" t="s">
        <v>2213</v>
      </c>
      <c r="R80" s="101"/>
      <c r="S80" s="78"/>
      <c r="T80" s="69"/>
    </row>
    <row r="81" spans="1:20" ht="18" x14ac:dyDescent="0.25">
      <c r="A81" s="166" t="str">
        <f>VLOOKUP(E81,'LISTADO ATM'!$A$2:$C$901,3,0)</f>
        <v>DISTRITO NACIONAL</v>
      </c>
      <c r="B81" s="134">
        <v>3335996362</v>
      </c>
      <c r="C81" s="96">
        <v>44429.438946759263</v>
      </c>
      <c r="D81" s="96" t="s">
        <v>2174</v>
      </c>
      <c r="E81" s="134">
        <v>858</v>
      </c>
      <c r="F81" s="166" t="str">
        <f>VLOOKUP(E81,VIP!$A$2:$O15256,2,0)</f>
        <v>DRBR858</v>
      </c>
      <c r="G81" s="166" t="str">
        <f>VLOOKUP(E81,'LISTADO ATM'!$A$2:$B$900,2,0)</f>
        <v xml:space="preserve">ATM Cooperativa Maestros (COOPNAMA) </v>
      </c>
      <c r="H81" s="166" t="str">
        <f>VLOOKUP(E81,VIP!$A$2:$O20217,7,FALSE)</f>
        <v>Si</v>
      </c>
      <c r="I81" s="166" t="str">
        <f>VLOOKUP(E81,VIP!$A$2:$O12182,8,FALSE)</f>
        <v>No</v>
      </c>
      <c r="J81" s="166" t="str">
        <f>VLOOKUP(E81,VIP!$A$2:$O12132,8,FALSE)</f>
        <v>No</v>
      </c>
      <c r="K81" s="166" t="str">
        <f>VLOOKUP(E81,VIP!$A$2:$O15706,6,0)</f>
        <v>NO</v>
      </c>
      <c r="L81" s="131" t="s">
        <v>2213</v>
      </c>
      <c r="M81" s="95" t="s">
        <v>2438</v>
      </c>
      <c r="N81" s="95" t="s">
        <v>2444</v>
      </c>
      <c r="O81" s="166" t="s">
        <v>2446</v>
      </c>
      <c r="P81" s="166"/>
      <c r="Q81" s="138" t="s">
        <v>2213</v>
      </c>
      <c r="R81" s="101"/>
      <c r="S81" s="78"/>
      <c r="T81" s="69"/>
    </row>
    <row r="82" spans="1:20" ht="18" x14ac:dyDescent="0.25">
      <c r="A82" s="166" t="str">
        <f>VLOOKUP(E82,'LISTADO ATM'!$A$2:$C$901,3,0)</f>
        <v>SUR</v>
      </c>
      <c r="B82" s="134" t="s">
        <v>2700</v>
      </c>
      <c r="C82" s="96">
        <v>44429.881956018522</v>
      </c>
      <c r="D82" s="96" t="s">
        <v>2174</v>
      </c>
      <c r="E82" s="134">
        <v>870</v>
      </c>
      <c r="F82" s="166" t="str">
        <f>VLOOKUP(E82,VIP!$A$2:$O15317,2,0)</f>
        <v>DRBR870</v>
      </c>
      <c r="G82" s="166" t="str">
        <f>VLOOKUP(E82,'LISTADO ATM'!$A$2:$B$900,2,0)</f>
        <v xml:space="preserve">ATM Willbes Dominicana (Barahona) </v>
      </c>
      <c r="H82" s="166" t="str">
        <f>VLOOKUP(E82,VIP!$A$2:$O20278,7,FALSE)</f>
        <v>Si</v>
      </c>
      <c r="I82" s="166" t="str">
        <f>VLOOKUP(E82,VIP!$A$2:$O12243,8,FALSE)</f>
        <v>Si</v>
      </c>
      <c r="J82" s="166" t="str">
        <f>VLOOKUP(E82,VIP!$A$2:$O12193,8,FALSE)</f>
        <v>Si</v>
      </c>
      <c r="K82" s="166" t="str">
        <f>VLOOKUP(E82,VIP!$A$2:$O15767,6,0)</f>
        <v>NO</v>
      </c>
      <c r="L82" s="131" t="s">
        <v>2213</v>
      </c>
      <c r="M82" s="95" t="s">
        <v>2438</v>
      </c>
      <c r="N82" s="95" t="s">
        <v>2444</v>
      </c>
      <c r="O82" s="166" t="s">
        <v>2446</v>
      </c>
      <c r="P82" s="166"/>
      <c r="Q82" s="138" t="s">
        <v>2213</v>
      </c>
      <c r="R82" s="101"/>
      <c r="S82" s="78"/>
      <c r="T82" s="69"/>
    </row>
    <row r="83" spans="1:20" ht="18" x14ac:dyDescent="0.25">
      <c r="A83" s="166" t="str">
        <f>VLOOKUP(E83,'LISTADO ATM'!$A$2:$C$901,3,0)</f>
        <v>NORTE</v>
      </c>
      <c r="B83" s="134" t="s">
        <v>2682</v>
      </c>
      <c r="C83" s="96">
        <v>44429.748136574075</v>
      </c>
      <c r="D83" s="96" t="s">
        <v>2175</v>
      </c>
      <c r="E83" s="134">
        <v>882</v>
      </c>
      <c r="F83" s="166" t="str">
        <f>VLOOKUP(E83,VIP!$A$2:$O15317,2,0)</f>
        <v>DRBR882</v>
      </c>
      <c r="G83" s="166" t="str">
        <f>VLOOKUP(E83,'LISTADO ATM'!$A$2:$B$900,2,0)</f>
        <v xml:space="preserve">ATM Oficina Moca II </v>
      </c>
      <c r="H83" s="166" t="str">
        <f>VLOOKUP(E83,VIP!$A$2:$O20278,7,FALSE)</f>
        <v>Si</v>
      </c>
      <c r="I83" s="166" t="str">
        <f>VLOOKUP(E83,VIP!$A$2:$O12243,8,FALSE)</f>
        <v>Si</v>
      </c>
      <c r="J83" s="166" t="str">
        <f>VLOOKUP(E83,VIP!$A$2:$O12193,8,FALSE)</f>
        <v>Si</v>
      </c>
      <c r="K83" s="166" t="str">
        <f>VLOOKUP(E83,VIP!$A$2:$O15767,6,0)</f>
        <v>SI</v>
      </c>
      <c r="L83" s="131" t="s">
        <v>2456</v>
      </c>
      <c r="M83" s="95" t="s">
        <v>2438</v>
      </c>
      <c r="N83" s="95" t="s">
        <v>2444</v>
      </c>
      <c r="O83" s="166" t="s">
        <v>2583</v>
      </c>
      <c r="P83" s="166"/>
      <c r="Q83" s="138" t="s">
        <v>2456</v>
      </c>
      <c r="R83" s="101"/>
      <c r="S83" s="78"/>
      <c r="T83" s="69"/>
    </row>
    <row r="84" spans="1:20" ht="18" x14ac:dyDescent="0.25">
      <c r="A84" s="166" t="str">
        <f>VLOOKUP(E84,'LISTADO ATM'!$A$2:$C$901,3,0)</f>
        <v>DISTRITO NACIONAL</v>
      </c>
      <c r="B84" s="134" t="s">
        <v>2675</v>
      </c>
      <c r="C84" s="96">
        <v>44429.792129629626</v>
      </c>
      <c r="D84" s="96" t="s">
        <v>2174</v>
      </c>
      <c r="E84" s="134">
        <v>884</v>
      </c>
      <c r="F84" s="166" t="str">
        <f>VLOOKUP(E84,VIP!$A$2:$O15308,2,0)</f>
        <v>DRBR884</v>
      </c>
      <c r="G84" s="166" t="str">
        <f>VLOOKUP(E84,'LISTADO ATM'!$A$2:$B$900,2,0)</f>
        <v xml:space="preserve">ATM UNP Olé Sabana Perdida </v>
      </c>
      <c r="H84" s="166" t="str">
        <f>VLOOKUP(E84,VIP!$A$2:$O20269,7,FALSE)</f>
        <v>Si</v>
      </c>
      <c r="I84" s="166" t="str">
        <f>VLOOKUP(E84,VIP!$A$2:$O12234,8,FALSE)</f>
        <v>Si</v>
      </c>
      <c r="J84" s="166" t="str">
        <f>VLOOKUP(E84,VIP!$A$2:$O12184,8,FALSE)</f>
        <v>Si</v>
      </c>
      <c r="K84" s="166" t="str">
        <f>VLOOKUP(E84,VIP!$A$2:$O15758,6,0)</f>
        <v>NO</v>
      </c>
      <c r="L84" s="131" t="s">
        <v>2616</v>
      </c>
      <c r="M84" s="95" t="s">
        <v>2438</v>
      </c>
      <c r="N84" s="95" t="s">
        <v>2444</v>
      </c>
      <c r="O84" s="166" t="s">
        <v>2446</v>
      </c>
      <c r="P84" s="166"/>
      <c r="Q84" s="138" t="s">
        <v>2616</v>
      </c>
      <c r="R84" s="101"/>
      <c r="S84" s="78"/>
      <c r="T84" s="69"/>
    </row>
    <row r="85" spans="1:20" ht="18" x14ac:dyDescent="0.25">
      <c r="A85" s="166" t="str">
        <f>VLOOKUP(E85,'LISTADO ATM'!$A$2:$C$901,3,0)</f>
        <v>DISTRITO NACIONAL</v>
      </c>
      <c r="B85" s="134" t="s">
        <v>2718</v>
      </c>
      <c r="C85" s="96">
        <v>44430.015960648147</v>
      </c>
      <c r="D85" s="96" t="s">
        <v>2174</v>
      </c>
      <c r="E85" s="134">
        <v>911</v>
      </c>
      <c r="F85" s="166" t="str">
        <f>VLOOKUP(E85,VIP!$A$2:$O15317,2,0)</f>
        <v>DRBR911</v>
      </c>
      <c r="G85" s="166" t="str">
        <f>VLOOKUP(E85,'LISTADO ATM'!$A$2:$B$900,2,0)</f>
        <v xml:space="preserve">ATM Oficina Venezuela II </v>
      </c>
      <c r="H85" s="166" t="str">
        <f>VLOOKUP(E85,VIP!$A$2:$O20278,7,FALSE)</f>
        <v>Si</v>
      </c>
      <c r="I85" s="166" t="str">
        <f>VLOOKUP(E85,VIP!$A$2:$O12243,8,FALSE)</f>
        <v>Si</v>
      </c>
      <c r="J85" s="166" t="str">
        <f>VLOOKUP(E85,VIP!$A$2:$O12193,8,FALSE)</f>
        <v>Si</v>
      </c>
      <c r="K85" s="166" t="str">
        <f>VLOOKUP(E85,VIP!$A$2:$O15767,6,0)</f>
        <v>SI</v>
      </c>
      <c r="L85" s="131" t="s">
        <v>2624</v>
      </c>
      <c r="M85" s="95" t="s">
        <v>2438</v>
      </c>
      <c r="N85" s="95" t="s">
        <v>2444</v>
      </c>
      <c r="O85" s="166" t="s">
        <v>2446</v>
      </c>
      <c r="P85" s="166"/>
      <c r="Q85" s="138" t="s">
        <v>2624</v>
      </c>
      <c r="R85" s="101"/>
      <c r="S85" s="78"/>
      <c r="T85" s="69"/>
    </row>
    <row r="86" spans="1:20" ht="18" x14ac:dyDescent="0.25">
      <c r="A86" s="166" t="str">
        <f>VLOOKUP(E86,'LISTADO ATM'!$A$2:$C$901,3,0)</f>
        <v>ESTE</v>
      </c>
      <c r="B86" s="134" t="s">
        <v>2685</v>
      </c>
      <c r="C86" s="96">
        <v>44429.673217592594</v>
      </c>
      <c r="D86" s="96" t="s">
        <v>2460</v>
      </c>
      <c r="E86" s="134">
        <v>912</v>
      </c>
      <c r="F86" s="166" t="str">
        <f>VLOOKUP(E86,VIP!$A$2:$O15322,2,0)</f>
        <v>DRBR973</v>
      </c>
      <c r="G86" s="166" t="str">
        <f>VLOOKUP(E86,'LISTADO ATM'!$A$2:$B$900,2,0)</f>
        <v xml:space="preserve">ATM Oficina San Pedro II </v>
      </c>
      <c r="H86" s="166" t="str">
        <f>VLOOKUP(E86,VIP!$A$2:$O20283,7,FALSE)</f>
        <v>Si</v>
      </c>
      <c r="I86" s="166" t="str">
        <f>VLOOKUP(E86,VIP!$A$2:$O12248,8,FALSE)</f>
        <v>Si</v>
      </c>
      <c r="J86" s="166" t="str">
        <f>VLOOKUP(E86,VIP!$A$2:$O12198,8,FALSE)</f>
        <v>Si</v>
      </c>
      <c r="K86" s="166" t="str">
        <f>VLOOKUP(E86,VIP!$A$2:$O15772,6,0)</f>
        <v>SI</v>
      </c>
      <c r="L86" s="131" t="s">
        <v>2410</v>
      </c>
      <c r="M86" s="95" t="s">
        <v>2438</v>
      </c>
      <c r="N86" s="95" t="s">
        <v>2444</v>
      </c>
      <c r="O86" s="166" t="s">
        <v>2638</v>
      </c>
      <c r="P86" s="166"/>
      <c r="Q86" s="138" t="s">
        <v>2410</v>
      </c>
      <c r="R86" s="101"/>
      <c r="S86" s="78"/>
      <c r="T86" s="69"/>
    </row>
    <row r="87" spans="1:20" ht="18" x14ac:dyDescent="0.25">
      <c r="A87" s="166" t="str">
        <f>VLOOKUP(E87,'LISTADO ATM'!$A$2:$C$901,3,0)</f>
        <v>DISTRITO NACIONAL</v>
      </c>
      <c r="B87" s="134">
        <v>3335996417</v>
      </c>
      <c r="C87" s="96">
        <v>44429.507256944446</v>
      </c>
      <c r="D87" s="96" t="s">
        <v>2174</v>
      </c>
      <c r="E87" s="134">
        <v>914</v>
      </c>
      <c r="F87" s="166" t="str">
        <f>VLOOKUP(E87,VIP!$A$2:$O15283,2,0)</f>
        <v>DRBR914</v>
      </c>
      <c r="G87" s="166" t="str">
        <f>VLOOKUP(E87,'LISTADO ATM'!$A$2:$B$900,2,0)</f>
        <v xml:space="preserve">ATM Clínica Abreu </v>
      </c>
      <c r="H87" s="166" t="str">
        <f>VLOOKUP(E87,VIP!$A$2:$O20244,7,FALSE)</f>
        <v>Si</v>
      </c>
      <c r="I87" s="166" t="str">
        <f>VLOOKUP(E87,VIP!$A$2:$O12209,8,FALSE)</f>
        <v>No</v>
      </c>
      <c r="J87" s="166" t="str">
        <f>VLOOKUP(E87,VIP!$A$2:$O12159,8,FALSE)</f>
        <v>No</v>
      </c>
      <c r="K87" s="166" t="str">
        <f>VLOOKUP(E87,VIP!$A$2:$O15733,6,0)</f>
        <v>NO</v>
      </c>
      <c r="L87" s="131" t="s">
        <v>2456</v>
      </c>
      <c r="M87" s="95" t="s">
        <v>2438</v>
      </c>
      <c r="N87" s="95" t="s">
        <v>2444</v>
      </c>
      <c r="O87" s="166" t="s">
        <v>2446</v>
      </c>
      <c r="P87" s="166"/>
      <c r="Q87" s="138" t="s">
        <v>2456</v>
      </c>
      <c r="R87" s="101"/>
      <c r="S87" s="78"/>
      <c r="T87" s="69"/>
    </row>
    <row r="88" spans="1:20" ht="18" x14ac:dyDescent="0.25">
      <c r="A88" s="166" t="str">
        <f>VLOOKUP(E88,'LISTADO ATM'!$A$2:$C$901,3,0)</f>
        <v>DISTRITO NACIONAL</v>
      </c>
      <c r="B88" s="134" t="s">
        <v>2681</v>
      </c>
      <c r="C88" s="96">
        <v>44429.749745370369</v>
      </c>
      <c r="D88" s="96" t="s">
        <v>2174</v>
      </c>
      <c r="E88" s="134">
        <v>929</v>
      </c>
      <c r="F88" s="166" t="str">
        <f>VLOOKUP(E88,VIP!$A$2:$O15316,2,0)</f>
        <v>DRBR929</v>
      </c>
      <c r="G88" s="166" t="str">
        <f>VLOOKUP(E88,'LISTADO ATM'!$A$2:$B$900,2,0)</f>
        <v>ATM Autoservicio Nacional El Conde</v>
      </c>
      <c r="H88" s="166" t="str">
        <f>VLOOKUP(E88,VIP!$A$2:$O20277,7,FALSE)</f>
        <v>Si</v>
      </c>
      <c r="I88" s="166" t="str">
        <f>VLOOKUP(E88,VIP!$A$2:$O12242,8,FALSE)</f>
        <v>Si</v>
      </c>
      <c r="J88" s="166" t="str">
        <f>VLOOKUP(E88,VIP!$A$2:$O12192,8,FALSE)</f>
        <v>Si</v>
      </c>
      <c r="K88" s="166" t="str">
        <f>VLOOKUP(E88,VIP!$A$2:$O15766,6,0)</f>
        <v>NO</v>
      </c>
      <c r="L88" s="131" t="s">
        <v>2456</v>
      </c>
      <c r="M88" s="95" t="s">
        <v>2438</v>
      </c>
      <c r="N88" s="95" t="s">
        <v>2444</v>
      </c>
      <c r="O88" s="166" t="s">
        <v>2446</v>
      </c>
      <c r="P88" s="166"/>
      <c r="Q88" s="138" t="s">
        <v>2456</v>
      </c>
      <c r="R88" s="101"/>
      <c r="S88" s="78"/>
      <c r="T88" s="69"/>
    </row>
    <row r="89" spans="1:20" ht="18" x14ac:dyDescent="0.25">
      <c r="A89" s="172" t="str">
        <f>VLOOKUP(E89,'LISTADO ATM'!$A$2:$C$901,3,0)</f>
        <v>NORTE</v>
      </c>
      <c r="B89" s="134" t="s">
        <v>2640</v>
      </c>
      <c r="C89" s="96">
        <v>44428.600243055553</v>
      </c>
      <c r="D89" s="96" t="s">
        <v>2613</v>
      </c>
      <c r="E89" s="134">
        <v>937</v>
      </c>
      <c r="F89" s="172" t="str">
        <f>VLOOKUP(E89,VIP!$A$2:$O15158,2,0)</f>
        <v>DRBR937</v>
      </c>
      <c r="G89" s="172" t="str">
        <f>VLOOKUP(E89,'LISTADO ATM'!$A$2:$B$900,2,0)</f>
        <v xml:space="preserve">ATM Autobanco Oficina La Vega II </v>
      </c>
      <c r="H89" s="172" t="str">
        <f>VLOOKUP(E89,VIP!$A$2:$O20119,7,FALSE)</f>
        <v>Si</v>
      </c>
      <c r="I89" s="172" t="str">
        <f>VLOOKUP(E89,VIP!$A$2:$O12084,8,FALSE)</f>
        <v>Si</v>
      </c>
      <c r="J89" s="172" t="str">
        <f>VLOOKUP(E89,VIP!$A$2:$O12034,8,FALSE)</f>
        <v>Si</v>
      </c>
      <c r="K89" s="172" t="str">
        <f>VLOOKUP(E89,VIP!$A$2:$O15608,6,0)</f>
        <v>NO</v>
      </c>
      <c r="L89" s="131" t="s">
        <v>2550</v>
      </c>
      <c r="M89" s="95" t="s">
        <v>2438</v>
      </c>
      <c r="N89" s="95" t="s">
        <v>2444</v>
      </c>
      <c r="O89" s="172" t="s">
        <v>2614</v>
      </c>
      <c r="P89" s="172"/>
      <c r="Q89" s="138" t="s">
        <v>2550</v>
      </c>
    </row>
    <row r="90" spans="1:20" ht="18" x14ac:dyDescent="0.25">
      <c r="A90" s="172" t="str">
        <f>VLOOKUP(E90,'LISTADO ATM'!$A$2:$C$901,3,0)</f>
        <v>NORTE</v>
      </c>
      <c r="B90" s="134">
        <v>3335996503</v>
      </c>
      <c r="C90" s="96">
        <v>44429.64340277778</v>
      </c>
      <c r="D90" s="96" t="s">
        <v>2175</v>
      </c>
      <c r="E90" s="134">
        <v>937</v>
      </c>
      <c r="F90" s="172" t="str">
        <f>VLOOKUP(E90,VIP!$A$2:$O15296,2,0)</f>
        <v>DRBR937</v>
      </c>
      <c r="G90" s="172" t="str">
        <f>VLOOKUP(E90,'LISTADO ATM'!$A$2:$B$900,2,0)</f>
        <v xml:space="preserve">ATM Autobanco Oficina La Vega II </v>
      </c>
      <c r="H90" s="172" t="str">
        <f>VLOOKUP(E90,VIP!$A$2:$O20257,7,FALSE)</f>
        <v>Si</v>
      </c>
      <c r="I90" s="172" t="str">
        <f>VLOOKUP(E90,VIP!$A$2:$O12222,8,FALSE)</f>
        <v>Si</v>
      </c>
      <c r="J90" s="172" t="str">
        <f>VLOOKUP(E90,VIP!$A$2:$O12172,8,FALSE)</f>
        <v>Si</v>
      </c>
      <c r="K90" s="172" t="str">
        <f>VLOOKUP(E90,VIP!$A$2:$O15746,6,0)</f>
        <v>NO</v>
      </c>
      <c r="L90" s="131" t="s">
        <v>2213</v>
      </c>
      <c r="M90" s="95" t="s">
        <v>2438</v>
      </c>
      <c r="N90" s="95" t="s">
        <v>2444</v>
      </c>
      <c r="O90" s="172" t="s">
        <v>2633</v>
      </c>
      <c r="P90" s="172"/>
      <c r="Q90" s="138" t="s">
        <v>2213</v>
      </c>
    </row>
    <row r="91" spans="1:20" ht="18" x14ac:dyDescent="0.25">
      <c r="A91" s="172" t="str">
        <f>VLOOKUP(E91,'LISTADO ATM'!$A$2:$C$901,3,0)</f>
        <v>DISTRITO NACIONAL</v>
      </c>
      <c r="B91" s="134">
        <v>3335994872</v>
      </c>
      <c r="C91" s="96">
        <v>44428.125694444447</v>
      </c>
      <c r="D91" s="96" t="s">
        <v>2174</v>
      </c>
      <c r="E91" s="134">
        <v>938</v>
      </c>
      <c r="F91" s="172" t="str">
        <f>VLOOKUP(E91,VIP!$A$2:$O15148,2,0)</f>
        <v>DRBR938</v>
      </c>
      <c r="G91" s="172" t="str">
        <f>VLOOKUP(E91,'LISTADO ATM'!$A$2:$B$900,2,0)</f>
        <v>ATM Autobanco Plaza Moderna</v>
      </c>
      <c r="H91" s="172" t="str">
        <f>VLOOKUP(E91,VIP!$A$2:$O20109,7,FALSE)</f>
        <v>Si</v>
      </c>
      <c r="I91" s="172" t="str">
        <f>VLOOKUP(E91,VIP!$A$2:$O12074,8,FALSE)</f>
        <v>Si</v>
      </c>
      <c r="J91" s="172" t="str">
        <f>VLOOKUP(E91,VIP!$A$2:$O12024,8,FALSE)</f>
        <v>Si</v>
      </c>
      <c r="K91" s="172" t="str">
        <f>VLOOKUP(E91,VIP!$A$2:$O15598,6,0)</f>
        <v>NO</v>
      </c>
      <c r="L91" s="131" t="s">
        <v>2239</v>
      </c>
      <c r="M91" s="95" t="s">
        <v>2438</v>
      </c>
      <c r="N91" s="95" t="s">
        <v>2444</v>
      </c>
      <c r="O91" s="172" t="s">
        <v>2446</v>
      </c>
      <c r="P91" s="172"/>
      <c r="Q91" s="138" t="s">
        <v>2239</v>
      </c>
    </row>
    <row r="92" spans="1:20" ht="18" x14ac:dyDescent="0.25">
      <c r="A92" s="172" t="str">
        <f>VLOOKUP(E92,'LISTADO ATM'!$A$2:$C$901,3,0)</f>
        <v>NORTE</v>
      </c>
      <c r="B92" s="134">
        <v>3335996414</v>
      </c>
      <c r="C92" s="96">
        <v>44429.506724537037</v>
      </c>
      <c r="D92" s="96" t="s">
        <v>2175</v>
      </c>
      <c r="E92" s="134">
        <v>944</v>
      </c>
      <c r="F92" s="172" t="str">
        <f>VLOOKUP(E92,VIP!$A$2:$O15284,2,0)</f>
        <v>DRBR944</v>
      </c>
      <c r="G92" s="172" t="str">
        <f>VLOOKUP(E92,'LISTADO ATM'!$A$2:$B$900,2,0)</f>
        <v xml:space="preserve">ATM UNP Mao </v>
      </c>
      <c r="H92" s="172" t="str">
        <f>VLOOKUP(E92,VIP!$A$2:$O20245,7,FALSE)</f>
        <v>Si</v>
      </c>
      <c r="I92" s="172" t="str">
        <f>VLOOKUP(E92,VIP!$A$2:$O12210,8,FALSE)</f>
        <v>Si</v>
      </c>
      <c r="J92" s="172" t="str">
        <f>VLOOKUP(E92,VIP!$A$2:$O12160,8,FALSE)</f>
        <v>Si</v>
      </c>
      <c r="K92" s="172" t="str">
        <f>VLOOKUP(E92,VIP!$A$2:$O15734,6,0)</f>
        <v>NO</v>
      </c>
      <c r="L92" s="131" t="s">
        <v>2456</v>
      </c>
      <c r="M92" s="95" t="s">
        <v>2438</v>
      </c>
      <c r="N92" s="95" t="s">
        <v>2444</v>
      </c>
      <c r="O92" s="172" t="s">
        <v>2633</v>
      </c>
      <c r="P92" s="172"/>
      <c r="Q92" s="138" t="s">
        <v>2456</v>
      </c>
    </row>
    <row r="93" spans="1:20" ht="18" x14ac:dyDescent="0.25">
      <c r="A93" s="172" t="str">
        <f>VLOOKUP(E93,'LISTADO ATM'!$A$2:$C$901,3,0)</f>
        <v>NORTE</v>
      </c>
      <c r="B93" s="134" t="s">
        <v>2713</v>
      </c>
      <c r="C93" s="96">
        <v>44430.054861111108</v>
      </c>
      <c r="D93" s="96" t="s">
        <v>2175</v>
      </c>
      <c r="E93" s="134">
        <v>950</v>
      </c>
      <c r="F93" s="172" t="str">
        <f>VLOOKUP(E93,VIP!$A$2:$O15312,2,0)</f>
        <v>DRBR12G</v>
      </c>
      <c r="G93" s="172" t="str">
        <f>VLOOKUP(E93,'LISTADO ATM'!$A$2:$B$900,2,0)</f>
        <v xml:space="preserve">ATM Oficina Monterrico </v>
      </c>
      <c r="H93" s="172" t="str">
        <f>VLOOKUP(E93,VIP!$A$2:$O20273,7,FALSE)</f>
        <v>Si</v>
      </c>
      <c r="I93" s="172" t="str">
        <f>VLOOKUP(E93,VIP!$A$2:$O12238,8,FALSE)</f>
        <v>Si</v>
      </c>
      <c r="J93" s="172" t="str">
        <f>VLOOKUP(E93,VIP!$A$2:$O12188,8,FALSE)</f>
        <v>Si</v>
      </c>
      <c r="K93" s="172" t="str">
        <f>VLOOKUP(E93,VIP!$A$2:$O15762,6,0)</f>
        <v>SI</v>
      </c>
      <c r="L93" s="131" t="s">
        <v>2616</v>
      </c>
      <c r="M93" s="95" t="s">
        <v>2438</v>
      </c>
      <c r="N93" s="95" t="s">
        <v>2444</v>
      </c>
      <c r="O93" s="172" t="s">
        <v>2633</v>
      </c>
      <c r="P93" s="172"/>
      <c r="Q93" s="138" t="s">
        <v>2616</v>
      </c>
    </row>
    <row r="94" spans="1:20" ht="18" x14ac:dyDescent="0.25">
      <c r="A94" s="172" t="str">
        <f>VLOOKUP(E94,'LISTADO ATM'!$A$2:$C$901,3,0)</f>
        <v>DISTRITO NACIONAL</v>
      </c>
      <c r="B94" s="134" t="s">
        <v>2644</v>
      </c>
      <c r="C94" s="96">
        <v>44428.510231481479</v>
      </c>
      <c r="D94" s="96" t="s">
        <v>2174</v>
      </c>
      <c r="E94" s="134">
        <v>951</v>
      </c>
      <c r="F94" s="172" t="str">
        <f>VLOOKUP(E94,VIP!$A$2:$O15170,2,0)</f>
        <v>DRBR203</v>
      </c>
      <c r="G94" s="172" t="str">
        <f>VLOOKUP(E94,'LISTADO ATM'!$A$2:$B$900,2,0)</f>
        <v xml:space="preserve">ATM Oficina Plaza Haché JFK </v>
      </c>
      <c r="H94" s="172" t="str">
        <f>VLOOKUP(E94,VIP!$A$2:$O20131,7,FALSE)</f>
        <v>Si</v>
      </c>
      <c r="I94" s="172" t="str">
        <f>VLOOKUP(E94,VIP!$A$2:$O12096,8,FALSE)</f>
        <v>Si</v>
      </c>
      <c r="J94" s="172" t="str">
        <f>VLOOKUP(E94,VIP!$A$2:$O12046,8,FALSE)</f>
        <v>Si</v>
      </c>
      <c r="K94" s="172" t="str">
        <f>VLOOKUP(E94,VIP!$A$2:$O15620,6,0)</f>
        <v>NO</v>
      </c>
      <c r="L94" s="131" t="s">
        <v>2213</v>
      </c>
      <c r="M94" s="95" t="s">
        <v>2438</v>
      </c>
      <c r="N94" s="95" t="s">
        <v>2608</v>
      </c>
      <c r="O94" s="172" t="s">
        <v>2446</v>
      </c>
      <c r="P94" s="172"/>
      <c r="Q94" s="138" t="s">
        <v>2213</v>
      </c>
    </row>
    <row r="95" spans="1:20" ht="18" x14ac:dyDescent="0.25">
      <c r="A95" s="172" t="str">
        <f>VLOOKUP(E95,'LISTADO ATM'!$A$2:$C$901,3,0)</f>
        <v>DISTRITO NACIONAL</v>
      </c>
      <c r="B95" s="134" t="s">
        <v>2630</v>
      </c>
      <c r="C95" s="96">
        <v>44427.579386574071</v>
      </c>
      <c r="D95" s="96" t="s">
        <v>2174</v>
      </c>
      <c r="E95" s="134">
        <v>953</v>
      </c>
      <c r="F95" s="172" t="str">
        <f>VLOOKUP(E95,VIP!$A$2:$O15141,2,0)</f>
        <v>DRBR01I</v>
      </c>
      <c r="G95" s="172" t="str">
        <f>VLOOKUP(E95,'LISTADO ATM'!$A$2:$B$900,2,0)</f>
        <v xml:space="preserve">ATM Estafeta Dirección General de Pasaportes/Migración </v>
      </c>
      <c r="H95" s="172" t="str">
        <f>VLOOKUP(E95,VIP!$A$2:$O20102,7,FALSE)</f>
        <v>Si</v>
      </c>
      <c r="I95" s="172" t="str">
        <f>VLOOKUP(E95,VIP!$A$2:$O12067,8,FALSE)</f>
        <v>Si</v>
      </c>
      <c r="J95" s="172" t="str">
        <f>VLOOKUP(E95,VIP!$A$2:$O12017,8,FALSE)</f>
        <v>Si</v>
      </c>
      <c r="K95" s="172" t="str">
        <f>VLOOKUP(E95,VIP!$A$2:$O15591,6,0)</f>
        <v>No</v>
      </c>
      <c r="L95" s="131" t="s">
        <v>2624</v>
      </c>
      <c r="M95" s="95" t="s">
        <v>2438</v>
      </c>
      <c r="N95" s="95" t="s">
        <v>2444</v>
      </c>
      <c r="O95" s="172" t="s">
        <v>2446</v>
      </c>
      <c r="P95" s="172"/>
      <c r="Q95" s="138" t="s">
        <v>2624</v>
      </c>
    </row>
    <row r="96" spans="1:20" ht="18" x14ac:dyDescent="0.25">
      <c r="A96" s="172" t="str">
        <f>VLOOKUP(E96,'LISTADO ATM'!$A$2:$C$901,3,0)</f>
        <v>DISTRITO NACIONAL</v>
      </c>
      <c r="B96" s="134" t="s">
        <v>2650</v>
      </c>
      <c r="C96" s="96">
        <v>44428.679513888892</v>
      </c>
      <c r="D96" s="96" t="s">
        <v>2174</v>
      </c>
      <c r="E96" s="134">
        <v>955</v>
      </c>
      <c r="F96" s="172" t="str">
        <f>VLOOKUP(E96,VIP!$A$2:$O15204,2,0)</f>
        <v>DRBR955</v>
      </c>
      <c r="G96" s="172" t="str">
        <f>VLOOKUP(E96,'LISTADO ATM'!$A$2:$B$900,2,0)</f>
        <v xml:space="preserve">ATM Oficina Americana Independencia II </v>
      </c>
      <c r="H96" s="172" t="str">
        <f>VLOOKUP(E96,VIP!$A$2:$O20165,7,FALSE)</f>
        <v>Si</v>
      </c>
      <c r="I96" s="172" t="str">
        <f>VLOOKUP(E96,VIP!$A$2:$O12130,8,FALSE)</f>
        <v>Si</v>
      </c>
      <c r="J96" s="172" t="str">
        <f>VLOOKUP(E96,VIP!$A$2:$O12080,8,FALSE)</f>
        <v>Si</v>
      </c>
      <c r="K96" s="172" t="str">
        <f>VLOOKUP(E96,VIP!$A$2:$O15654,6,0)</f>
        <v>NO</v>
      </c>
      <c r="L96" s="131" t="s">
        <v>2213</v>
      </c>
      <c r="M96" s="95" t="s">
        <v>2438</v>
      </c>
      <c r="N96" s="95" t="s">
        <v>2608</v>
      </c>
      <c r="O96" s="172" t="s">
        <v>2446</v>
      </c>
      <c r="P96" s="172"/>
      <c r="Q96" s="138" t="s">
        <v>2213</v>
      </c>
    </row>
    <row r="97" spans="1:17" ht="18" x14ac:dyDescent="0.25">
      <c r="A97" s="172" t="str">
        <f>VLOOKUP(E97,'LISTADO ATM'!$A$2:$C$901,3,0)</f>
        <v>DISTRITO NACIONAL</v>
      </c>
      <c r="B97" s="134" t="s">
        <v>2712</v>
      </c>
      <c r="C97" s="96">
        <v>44430.062881944446</v>
      </c>
      <c r="D97" s="96" t="s">
        <v>2460</v>
      </c>
      <c r="E97" s="134">
        <v>957</v>
      </c>
      <c r="F97" s="172" t="str">
        <f>VLOOKUP(E97,VIP!$A$2:$O15311,2,0)</f>
        <v>DRBR23F</v>
      </c>
      <c r="G97" s="172" t="str">
        <f>VLOOKUP(E97,'LISTADO ATM'!$A$2:$B$900,2,0)</f>
        <v xml:space="preserve">ATM Oficina Venezuela </v>
      </c>
      <c r="H97" s="172" t="str">
        <f>VLOOKUP(E97,VIP!$A$2:$O20272,7,FALSE)</f>
        <v>Si</v>
      </c>
      <c r="I97" s="172" t="str">
        <f>VLOOKUP(E97,VIP!$A$2:$O12237,8,FALSE)</f>
        <v>Si</v>
      </c>
      <c r="J97" s="172" t="str">
        <f>VLOOKUP(E97,VIP!$A$2:$O12187,8,FALSE)</f>
        <v>Si</v>
      </c>
      <c r="K97" s="172" t="str">
        <f>VLOOKUP(E97,VIP!$A$2:$O15761,6,0)</f>
        <v>SI</v>
      </c>
      <c r="L97" s="131" t="s">
        <v>2410</v>
      </c>
      <c r="M97" s="95" t="s">
        <v>2438</v>
      </c>
      <c r="N97" s="95" t="s">
        <v>2444</v>
      </c>
      <c r="O97" s="172" t="s">
        <v>2461</v>
      </c>
      <c r="P97" s="172"/>
      <c r="Q97" s="138" t="s">
        <v>2410</v>
      </c>
    </row>
    <row r="98" spans="1:17" ht="18" x14ac:dyDescent="0.25">
      <c r="A98" s="172" t="str">
        <f>VLOOKUP(E98,'LISTADO ATM'!$A$2:$C$901,3,0)</f>
        <v>DISTRITO NACIONAL</v>
      </c>
      <c r="B98" s="134">
        <v>3335996446</v>
      </c>
      <c r="C98" s="96">
        <v>44429.527592592596</v>
      </c>
      <c r="D98" s="96" t="s">
        <v>2441</v>
      </c>
      <c r="E98" s="134">
        <v>970</v>
      </c>
      <c r="F98" s="172" t="str">
        <f>VLOOKUP(E98,VIP!$A$2:$O15274,2,0)</f>
        <v>DRBR970</v>
      </c>
      <c r="G98" s="172" t="str">
        <f>VLOOKUP(E98,'LISTADO ATM'!$A$2:$B$900,2,0)</f>
        <v xml:space="preserve">ATM S/M Olé Haina </v>
      </c>
      <c r="H98" s="172" t="str">
        <f>VLOOKUP(E98,VIP!$A$2:$O20235,7,FALSE)</f>
        <v>Si</v>
      </c>
      <c r="I98" s="172" t="str">
        <f>VLOOKUP(E98,VIP!$A$2:$O12200,8,FALSE)</f>
        <v>Si</v>
      </c>
      <c r="J98" s="172" t="str">
        <f>VLOOKUP(E98,VIP!$A$2:$O12150,8,FALSE)</f>
        <v>Si</v>
      </c>
      <c r="K98" s="172" t="str">
        <f>VLOOKUP(E98,VIP!$A$2:$O15724,6,0)</f>
        <v>NO</v>
      </c>
      <c r="L98" s="131" t="s">
        <v>2670</v>
      </c>
      <c r="M98" s="95" t="s">
        <v>2438</v>
      </c>
      <c r="N98" s="95" t="s">
        <v>2444</v>
      </c>
      <c r="O98" s="172" t="s">
        <v>2445</v>
      </c>
      <c r="P98" s="172"/>
      <c r="Q98" s="138" t="s">
        <v>2670</v>
      </c>
    </row>
    <row r="99" spans="1:17" ht="18" x14ac:dyDescent="0.25">
      <c r="A99" s="172" t="str">
        <f>VLOOKUP(E99,'LISTADO ATM'!$A$2:$C$901,3,0)</f>
        <v>NORTE</v>
      </c>
      <c r="B99" s="134" t="s">
        <v>2674</v>
      </c>
      <c r="C99" s="96">
        <v>44429.796377314815</v>
      </c>
      <c r="D99" s="96" t="s">
        <v>2460</v>
      </c>
      <c r="E99" s="134">
        <v>990</v>
      </c>
      <c r="F99" s="172" t="str">
        <f>VLOOKUP(E99,VIP!$A$2:$O15307,2,0)</f>
        <v>DRBR742</v>
      </c>
      <c r="G99" s="172" t="str">
        <f>VLOOKUP(E99,'LISTADO ATM'!$A$2:$B$900,2,0)</f>
        <v xml:space="preserve">ATM Autoservicio Bonao II </v>
      </c>
      <c r="H99" s="172" t="str">
        <f>VLOOKUP(E99,VIP!$A$2:$O20268,7,FALSE)</f>
        <v>Si</v>
      </c>
      <c r="I99" s="172" t="str">
        <f>VLOOKUP(E99,VIP!$A$2:$O12233,8,FALSE)</f>
        <v>Si</v>
      </c>
      <c r="J99" s="172" t="str">
        <f>VLOOKUP(E99,VIP!$A$2:$O12183,8,FALSE)</f>
        <v>Si</v>
      </c>
      <c r="K99" s="172" t="str">
        <f>VLOOKUP(E99,VIP!$A$2:$O15757,6,0)</f>
        <v>NO</v>
      </c>
      <c r="L99" s="131" t="s">
        <v>2671</v>
      </c>
      <c r="M99" s="95" t="s">
        <v>2438</v>
      </c>
      <c r="N99" s="95" t="s">
        <v>2444</v>
      </c>
      <c r="O99" s="172" t="s">
        <v>2638</v>
      </c>
      <c r="P99" s="172"/>
      <c r="Q99" s="138" t="s">
        <v>2623</v>
      </c>
    </row>
    <row r="100" spans="1:17" ht="18" x14ac:dyDescent="0.25">
      <c r="A100" s="172" t="str">
        <f>VLOOKUP(E100,'LISTADO ATM'!$A$2:$C$901,3,0)</f>
        <v>SUR</v>
      </c>
      <c r="B100" s="134">
        <v>3335996403</v>
      </c>
      <c r="C100" s="96">
        <v>44429.49046296296</v>
      </c>
      <c r="D100" s="96" t="s">
        <v>2441</v>
      </c>
      <c r="E100" s="134">
        <v>995</v>
      </c>
      <c r="F100" s="172" t="str">
        <f>VLOOKUP(E100,VIP!$A$2:$O15288,2,0)</f>
        <v>DRBR545</v>
      </c>
      <c r="G100" s="172" t="str">
        <f>VLOOKUP(E100,'LISTADO ATM'!$A$2:$B$900,2,0)</f>
        <v xml:space="preserve">ATM Oficina San Cristobal III (Lobby) </v>
      </c>
      <c r="H100" s="172" t="str">
        <f>VLOOKUP(E100,VIP!$A$2:$O20249,7,FALSE)</f>
        <v>Si</v>
      </c>
      <c r="I100" s="172" t="str">
        <f>VLOOKUP(E100,VIP!$A$2:$O12214,8,FALSE)</f>
        <v>No</v>
      </c>
      <c r="J100" s="172" t="str">
        <f>VLOOKUP(E100,VIP!$A$2:$O12164,8,FALSE)</f>
        <v>No</v>
      </c>
      <c r="K100" s="172" t="str">
        <f>VLOOKUP(E100,VIP!$A$2:$O15738,6,0)</f>
        <v>NO</v>
      </c>
      <c r="L100" s="131" t="s">
        <v>2670</v>
      </c>
      <c r="M100" s="95" t="s">
        <v>2438</v>
      </c>
      <c r="N100" s="95" t="s">
        <v>2444</v>
      </c>
      <c r="O100" s="172" t="s">
        <v>2445</v>
      </c>
      <c r="P100" s="172"/>
      <c r="Q100" s="138" t="s">
        <v>2670</v>
      </c>
    </row>
    <row r="101" spans="1:17" ht="18" x14ac:dyDescent="0.25">
      <c r="A101" s="172" t="str">
        <f>VLOOKUP(E101,'LISTADO ATM'!$A$2:$C$901,3,0)</f>
        <v>NORTE</v>
      </c>
      <c r="B101" s="134" t="s">
        <v>2721</v>
      </c>
      <c r="C101" s="96">
        <v>44430.19027777778</v>
      </c>
      <c r="D101" s="96" t="s">
        <v>2175</v>
      </c>
      <c r="E101" s="134">
        <v>73</v>
      </c>
      <c r="F101" s="172" t="str">
        <f>VLOOKUP(E101,VIP!$A$2:$O15289,2,0)</f>
        <v>DRBR073</v>
      </c>
      <c r="G101" s="172" t="str">
        <f>VLOOKUP(E101,'LISTADO ATM'!$A$2:$B$900,2,0)</f>
        <v xml:space="preserve">ATM Oficina Playa Dorada </v>
      </c>
      <c r="H101" s="172" t="str">
        <f>VLOOKUP(E101,VIP!$A$2:$O20250,7,FALSE)</f>
        <v>Si</v>
      </c>
      <c r="I101" s="172" t="str">
        <f>VLOOKUP(E101,VIP!$A$2:$O12215,8,FALSE)</f>
        <v>Si</v>
      </c>
      <c r="J101" s="172" t="str">
        <f>VLOOKUP(E101,VIP!$A$2:$O12165,8,FALSE)</f>
        <v>Si</v>
      </c>
      <c r="K101" s="172" t="str">
        <f>VLOOKUP(E101,VIP!$A$2:$O15739,6,0)</f>
        <v>NO</v>
      </c>
      <c r="L101" s="131" t="s">
        <v>2213</v>
      </c>
      <c r="M101" s="95" t="s">
        <v>2438</v>
      </c>
      <c r="N101" s="95" t="s">
        <v>2444</v>
      </c>
      <c r="O101" s="172" t="s">
        <v>2633</v>
      </c>
      <c r="P101" s="172"/>
      <c r="Q101" s="138" t="s">
        <v>2213</v>
      </c>
    </row>
    <row r="1036173" spans="16:16" ht="18" x14ac:dyDescent="0.25">
      <c r="P1036173" s="110"/>
    </row>
  </sheetData>
  <autoFilter ref="A4:Q88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00">
      <sortCondition ref="E4:E88"/>
    </sortState>
  </autoFilter>
  <sortState xmlns:xlrd2="http://schemas.microsoft.com/office/spreadsheetml/2017/richdata2" ref="C118:C125">
    <sortCondition ref="C12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69">
    <cfRule type="duplicateValues" dxfId="300" priority="136049"/>
  </conditionalFormatting>
  <conditionalFormatting sqref="B51:B69">
    <cfRule type="duplicateValues" dxfId="299" priority="136051"/>
  </conditionalFormatting>
  <conditionalFormatting sqref="E70">
    <cfRule type="duplicateValues" dxfId="298" priority="7"/>
  </conditionalFormatting>
  <conditionalFormatting sqref="E70">
    <cfRule type="duplicateValues" dxfId="297" priority="6"/>
  </conditionalFormatting>
  <conditionalFormatting sqref="B70">
    <cfRule type="duplicateValues" dxfId="296" priority="5"/>
  </conditionalFormatting>
  <conditionalFormatting sqref="E70">
    <cfRule type="duplicateValues" dxfId="295" priority="4"/>
  </conditionalFormatting>
  <conditionalFormatting sqref="B1:B4 B89:B1048576">
    <cfRule type="duplicateValues" dxfId="294" priority="136054"/>
  </conditionalFormatting>
  <conditionalFormatting sqref="E1:E69 E89:E1048576">
    <cfRule type="duplicateValues" dxfId="293" priority="136058"/>
  </conditionalFormatting>
  <conditionalFormatting sqref="B71:B101">
    <cfRule type="duplicateValues" dxfId="292" priority="136063"/>
  </conditionalFormatting>
  <conditionalFormatting sqref="B5:B50">
    <cfRule type="duplicateValues" dxfId="291" priority="136123"/>
  </conditionalFormatting>
  <conditionalFormatting sqref="E5:E50">
    <cfRule type="duplicateValues" dxfId="290" priority="136124"/>
  </conditionalFormatting>
  <conditionalFormatting sqref="E5:E69">
    <cfRule type="duplicateValues" dxfId="289" priority="136125"/>
  </conditionalFormatting>
  <conditionalFormatting sqref="E5:E100">
    <cfRule type="duplicateValues" dxfId="288" priority="136129"/>
  </conditionalFormatting>
  <conditionalFormatting sqref="E1:E1048576">
    <cfRule type="duplicateValues" dxfId="287" priority="3"/>
    <cfRule type="duplicateValues" dxfId="286" priority="1"/>
  </conditionalFormatting>
  <conditionalFormatting sqref="E101">
    <cfRule type="duplicateValues" dxfId="285" priority="2"/>
  </conditionalFormatting>
  <hyperlinks>
    <hyperlink ref="B45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topLeftCell="A135" zoomScale="70" zoomScaleNormal="70" workbookViewId="0">
      <selection activeCell="B157" sqref="B157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4" t="s">
        <v>2144</v>
      </c>
      <c r="B1" s="195"/>
      <c r="C1" s="195"/>
      <c r="D1" s="195"/>
      <c r="E1" s="196"/>
      <c r="F1" s="189" t="s">
        <v>2540</v>
      </c>
      <c r="G1" s="190"/>
      <c r="H1" s="100">
        <f>COUNTIF(A:E,"2 Gavetas Vacías + 1 Fallando")</f>
        <v>2</v>
      </c>
      <c r="I1" s="100">
        <f>COUNTIF(A:E,("3 Gavetas Vacías"))</f>
        <v>12</v>
      </c>
      <c r="J1" s="123">
        <f>COUNTIF(A:E,"2 Gavetas Fallando + 1 Vacia")</f>
        <v>0</v>
      </c>
      <c r="K1" s="123"/>
    </row>
    <row r="2" spans="1:11" ht="25.5" customHeight="1" x14ac:dyDescent="0.25">
      <c r="A2" s="197" t="s">
        <v>2631</v>
      </c>
      <c r="B2" s="198"/>
      <c r="C2" s="198"/>
      <c r="D2" s="198"/>
      <c r="E2" s="199"/>
      <c r="F2" s="99" t="s">
        <v>2539</v>
      </c>
      <c r="G2" s="98">
        <f>G3+G4</f>
        <v>97</v>
      </c>
      <c r="H2" s="99" t="s">
        <v>2549</v>
      </c>
      <c r="I2" s="98">
        <f>COUNTIF(A:E,"Abastecido")</f>
        <v>61</v>
      </c>
      <c r="J2" s="99" t="s">
        <v>2566</v>
      </c>
      <c r="K2" s="98">
        <f>COUNTIF(REPORTE!A:Q,"REINICIO FALLIDO")</f>
        <v>1</v>
      </c>
    </row>
    <row r="3" spans="1:11" ht="15" customHeight="1" x14ac:dyDescent="0.25">
      <c r="A3" s="200"/>
      <c r="B3" s="201"/>
      <c r="C3" s="202"/>
      <c r="D3" s="202"/>
      <c r="E3" s="203"/>
      <c r="F3" s="99" t="s">
        <v>2538</v>
      </c>
      <c r="G3" s="98">
        <f>COUNTIF(REPORTE!A:Q,"fuera de Servicio")</f>
        <v>97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44429.25</v>
      </c>
      <c r="C4" s="204"/>
      <c r="D4" s="204"/>
      <c r="E4" s="205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44429.708333333336</v>
      </c>
      <c r="C5" s="204"/>
      <c r="D5" s="204"/>
      <c r="E5" s="20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14</v>
      </c>
      <c r="J5" s="123"/>
      <c r="K5" s="123"/>
    </row>
    <row r="6" spans="1:11" ht="15" customHeight="1" x14ac:dyDescent="0.25">
      <c r="A6" s="208"/>
      <c r="B6" s="209"/>
      <c r="C6" s="206"/>
      <c r="D6" s="206"/>
      <c r="E6" s="207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191" t="s">
        <v>2570</v>
      </c>
      <c r="B7" s="192"/>
      <c r="C7" s="192"/>
      <c r="D7" s="192"/>
      <c r="E7" s="193"/>
      <c r="F7" s="99" t="s">
        <v>2541</v>
      </c>
      <c r="G7" s="98">
        <f>COUNTIF(A:E,"Sin Efectivo")</f>
        <v>17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5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53" t="str">
        <f>VLOOKUP(B9,'[1]LISTADO ATM'!$A$2:$C$822,3,0)</f>
        <v>NORTE</v>
      </c>
      <c r="B9" s="166">
        <v>604</v>
      </c>
      <c r="C9" s="128" t="str">
        <f>VLOOKUP(B9,'[1]LISTADO ATM'!$A$2:$B$822,2,0)</f>
        <v xml:space="preserve">ATM Oficina Estancia Nueva (Moca) </v>
      </c>
      <c r="D9" s="126" t="s">
        <v>2617</v>
      </c>
      <c r="E9" s="149">
        <v>3335996243</v>
      </c>
    </row>
    <row r="10" spans="1:11" s="108" customFormat="1" ht="18" x14ac:dyDescent="0.25">
      <c r="A10" s="153" t="str">
        <f>VLOOKUP(B10,'[1]LISTADO ATM'!$A$2:$C$822,3,0)</f>
        <v>DISTRITO NACIONAL</v>
      </c>
      <c r="B10" s="166">
        <v>744</v>
      </c>
      <c r="C10" s="128" t="str">
        <f>VLOOKUP(B10,'[1]LISTADO ATM'!$A$2:$B$822,2,0)</f>
        <v xml:space="preserve">ATM Multicentro La Sirena Venezuela </v>
      </c>
      <c r="D10" s="126" t="s">
        <v>2617</v>
      </c>
      <c r="E10" s="149">
        <v>3335995697</v>
      </c>
    </row>
    <row r="11" spans="1:11" s="108" customFormat="1" ht="18" x14ac:dyDescent="0.25">
      <c r="A11" s="153" t="str">
        <f>VLOOKUP(B11,'[1]LISTADO ATM'!$A$2:$C$922,3,0)</f>
        <v>DISTRITO NACIONAL</v>
      </c>
      <c r="B11" s="166">
        <v>971</v>
      </c>
      <c r="C11" s="128" t="str">
        <f>VLOOKUP(B11,'[1]LISTADO ATM'!$A$2:$B$922,2,0)</f>
        <v xml:space="preserve">ATM Club Banreservas I </v>
      </c>
      <c r="D11" s="126" t="s">
        <v>2617</v>
      </c>
      <c r="E11" s="150">
        <v>3335996405</v>
      </c>
    </row>
    <row r="12" spans="1:11" s="108" customFormat="1" ht="18" customHeight="1" x14ac:dyDescent="0.25">
      <c r="A12" s="153" t="str">
        <f>VLOOKUP(B12,'[1]LISTADO ATM'!$A$2:$C$922,3,0)</f>
        <v>SUR</v>
      </c>
      <c r="B12" s="166">
        <v>616</v>
      </c>
      <c r="C12" s="128" t="str">
        <f>VLOOKUP(B12,'[1]LISTADO ATM'!$A$2:$B$922,2,0)</f>
        <v xml:space="preserve">ATM 5ta. Brigada Barahona </v>
      </c>
      <c r="D12" s="126" t="s">
        <v>2617</v>
      </c>
      <c r="E12" s="150">
        <v>3335996358</v>
      </c>
    </row>
    <row r="13" spans="1:11" s="108" customFormat="1" ht="18" x14ac:dyDescent="0.25">
      <c r="A13" s="153" t="str">
        <f>VLOOKUP(B13,'[1]LISTADO ATM'!$A$2:$C$922,3,0)</f>
        <v>DISTRITO NACIONAL</v>
      </c>
      <c r="B13" s="166">
        <v>590</v>
      </c>
      <c r="C13" s="128" t="str">
        <f>VLOOKUP(B13,'[1]LISTADO ATM'!$A$2:$B$922,2,0)</f>
        <v xml:space="preserve">ATM Olé Aut. Las Américas </v>
      </c>
      <c r="D13" s="126" t="s">
        <v>2617</v>
      </c>
      <c r="E13" s="150">
        <v>3335996353</v>
      </c>
    </row>
    <row r="14" spans="1:11" s="108" customFormat="1" ht="18" x14ac:dyDescent="0.25">
      <c r="A14" s="153" t="str">
        <f>VLOOKUP(B14,'[1]LISTADO ATM'!$A$2:$C$922,3,0)</f>
        <v>NORTE</v>
      </c>
      <c r="B14" s="166">
        <v>754</v>
      </c>
      <c r="C14" s="128" t="str">
        <f>VLOOKUP(B14,'[1]LISTADO ATM'!$A$2:$B$922,2,0)</f>
        <v xml:space="preserve">ATM Autobanco Oficina Licey al Medio </v>
      </c>
      <c r="D14" s="126" t="s">
        <v>2617</v>
      </c>
      <c r="E14" s="150" t="s">
        <v>2660</v>
      </c>
    </row>
    <row r="15" spans="1:11" s="108" customFormat="1" ht="18" x14ac:dyDescent="0.25">
      <c r="A15" s="153" t="str">
        <f>VLOOKUP(B15,'[1]LISTADO ATM'!$A$2:$C$922,3,0)</f>
        <v>SUR</v>
      </c>
      <c r="B15" s="166">
        <v>48</v>
      </c>
      <c r="C15" s="128" t="str">
        <f>VLOOKUP(B15,'[1]LISTADO ATM'!$A$2:$B$922,2,0)</f>
        <v xml:space="preserve">ATM Autoservicio Neiba I </v>
      </c>
      <c r="D15" s="126" t="s">
        <v>2617</v>
      </c>
      <c r="E15" s="150" t="s">
        <v>2687</v>
      </c>
    </row>
    <row r="16" spans="1:11" s="108" customFormat="1" ht="18" customHeight="1" x14ac:dyDescent="0.25">
      <c r="A16" s="153" t="str">
        <f>VLOOKUP(B16,'[1]LISTADO ATM'!$A$2:$C$922,3,0)</f>
        <v>DISTRITO NACIONAL</v>
      </c>
      <c r="B16" s="166">
        <v>227</v>
      </c>
      <c r="C16" s="128" t="str">
        <f>VLOOKUP(B16,'[1]LISTADO ATM'!$A$2:$B$922,2,0)</f>
        <v xml:space="preserve">ATM S/M Bravo Av. Enriquillo </v>
      </c>
      <c r="D16" s="126" t="s">
        <v>2617</v>
      </c>
      <c r="E16" s="150">
        <v>3335996354</v>
      </c>
    </row>
    <row r="17" spans="1:5" s="108" customFormat="1" ht="18.75" customHeight="1" x14ac:dyDescent="0.25">
      <c r="A17" s="153" t="str">
        <f>VLOOKUP(B17,'[1]LISTADO ATM'!$A$2:$C$922,3,0)</f>
        <v>DISTRITO NACIONAL</v>
      </c>
      <c r="B17" s="166">
        <v>235</v>
      </c>
      <c r="C17" s="128" t="str">
        <f>VLOOKUP(B17,'[1]LISTADO ATM'!$A$2:$B$922,2,0)</f>
        <v xml:space="preserve">ATM Oficina Multicentro La Sirena San Isidro </v>
      </c>
      <c r="D17" s="126" t="s">
        <v>2617</v>
      </c>
      <c r="E17" s="150">
        <v>3335996234</v>
      </c>
    </row>
    <row r="18" spans="1:5" s="108" customFormat="1" ht="18" customHeight="1" x14ac:dyDescent="0.25">
      <c r="A18" s="153" t="str">
        <f>VLOOKUP(B18,'[1]LISTADO ATM'!$A$2:$C$922,3,0)</f>
        <v>DISTRITO NACIONAL</v>
      </c>
      <c r="B18" s="166">
        <v>32</v>
      </c>
      <c r="C18" s="128" t="str">
        <f>VLOOKUP(B18,'[1]LISTADO ATM'!$A$2:$B$922,2,0)</f>
        <v xml:space="preserve">ATM Oficina San Martín II </v>
      </c>
      <c r="D18" s="126" t="s">
        <v>2617</v>
      </c>
      <c r="E18" s="150" t="s">
        <v>2659</v>
      </c>
    </row>
    <row r="19" spans="1:5" s="108" customFormat="1" ht="18" customHeight="1" x14ac:dyDescent="0.25">
      <c r="A19" s="153" t="str">
        <f>VLOOKUP(B19,'[1]LISTADO ATM'!$A$2:$C$922,3,0)</f>
        <v>DISTRITO NACIONAL</v>
      </c>
      <c r="B19" s="166">
        <v>565</v>
      </c>
      <c r="C19" s="128" t="str">
        <f>VLOOKUP(B19,'[1]LISTADO ATM'!$A$2:$B$922,2,0)</f>
        <v xml:space="preserve">ATM S/M La Cadena Núñez de Cáceres </v>
      </c>
      <c r="D19" s="126" t="s">
        <v>2617</v>
      </c>
      <c r="E19" s="150">
        <v>3335996237</v>
      </c>
    </row>
    <row r="20" spans="1:5" s="114" customFormat="1" ht="18" customHeight="1" x14ac:dyDescent="0.25">
      <c r="A20" s="153" t="str">
        <f>VLOOKUP(B20,'[1]LISTADO ATM'!$A$2:$C$922,3,0)</f>
        <v>SUR</v>
      </c>
      <c r="B20" s="166">
        <v>252</v>
      </c>
      <c r="C20" s="128" t="str">
        <f>VLOOKUP(B20,'[1]LISTADO ATM'!$A$2:$B$922,2,0)</f>
        <v xml:space="preserve">ATM Banco Agrícola (Barahona) </v>
      </c>
      <c r="D20" s="126" t="s">
        <v>2617</v>
      </c>
      <c r="E20" s="150">
        <v>3335996220</v>
      </c>
    </row>
    <row r="21" spans="1:5" s="114" customFormat="1" ht="18" customHeight="1" x14ac:dyDescent="0.25">
      <c r="A21" s="153" t="str">
        <f>VLOOKUP(B21,'[1]LISTADO ATM'!$A$2:$C$922,3,0)</f>
        <v>SUR</v>
      </c>
      <c r="B21" s="166">
        <v>764</v>
      </c>
      <c r="C21" s="128" t="str">
        <f>VLOOKUP(B21,'[1]LISTADO ATM'!$A$2:$B$922,2,0)</f>
        <v xml:space="preserve">ATM Oficina Elías Piña </v>
      </c>
      <c r="D21" s="126" t="s">
        <v>2617</v>
      </c>
      <c r="E21" s="150">
        <v>3335996221</v>
      </c>
    </row>
    <row r="22" spans="1:5" s="114" customFormat="1" ht="18" customHeight="1" x14ac:dyDescent="0.25">
      <c r="A22" s="153" t="str">
        <f>VLOOKUP(B22,'[1]LISTADO ATM'!$A$2:$C$922,3,0)</f>
        <v>NORTE</v>
      </c>
      <c r="B22" s="166">
        <v>288</v>
      </c>
      <c r="C22" s="128" t="str">
        <f>VLOOKUP(B22,'[1]LISTADO ATM'!$A$2:$B$922,2,0)</f>
        <v xml:space="preserve">ATM Oficina Camino Real II (Puerto Plata) </v>
      </c>
      <c r="D22" s="126" t="s">
        <v>2617</v>
      </c>
      <c r="E22" s="150">
        <v>3335996222</v>
      </c>
    </row>
    <row r="23" spans="1:5" s="114" customFormat="1" ht="18" customHeight="1" x14ac:dyDescent="0.25">
      <c r="A23" s="153" t="str">
        <f>VLOOKUP(B23,'[1]LISTADO ATM'!$A$2:$C$922,3,0)</f>
        <v>ESTE</v>
      </c>
      <c r="B23" s="166">
        <v>660</v>
      </c>
      <c r="C23" s="128" t="str">
        <f>VLOOKUP(B23,'[1]LISTADO ATM'!$A$2:$B$922,2,0)</f>
        <v>ATM Oficina Romana Norte II</v>
      </c>
      <c r="D23" s="126" t="s">
        <v>2617</v>
      </c>
      <c r="E23" s="150">
        <v>3335996178</v>
      </c>
    </row>
    <row r="24" spans="1:5" s="114" customFormat="1" ht="18" customHeight="1" x14ac:dyDescent="0.25">
      <c r="A24" s="153" t="str">
        <f>VLOOKUP(B24,'[1]LISTADO ATM'!$A$2:$C$922,3,0)</f>
        <v>SUR</v>
      </c>
      <c r="B24" s="166">
        <v>615</v>
      </c>
      <c r="C24" s="128" t="str">
        <f>VLOOKUP(B24,'[1]LISTADO ATM'!$A$2:$B$922,2,0)</f>
        <v xml:space="preserve">ATM Estación Sunix Cabral (Barahona) </v>
      </c>
      <c r="D24" s="126" t="s">
        <v>2617</v>
      </c>
      <c r="E24" s="150">
        <v>3335996240</v>
      </c>
    </row>
    <row r="25" spans="1:5" s="114" customFormat="1" ht="18" customHeight="1" x14ac:dyDescent="0.25">
      <c r="A25" s="153" t="str">
        <f>VLOOKUP(B25,'[1]LISTADO ATM'!$A$2:$C$922,3,0)</f>
        <v>ESTE</v>
      </c>
      <c r="B25" s="166">
        <v>609</v>
      </c>
      <c r="C25" s="128" t="str">
        <f>VLOOKUP(B25,'[1]LISTADO ATM'!$A$2:$B$922,2,0)</f>
        <v xml:space="preserve">ATM S/M Jumbo (San Pedro) </v>
      </c>
      <c r="D25" s="126" t="s">
        <v>2617</v>
      </c>
      <c r="E25" s="150">
        <v>3335996241</v>
      </c>
    </row>
    <row r="26" spans="1:5" s="114" customFormat="1" ht="18" customHeight="1" x14ac:dyDescent="0.25">
      <c r="A26" s="153" t="str">
        <f>VLOOKUP(B26,'[1]LISTADO ATM'!$A$2:$C$922,3,0)</f>
        <v>NORTE</v>
      </c>
      <c r="B26" s="166">
        <v>716</v>
      </c>
      <c r="C26" s="128" t="str">
        <f>VLOOKUP(B26,'[1]LISTADO ATM'!$A$2:$B$922,2,0)</f>
        <v xml:space="preserve">ATM Oficina Zona Franca (Santiago) </v>
      </c>
      <c r="D26" s="126" t="s">
        <v>2617</v>
      </c>
      <c r="E26" s="150">
        <v>3335996223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66">
        <v>663</v>
      </c>
      <c r="C27" s="128" t="str">
        <f>VLOOKUP(B27,'[1]LISTADO ATM'!$A$2:$B$922,2,0)</f>
        <v>S/M Ole Ave. España</v>
      </c>
      <c r="D27" s="126" t="s">
        <v>2617</v>
      </c>
      <c r="E27" s="150">
        <v>3335996173</v>
      </c>
    </row>
    <row r="28" spans="1:5" s="123" customFormat="1" ht="18.75" customHeight="1" x14ac:dyDescent="0.25">
      <c r="A28" s="153" t="str">
        <f>VLOOKUP(B28,'[1]LISTADO ATM'!$A$2:$C$922,3,0)</f>
        <v>DISTRITO NACIONAL</v>
      </c>
      <c r="B28" s="166">
        <v>238</v>
      </c>
      <c r="C28" s="128" t="str">
        <f>VLOOKUP(B28,'[1]LISTADO ATM'!$A$2:$B$922,2,0)</f>
        <v xml:space="preserve">ATM Multicentro La Sirena Charles de Gaulle </v>
      </c>
      <c r="D28" s="126" t="s">
        <v>2617</v>
      </c>
      <c r="E28" s="150">
        <v>3335996167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66">
        <v>632</v>
      </c>
      <c r="C29" s="128" t="str">
        <f>VLOOKUP(B29,'[1]LISTADO ATM'!$A$2:$B$922,2,0)</f>
        <v xml:space="preserve">ATM Autobanco Gurabo </v>
      </c>
      <c r="D29" s="126" t="s">
        <v>2617</v>
      </c>
      <c r="E29" s="150">
        <v>3335996224</v>
      </c>
    </row>
    <row r="30" spans="1:5" s="123" customFormat="1" ht="18.75" customHeight="1" x14ac:dyDescent="0.25">
      <c r="A30" s="153" t="str">
        <f>VLOOKUP(B30,'[1]LISTADO ATM'!$A$2:$C$922,3,0)</f>
        <v>DISTRITO NACIONAL</v>
      </c>
      <c r="B30" s="166">
        <v>629</v>
      </c>
      <c r="C30" s="128" t="str">
        <f>VLOOKUP(B30,'[1]LISTADO ATM'!$A$2:$B$922,2,0)</f>
        <v xml:space="preserve">ATM Oficina Americana Independencia I </v>
      </c>
      <c r="D30" s="126" t="s">
        <v>2617</v>
      </c>
      <c r="E30" s="154">
        <v>3335996084</v>
      </c>
    </row>
    <row r="31" spans="1:5" s="123" customFormat="1" ht="18.75" customHeight="1" x14ac:dyDescent="0.25">
      <c r="A31" s="153" t="str">
        <f>VLOOKUP(B31,'[1]LISTADO ATM'!$A$2:$C$922,3,0)</f>
        <v>NORTE</v>
      </c>
      <c r="B31" s="166">
        <v>687</v>
      </c>
      <c r="C31" s="128" t="str">
        <f>VLOOKUP(B31,'[1]LISTADO ATM'!$A$2:$B$922,2,0)</f>
        <v>ATM Oficina Monterrico II</v>
      </c>
      <c r="D31" s="126" t="s">
        <v>2617</v>
      </c>
      <c r="E31" s="150" t="s">
        <v>2688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66">
        <v>536</v>
      </c>
      <c r="C32" s="128" t="str">
        <f>VLOOKUP(B32,'[1]LISTADO ATM'!$A$2:$B$922,2,0)</f>
        <v xml:space="preserve">ATM Super Lama San Isidro </v>
      </c>
      <c r="D32" s="126" t="s">
        <v>2617</v>
      </c>
      <c r="E32" s="150">
        <v>3335996361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66">
        <v>378</v>
      </c>
      <c r="C33" s="128" t="str">
        <f>VLOOKUP(B33,'[1]LISTADO ATM'!$A$2:$B$922,2,0)</f>
        <v>ATM UNP Villa Flores</v>
      </c>
      <c r="D33" s="126" t="s">
        <v>2617</v>
      </c>
      <c r="E33" s="150">
        <v>3335995983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66">
        <v>706</v>
      </c>
      <c r="C34" s="128" t="str">
        <f>VLOOKUP(B34,'[1]LISTADO ATM'!$A$2:$B$922,2,0)</f>
        <v xml:space="preserve">ATM S/M Pristine </v>
      </c>
      <c r="D34" s="126" t="s">
        <v>2617</v>
      </c>
      <c r="E34" s="154">
        <v>3335996249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66">
        <v>577</v>
      </c>
      <c r="C35" s="128" t="str">
        <f>VLOOKUP(B35,'[1]LISTADO ATM'!$A$2:$B$922,2,0)</f>
        <v xml:space="preserve">ATM Olé Ave. Duarte </v>
      </c>
      <c r="D35" s="126" t="s">
        <v>2617</v>
      </c>
      <c r="E35" s="154" t="s">
        <v>2665</v>
      </c>
    </row>
    <row r="36" spans="1:10" s="114" customFormat="1" ht="18.75" customHeight="1" x14ac:dyDescent="0.25">
      <c r="A36" s="153" t="str">
        <f>VLOOKUP(B36,'[1]LISTADO ATM'!$A$2:$C$922,3,0)</f>
        <v>SUR</v>
      </c>
      <c r="B36" s="166">
        <v>103</v>
      </c>
      <c r="C36" s="128" t="str">
        <f>VLOOKUP(B36,'[1]LISTADO ATM'!$A$2:$B$922,2,0)</f>
        <v xml:space="preserve">ATM Oficina Las Matas de Farfán </v>
      </c>
      <c r="D36" s="126" t="s">
        <v>2617</v>
      </c>
      <c r="E36" s="151">
        <v>3335995895</v>
      </c>
      <c r="G36" s="122"/>
    </row>
    <row r="37" spans="1:10" s="114" customFormat="1" ht="18" customHeight="1" x14ac:dyDescent="0.25">
      <c r="A37" s="153" t="str">
        <f>VLOOKUP(B37,'[1]LISTADO ATM'!$A$2:$C$922,3,0)</f>
        <v>NORTE</v>
      </c>
      <c r="B37" s="166">
        <v>633</v>
      </c>
      <c r="C37" s="128" t="str">
        <f>VLOOKUP(B37,'[1]LISTADO ATM'!$A$2:$B$922,2,0)</f>
        <v xml:space="preserve">ATM Autobanco Las Colinas </v>
      </c>
      <c r="D37" s="126" t="s">
        <v>2617</v>
      </c>
      <c r="E37" s="150">
        <v>3335995949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ESTE</v>
      </c>
      <c r="B38" s="166">
        <v>630</v>
      </c>
      <c r="C38" s="128" t="str">
        <f>VLOOKUP(B38,'[1]LISTADO ATM'!$A$2:$B$922,2,0)</f>
        <v xml:space="preserve">ATM Oficina Plaza Zaglul (SPM) </v>
      </c>
      <c r="D38" s="126" t="s">
        <v>2617</v>
      </c>
      <c r="E38" s="150">
        <v>3335995953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NORTE</v>
      </c>
      <c r="B39" s="166">
        <v>22</v>
      </c>
      <c r="C39" s="128" t="str">
        <f>VLOOKUP(B39,'[1]LISTADO ATM'!$A$2:$B$922,2,0)</f>
        <v>ATM S/M Olimpico (Santiago)</v>
      </c>
      <c r="D39" s="126" t="s">
        <v>2617</v>
      </c>
      <c r="E39" s="149">
        <v>3335994841</v>
      </c>
    </row>
    <row r="40" spans="1:10" s="122" customFormat="1" ht="18.75" customHeight="1" x14ac:dyDescent="0.25">
      <c r="A40" s="153" t="str">
        <f>VLOOKUP(B40,'[1]LISTADO ATM'!$A$2:$C$922,3,0)</f>
        <v>SUR</v>
      </c>
      <c r="B40" s="166">
        <v>677</v>
      </c>
      <c r="C40" s="128" t="str">
        <f>VLOOKUP(B40,'[1]LISTADO ATM'!$A$2:$B$922,2,0)</f>
        <v>ATM PBG Villa Jaragua</v>
      </c>
      <c r="D40" s="126" t="s">
        <v>2617</v>
      </c>
      <c r="E40" s="149">
        <v>3335994844</v>
      </c>
    </row>
    <row r="41" spans="1:10" s="122" customFormat="1" ht="18.75" customHeight="1" x14ac:dyDescent="0.25">
      <c r="A41" s="153" t="str">
        <f>VLOOKUP(B41,'[1]LISTADO ATM'!$A$2:$C$922,3,0)</f>
        <v>SUR</v>
      </c>
      <c r="B41" s="166">
        <v>984</v>
      </c>
      <c r="C41" s="128" t="str">
        <f>VLOOKUP(B41,'[1]LISTADO ATM'!$A$2:$B$922,2,0)</f>
        <v xml:space="preserve">ATM Oficina Neiba II </v>
      </c>
      <c r="D41" s="126" t="s">
        <v>2617</v>
      </c>
      <c r="E41" s="151">
        <v>3335995829</v>
      </c>
    </row>
    <row r="42" spans="1:10" s="122" customFormat="1" ht="18.75" customHeight="1" x14ac:dyDescent="0.25">
      <c r="A42" s="153" t="str">
        <f>VLOOKUP(B42,'[1]LISTADO ATM'!$A$2:$C$922,3,0)</f>
        <v>NORTE</v>
      </c>
      <c r="B42" s="166">
        <v>40</v>
      </c>
      <c r="C42" s="128" t="str">
        <f>VLOOKUP(B42,'[1]LISTADO ATM'!$A$2:$B$922,2,0)</f>
        <v xml:space="preserve">ATM Oficina El Puñal </v>
      </c>
      <c r="D42" s="126" t="s">
        <v>2617</v>
      </c>
      <c r="E42" s="151">
        <v>3335995699</v>
      </c>
    </row>
    <row r="43" spans="1:10" s="122" customFormat="1" ht="18" customHeight="1" x14ac:dyDescent="0.25">
      <c r="A43" s="153" t="str">
        <f>VLOOKUP(B43,'[1]LISTADO ATM'!$A$2:$C$922,3,0)</f>
        <v>DISTRITO NACIONAL</v>
      </c>
      <c r="B43" s="166">
        <v>524</v>
      </c>
      <c r="C43" s="128" t="str">
        <f>VLOOKUP(B43,'[1]LISTADO ATM'!$A$2:$B$922,2,0)</f>
        <v xml:space="preserve">ATM DNCD </v>
      </c>
      <c r="D43" s="126" t="s">
        <v>2617</v>
      </c>
      <c r="E43" s="151">
        <v>3335995705</v>
      </c>
    </row>
    <row r="44" spans="1:10" s="122" customFormat="1" ht="18" x14ac:dyDescent="0.25">
      <c r="A44" s="153" t="str">
        <f>VLOOKUP(B44,'[1]LISTADO ATM'!$A$2:$C$922,3,0)</f>
        <v>DISTRITO NACIONAL</v>
      </c>
      <c r="B44" s="166">
        <v>435</v>
      </c>
      <c r="C44" s="128" t="str">
        <f>VLOOKUP(B44,'[1]LISTADO ATM'!$A$2:$B$922,2,0)</f>
        <v xml:space="preserve">ATM Autobanco Torre I </v>
      </c>
      <c r="D44" s="126" t="s">
        <v>2617</v>
      </c>
      <c r="E44" s="150">
        <v>3335996429</v>
      </c>
    </row>
    <row r="45" spans="1:10" s="114" customFormat="1" ht="18" customHeight="1" x14ac:dyDescent="0.25">
      <c r="A45" s="153" t="str">
        <f>VLOOKUP(B45,'[1]LISTADO ATM'!$A$2:$C$922,3,0)</f>
        <v>DISTRITO NACIONAL</v>
      </c>
      <c r="B45" s="166">
        <v>14</v>
      </c>
      <c r="C45" s="128" t="str">
        <f>VLOOKUP(B45,'[1]LISTADO ATM'!$A$2:$B$922,2,0)</f>
        <v xml:space="preserve">ATM Oficina Aeropuerto Las Américas I </v>
      </c>
      <c r="D45" s="126" t="s">
        <v>2617</v>
      </c>
      <c r="E45" s="150">
        <v>3335996442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ATM'!$A$2:$C$822,3,0)</f>
        <v>DISTRITO NACIONAL</v>
      </c>
      <c r="B46" s="166">
        <v>621</v>
      </c>
      <c r="C46" s="128" t="str">
        <f>VLOOKUP(B46,'[1]LISTADO ATM'!$A$2:$B$822,2,0)</f>
        <v xml:space="preserve">ATM CESAC  </v>
      </c>
      <c r="D46" s="126" t="s">
        <v>2617</v>
      </c>
      <c r="E46" s="149">
        <v>3335996226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DISTRITO NACIONAL</v>
      </c>
      <c r="B47" s="166">
        <v>973</v>
      </c>
      <c r="C47" s="128" t="str">
        <f>VLOOKUP(B47,'[1]LISTADO ATM'!$A$2:$B$922,2,0)</f>
        <v xml:space="preserve">ATM Oficina Sabana de la Mar </v>
      </c>
      <c r="D47" s="126" t="s">
        <v>2617</v>
      </c>
      <c r="E47" s="150">
        <v>3335996356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ESTE</v>
      </c>
      <c r="B48" s="166">
        <v>608</v>
      </c>
      <c r="C48" s="128" t="str">
        <f>VLOOKUP(B48,'[1]LISTADO ATM'!$A$2:$B$922,2,0)</f>
        <v xml:space="preserve">ATM Oficina Jumbo (San Pedro) </v>
      </c>
      <c r="D48" s="126" t="s">
        <v>2617</v>
      </c>
      <c r="E48" s="150">
        <v>3335996242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66">
        <v>738</v>
      </c>
      <c r="C49" s="128" t="str">
        <f>VLOOKUP(B49,'[1]LISTADO ATM'!$A$2:$B$922,2,0)</f>
        <v xml:space="preserve">ATM Zona Franca Los Alcarrizos </v>
      </c>
      <c r="D49" s="126" t="s">
        <v>2617</v>
      </c>
      <c r="E49" s="150">
        <v>3335996320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66">
        <v>887</v>
      </c>
      <c r="C50" s="128" t="str">
        <f>VLOOKUP(B50,'[1]LISTADO ATM'!$A$2:$B$922,2,0)</f>
        <v>ATM S/M Bravo Los Proceres</v>
      </c>
      <c r="D50" s="126" t="s">
        <v>2617</v>
      </c>
      <c r="E50" s="150" t="s">
        <v>2689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66">
        <v>415</v>
      </c>
      <c r="C51" s="128" t="str">
        <f>VLOOKUP(B51,'[1]LISTADO ATM'!$A$2:$B$922,2,0)</f>
        <v xml:space="preserve">ATM Autobanco San Martín I </v>
      </c>
      <c r="D51" s="126" t="s">
        <v>2617</v>
      </c>
      <c r="E51" s="150">
        <v>3335996331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DISTRITO NACIONAL</v>
      </c>
      <c r="B52" s="166">
        <v>974</v>
      </c>
      <c r="C52" s="128" t="str">
        <f>VLOOKUP(B52,'[1]LISTADO ATM'!$A$2:$B$922,2,0)</f>
        <v xml:space="preserve">ATM S/M Nacional Ave. Lope de Vega </v>
      </c>
      <c r="D52" s="126" t="s">
        <v>2617</v>
      </c>
      <c r="E52" s="150">
        <v>3335996166</v>
      </c>
    </row>
    <row r="53" spans="1:10" s="114" customFormat="1" ht="18" customHeight="1" x14ac:dyDescent="0.25">
      <c r="A53" s="153" t="str">
        <f>VLOOKUP(B53,'[1]LISTADO ATM'!$A$2:$C$922,3,0)</f>
        <v>DISTRITO NACIONAL</v>
      </c>
      <c r="B53" s="166">
        <v>312</v>
      </c>
      <c r="C53" s="128" t="str">
        <f>VLOOKUP(B53,'[1]LISTADO ATM'!$A$2:$B$922,2,0)</f>
        <v xml:space="preserve">ATM Oficina Tiradentes II (Naco) </v>
      </c>
      <c r="D53" s="126" t="s">
        <v>2617</v>
      </c>
      <c r="E53" s="150">
        <v>3335996129</v>
      </c>
    </row>
    <row r="54" spans="1:10" s="114" customFormat="1" ht="18" customHeight="1" x14ac:dyDescent="0.25">
      <c r="A54" s="153" t="str">
        <f>VLOOKUP(B54,'[1]LISTADO ATM'!$A$2:$C$922,3,0)</f>
        <v>SUR</v>
      </c>
      <c r="B54" s="166">
        <v>84</v>
      </c>
      <c r="C54" s="128" t="str">
        <f>VLOOKUP(B54,'[1]LISTADO ATM'!$A$2:$B$922,2,0)</f>
        <v xml:space="preserve">ATM Oficina Multicentro Sirena San Cristóbal </v>
      </c>
      <c r="D54" s="126" t="s">
        <v>2617</v>
      </c>
      <c r="E54" s="150" t="s">
        <v>2666</v>
      </c>
    </row>
    <row r="55" spans="1:10" s="114" customFormat="1" ht="18.75" customHeight="1" x14ac:dyDescent="0.25">
      <c r="A55" s="153" t="str">
        <f>VLOOKUP(B55,'[1]LISTADO ATM'!$A$2:$C$922,3,0)</f>
        <v>DISTRITO NACIONAL</v>
      </c>
      <c r="B55" s="166">
        <v>958</v>
      </c>
      <c r="C55" s="128" t="str">
        <f>VLOOKUP(B55,'[1]LISTADO ATM'!$A$2:$B$922,2,0)</f>
        <v xml:space="preserve">ATM Olé Aut. San Isidro </v>
      </c>
      <c r="D55" s="126" t="s">
        <v>2617</v>
      </c>
      <c r="E55" s="150" t="s">
        <v>2690</v>
      </c>
    </row>
    <row r="56" spans="1:10" s="114" customFormat="1" ht="18" customHeight="1" x14ac:dyDescent="0.25">
      <c r="A56" s="153" t="str">
        <f>VLOOKUP(B56,'[1]LISTADO ATM'!$A$2:$C$822,3,0)</f>
        <v>NORTE</v>
      </c>
      <c r="B56" s="166">
        <v>285</v>
      </c>
      <c r="C56" s="128" t="str">
        <f>VLOOKUP(B56,'[1]LISTADO ATM'!$A$2:$B$822,2,0)</f>
        <v xml:space="preserve">ATM Oficina Camino Real (Puerto Plata) </v>
      </c>
      <c r="D56" s="126" t="s">
        <v>2617</v>
      </c>
      <c r="E56" s="149">
        <v>3335996238</v>
      </c>
    </row>
    <row r="57" spans="1:10" s="122" customFormat="1" ht="18" customHeight="1" x14ac:dyDescent="0.25">
      <c r="A57" s="153" t="str">
        <f>VLOOKUP(B57,'[1]LISTADO ATM'!$A$2:$C$822,3,0)</f>
        <v>SUR</v>
      </c>
      <c r="B57" s="166">
        <v>870</v>
      </c>
      <c r="C57" s="128" t="str">
        <f>VLOOKUP(B57,'[1]LISTADO ATM'!$A$2:$B$822,2,0)</f>
        <v xml:space="preserve">ATM Willbes Dominicana (Barahona) </v>
      </c>
      <c r="D57" s="126" t="s">
        <v>2617</v>
      </c>
      <c r="E57" s="149">
        <v>3335996311</v>
      </c>
    </row>
    <row r="58" spans="1:10" s="122" customFormat="1" ht="18" customHeight="1" x14ac:dyDescent="0.25">
      <c r="A58" s="153" t="str">
        <f>VLOOKUP(B58,'[1]LISTADO ATM'!$A$2:$C$822,3,0)</f>
        <v>SUR</v>
      </c>
      <c r="B58" s="166">
        <v>592</v>
      </c>
      <c r="C58" s="128" t="str">
        <f>VLOOKUP(B58,'[1]LISTADO ATM'!$A$2:$B$822,2,0)</f>
        <v xml:space="preserve">ATM Centro de Caja San Cristóbal I </v>
      </c>
      <c r="D58" s="126" t="s">
        <v>2617</v>
      </c>
      <c r="E58" s="150">
        <v>3335994387</v>
      </c>
    </row>
    <row r="59" spans="1:10" s="122" customFormat="1" ht="18" customHeight="1" x14ac:dyDescent="0.25">
      <c r="A59" s="153" t="str">
        <f>VLOOKUP(B59,'[1]LISTADO ATM'!$A$2:$C$822,3,0)</f>
        <v>SUR</v>
      </c>
      <c r="B59" s="166">
        <v>751</v>
      </c>
      <c r="C59" s="128" t="str">
        <f>VLOOKUP(B59,'[1]LISTADO ATM'!$A$2:$B$822,2,0)</f>
        <v>ATM Eco Petroleo Camilo</v>
      </c>
      <c r="D59" s="126" t="s">
        <v>2617</v>
      </c>
      <c r="E59" s="149">
        <v>3335994948</v>
      </c>
    </row>
    <row r="60" spans="1:10" s="122" customFormat="1" ht="18" x14ac:dyDescent="0.25">
      <c r="A60" s="153" t="str">
        <f>VLOOKUP(B60,'[1]LISTADO ATM'!$A$2:$C$822,3,0)</f>
        <v>SUR</v>
      </c>
      <c r="B60" s="166">
        <v>356</v>
      </c>
      <c r="C60" s="128" t="str">
        <f>VLOOKUP(B60,'[1]LISTADO ATM'!$A$2:$B$822,2,0)</f>
        <v xml:space="preserve">ATM Estación Sigma (San Cristóbal) </v>
      </c>
      <c r="D60" s="126" t="s">
        <v>2617</v>
      </c>
      <c r="E60" s="151">
        <v>3335995781</v>
      </c>
    </row>
    <row r="61" spans="1:10" s="122" customFormat="1" ht="18" x14ac:dyDescent="0.25">
      <c r="A61" s="153" t="str">
        <f>VLOOKUP(B61,'[1]LISTADO ATM'!$A$2:$C$822,3,0)</f>
        <v>SUR</v>
      </c>
      <c r="B61" s="166">
        <v>873</v>
      </c>
      <c r="C61" s="128" t="str">
        <f>VLOOKUP(B61,'[1]LISTADO ATM'!$A$2:$B$822,2,0)</f>
        <v xml:space="preserve">ATM Centro de Caja San Cristóbal II </v>
      </c>
      <c r="D61" s="126" t="s">
        <v>2617</v>
      </c>
      <c r="E61" s="150">
        <v>3335995978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66">
        <v>183</v>
      </c>
      <c r="C62" s="128" t="str">
        <f>VLOOKUP(B62,'[1]LISTADO ATM'!$A$2:$B$822,2,0)</f>
        <v>ATM Estación Nativa Km. 22 Aut. Duarte.</v>
      </c>
      <c r="D62" s="126" t="s">
        <v>2617</v>
      </c>
      <c r="E62" s="150">
        <v>3335996355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66">
        <v>918</v>
      </c>
      <c r="C63" s="128" t="str">
        <f>VLOOKUP(B63,'[1]LISTADO ATM'!$A$2:$B$822,2,0)</f>
        <v xml:space="preserve">ATM S/M Liverpool de la Jacobo Majluta </v>
      </c>
      <c r="D63" s="126" t="s">
        <v>2617</v>
      </c>
      <c r="E63" s="150">
        <v>3335996407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66">
        <v>566</v>
      </c>
      <c r="C64" s="128" t="str">
        <f>VLOOKUP(B64,'[1]LISTADO ATM'!$A$2:$B$822,2,0)</f>
        <v xml:space="preserve">ATM Hiper Olé Aut. Duarte </v>
      </c>
      <c r="D64" s="126" t="s">
        <v>2617</v>
      </c>
      <c r="E64" s="150">
        <v>3335996426</v>
      </c>
    </row>
    <row r="65" spans="1:5" s="123" customFormat="1" ht="18" customHeight="1" x14ac:dyDescent="0.25">
      <c r="A65" s="153" t="str">
        <f>VLOOKUP(B65,'[1]LISTADO ATM'!$A$2:$C$822,3,0)</f>
        <v>DISTRITO NACIONAL</v>
      </c>
      <c r="B65" s="166">
        <v>671</v>
      </c>
      <c r="C65" s="128" t="str">
        <f>VLOOKUP(B65,'[1]LISTADO ATM'!$A$2:$B$822,2,0)</f>
        <v>ATM Ayuntamiento Sto. Dgo. Norte</v>
      </c>
      <c r="D65" s="126" t="s">
        <v>2617</v>
      </c>
      <c r="E65" s="150" t="s">
        <v>2691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66">
        <v>983</v>
      </c>
      <c r="C66" s="128" t="str">
        <f>VLOOKUP(B66,'[1]LISTADO ATM'!$A$2:$B$822,2,0)</f>
        <v xml:space="preserve">ATM Bravo República de Colombia </v>
      </c>
      <c r="D66" s="126" t="s">
        <v>2617</v>
      </c>
      <c r="E66" s="150" t="s">
        <v>2692</v>
      </c>
    </row>
    <row r="67" spans="1:5" s="123" customFormat="1" ht="18" customHeight="1" x14ac:dyDescent="0.25">
      <c r="A67" s="153" t="str">
        <f>VLOOKUP(B67,'[1]LISTADO ATM'!$A$2:$C$822,3,0)</f>
        <v>DISTRITO NACIONAL</v>
      </c>
      <c r="B67" s="166">
        <v>655</v>
      </c>
      <c r="C67" s="128" t="str">
        <f>VLOOKUP(B67,'[1]LISTADO ATM'!$A$2:$B$822,2,0)</f>
        <v>ATM Farmacia Sandra</v>
      </c>
      <c r="D67" s="126" t="s">
        <v>2617</v>
      </c>
      <c r="E67" s="149">
        <v>3335996239</v>
      </c>
    </row>
    <row r="68" spans="1:5" s="123" customFormat="1" ht="18" customHeight="1" x14ac:dyDescent="0.25">
      <c r="A68" s="153" t="str">
        <f>VLOOKUP(B68,'[1]LISTADO ATM'!$A$2:$C$822,3,0)</f>
        <v>SUR</v>
      </c>
      <c r="B68" s="166">
        <v>825</v>
      </c>
      <c r="C68" s="128" t="str">
        <f>VLOOKUP(B68,'[1]LISTADO ATM'!$A$2:$B$822,2,0)</f>
        <v xml:space="preserve">ATM Estacion Eco Cibeles (Las Matas de Farfán) </v>
      </c>
      <c r="D68" s="126" t="s">
        <v>2617</v>
      </c>
      <c r="E68" s="149" t="s">
        <v>2661</v>
      </c>
    </row>
    <row r="69" spans="1:5" s="123" customFormat="1" ht="18" customHeight="1" x14ac:dyDescent="0.25">
      <c r="A69" s="153" t="str">
        <f>VLOOKUP(B69,'[1]LISTADO ATM'!$A$2:$C$822,3,0)</f>
        <v>DISTRITO NACIONAL</v>
      </c>
      <c r="B69" s="166">
        <v>407</v>
      </c>
      <c r="C69" s="128" t="str">
        <f>VLOOKUP(B69,'[1]LISTADO ATM'!$A$2:$B$822,2,0)</f>
        <v xml:space="preserve">ATM Multicentro La Sirena Villa Mella </v>
      </c>
      <c r="D69" s="126" t="s">
        <v>2617</v>
      </c>
      <c r="E69" s="154">
        <v>3335996089</v>
      </c>
    </row>
    <row r="70" spans="1:5" s="122" customFormat="1" ht="18.75" customHeight="1" x14ac:dyDescent="0.25">
      <c r="A70" s="153" t="e">
        <f>VLOOKUP(B70,'[1]LISTADO ATM'!$A$2:$C$822,3,0)</f>
        <v>#N/A</v>
      </c>
      <c r="B70" s="166"/>
      <c r="C70" s="128" t="e">
        <f>VLOOKUP(B70,'[1]LISTADO ATM'!$A$2:$B$822,2,0)</f>
        <v>#N/A</v>
      </c>
      <c r="D70" s="126"/>
      <c r="E70" s="167"/>
    </row>
    <row r="71" spans="1:5" s="123" customFormat="1" ht="18.75" customHeight="1" x14ac:dyDescent="0.25">
      <c r="A71" s="153" t="e">
        <f>VLOOKUP(B71,'[1]LISTADO ATM'!$A$2:$C$822,3,0)</f>
        <v>#N/A</v>
      </c>
      <c r="B71" s="166"/>
      <c r="C71" s="128" t="e">
        <f>VLOOKUP(B71,'[1]LISTADO ATM'!$A$2:$B$822,2,0)</f>
        <v>#N/A</v>
      </c>
      <c r="D71" s="126"/>
      <c r="E71" s="167"/>
    </row>
    <row r="72" spans="1:5" s="123" customFormat="1" ht="18.75" customHeight="1" x14ac:dyDescent="0.25">
      <c r="A72" s="153" t="e">
        <f>VLOOKUP(B72,'[1]LISTADO ATM'!$A$2:$C$822,3,0)</f>
        <v>#N/A</v>
      </c>
      <c r="B72" s="166"/>
      <c r="C72" s="128" t="e">
        <f>VLOOKUP(B72,'[1]LISTADO ATM'!$A$2:$B$822,2,0)</f>
        <v>#N/A</v>
      </c>
      <c r="D72" s="126"/>
      <c r="E72" s="167"/>
    </row>
    <row r="73" spans="1:5" s="123" customFormat="1" ht="18.75" customHeight="1" thickBot="1" x14ac:dyDescent="0.3">
      <c r="A73" s="152" t="s">
        <v>2463</v>
      </c>
      <c r="B73" s="135">
        <f>COUNT(B9:B69)</f>
        <v>61</v>
      </c>
      <c r="C73" s="210"/>
      <c r="D73" s="211"/>
      <c r="E73" s="212"/>
    </row>
    <row r="74" spans="1:5" s="114" customFormat="1" ht="18" customHeight="1" x14ac:dyDescent="0.25">
      <c r="A74" s="208"/>
      <c r="B74" s="209"/>
      <c r="C74" s="209"/>
      <c r="D74" s="209"/>
      <c r="E74" s="213"/>
    </row>
    <row r="75" spans="1:5" s="122" customFormat="1" ht="18.75" customHeight="1" x14ac:dyDescent="0.25">
      <c r="A75" s="191" t="s">
        <v>2571</v>
      </c>
      <c r="B75" s="192"/>
      <c r="C75" s="192"/>
      <c r="D75" s="192"/>
      <c r="E75" s="193"/>
    </row>
    <row r="76" spans="1:5" s="122" customFormat="1" ht="18" customHeight="1" x14ac:dyDescent="0.25">
      <c r="A76" s="145" t="s">
        <v>15</v>
      </c>
      <c r="B76" s="145" t="s">
        <v>2408</v>
      </c>
      <c r="C76" s="124" t="s">
        <v>46</v>
      </c>
      <c r="D76" s="124" t="s">
        <v>2411</v>
      </c>
      <c r="E76" s="147" t="s">
        <v>2409</v>
      </c>
    </row>
    <row r="77" spans="1:5" s="122" customFormat="1" ht="18" customHeight="1" x14ac:dyDescent="0.25">
      <c r="A77" s="153" t="str">
        <f>VLOOKUP(B77,'[1]LISTADO ATM'!$A$2:$C$822,3,0)</f>
        <v>SUR</v>
      </c>
      <c r="B77" s="128">
        <v>783</v>
      </c>
      <c r="C77" s="128" t="str">
        <f>VLOOKUP(B77,'[1]LISTADO ATM'!$A$2:$B$822,2,0)</f>
        <v xml:space="preserve">ATM Autobanco Alfa y Omega (Barahona) </v>
      </c>
      <c r="D77" s="126" t="s">
        <v>2531</v>
      </c>
      <c r="E77" s="149">
        <v>3335996185</v>
      </c>
    </row>
    <row r="78" spans="1:5" s="122" customFormat="1" ht="17.45" customHeight="1" x14ac:dyDescent="0.25">
      <c r="A78" s="148" t="str">
        <f>VLOOKUP(B78,'[1]LISTADO ATM'!$A$2:$C$822,3,0)</f>
        <v>SUR</v>
      </c>
      <c r="B78" s="128">
        <v>699</v>
      </c>
      <c r="C78" s="128" t="str">
        <f>VLOOKUP(B78,'[1]LISTADO ATM'!$A$2:$B$822,2,0)</f>
        <v>ATM S/M Bravo Bani</v>
      </c>
      <c r="D78" s="126" t="s">
        <v>2531</v>
      </c>
      <c r="E78" s="149">
        <v>3335996126</v>
      </c>
    </row>
    <row r="79" spans="1:5" s="122" customFormat="1" ht="18.75" customHeight="1" x14ac:dyDescent="0.25">
      <c r="A79" s="148" t="str">
        <f>VLOOKUP(B79,'[1]LISTADO ATM'!$A$2:$C$822,3,0)</f>
        <v>NORTE</v>
      </c>
      <c r="B79" s="128">
        <v>937</v>
      </c>
      <c r="C79" s="128" t="str">
        <f>VLOOKUP(B79,'[1]LISTADO ATM'!$A$2:$B$822,2,0)</f>
        <v xml:space="preserve">ATM Autobanco Oficina La Vega II </v>
      </c>
      <c r="D79" s="126" t="s">
        <v>2531</v>
      </c>
      <c r="E79" s="149">
        <v>3335995819</v>
      </c>
    </row>
    <row r="80" spans="1:5" s="114" customFormat="1" ht="18.75" customHeight="1" x14ac:dyDescent="0.25">
      <c r="A80" s="159" t="str">
        <f>VLOOKUP(B80,'[1]LISTADO ATM'!$A$2:$C$822,3,0)</f>
        <v>NORTE</v>
      </c>
      <c r="B80" s="128">
        <v>431</v>
      </c>
      <c r="C80" s="140" t="str">
        <f>VLOOKUP(B80,'[1]LISTADO ATM'!$A$2:$B$822,2,0)</f>
        <v xml:space="preserve">ATM Autoservicio Sol (Santiago) </v>
      </c>
      <c r="D80" s="126" t="s">
        <v>2531</v>
      </c>
      <c r="E80" s="149">
        <v>3335996396</v>
      </c>
    </row>
    <row r="81" spans="1:5" s="114" customFormat="1" ht="18" customHeight="1" x14ac:dyDescent="0.25">
      <c r="A81" s="159" t="str">
        <f>VLOOKUP(B81,'[1]LISTADO ATM'!$A$2:$C$822,3,0)</f>
        <v>DISTRITO NACIONAL</v>
      </c>
      <c r="B81" s="128">
        <v>231</v>
      </c>
      <c r="C81" s="140" t="str">
        <f>VLOOKUP(B81,'[1]LISTADO ATM'!$A$2:$B$822,2,0)</f>
        <v xml:space="preserve">ATM Oficina Zona Oriental </v>
      </c>
      <c r="D81" s="126" t="s">
        <v>2531</v>
      </c>
      <c r="E81" s="149" t="s">
        <v>2651</v>
      </c>
    </row>
    <row r="82" spans="1:5" s="114" customFormat="1" ht="18" customHeight="1" x14ac:dyDescent="0.25">
      <c r="A82" s="159" t="str">
        <f>VLOOKUP(B82,'[1]LISTADO ATM'!$A$2:$C$822,3,0)</f>
        <v>DISTRITO NACIONAL</v>
      </c>
      <c r="B82" s="128">
        <v>113</v>
      </c>
      <c r="C82" s="140" t="str">
        <f>VLOOKUP(B82,'[1]LISTADO ATM'!$A$2:$B$822,2,0)</f>
        <v xml:space="preserve">ATM Autoservicio Atalaya del Mar </v>
      </c>
      <c r="D82" s="126" t="s">
        <v>2531</v>
      </c>
      <c r="E82" s="149">
        <v>3335995792</v>
      </c>
    </row>
    <row r="83" spans="1:5" s="114" customFormat="1" ht="18.75" customHeight="1" x14ac:dyDescent="0.25">
      <c r="A83" s="148" t="str">
        <f>VLOOKUP(B83,'[1]LISTADO ATM'!$A$2:$C$822,3,0)</f>
        <v>DISTRITO NACIONAL</v>
      </c>
      <c r="B83" s="128">
        <v>13</v>
      </c>
      <c r="C83" s="128" t="str">
        <f>VLOOKUP(B83,'[1]LISTADO ATM'!$A$2:$B$822,2,0)</f>
        <v xml:space="preserve">ATM CDEEE </v>
      </c>
      <c r="D83" s="126" t="s">
        <v>2531</v>
      </c>
      <c r="E83" s="149">
        <v>3335996184</v>
      </c>
    </row>
    <row r="84" spans="1:5" s="114" customFormat="1" ht="18" customHeight="1" x14ac:dyDescent="0.25">
      <c r="A84" s="153" t="str">
        <f>VLOOKUP(B84,'[1]LISTADO ATM'!$A$2:$C$822,3,0)</f>
        <v>DISTRITO NACIONAL</v>
      </c>
      <c r="B84" s="128">
        <v>39</v>
      </c>
      <c r="C84" s="128" t="str">
        <f>VLOOKUP(B84,'[1]LISTADO ATM'!$A$2:$B$822,2,0)</f>
        <v xml:space="preserve">ATM Oficina Ovando </v>
      </c>
      <c r="D84" s="126" t="s">
        <v>2531</v>
      </c>
      <c r="E84" s="149">
        <v>3335996363</v>
      </c>
    </row>
    <row r="85" spans="1:5" s="122" customFormat="1" ht="18.75" customHeight="1" x14ac:dyDescent="0.25">
      <c r="A85" s="153" t="str">
        <f>VLOOKUP(B85,'[1]LISTADO ATM'!$A$2:$C$822,3,0)</f>
        <v>ESTE</v>
      </c>
      <c r="B85" s="128">
        <v>844</v>
      </c>
      <c r="C85" s="128" t="str">
        <f>VLOOKUP(B85,'[1]LISTADO ATM'!$A$2:$B$822,2,0)</f>
        <v xml:space="preserve">ATM San Juan Shopping Center (Bávaro) </v>
      </c>
      <c r="D85" s="126" t="s">
        <v>2531</v>
      </c>
      <c r="E85" s="149">
        <v>3335996497</v>
      </c>
    </row>
    <row r="86" spans="1:5" s="122" customFormat="1" ht="18.75" customHeight="1" x14ac:dyDescent="0.25">
      <c r="A86" s="153" t="str">
        <f>VLOOKUP(B86,'[1]LISTADO ATM'!$A$2:$C$822,3,0)</f>
        <v>SUR</v>
      </c>
      <c r="B86" s="160">
        <v>356</v>
      </c>
      <c r="C86" s="128" t="str">
        <f>VLOOKUP(B86,'[1]LISTADO ATM'!$A$2:$B$822,2,0)</f>
        <v xml:space="preserve">ATM Estación Sigma (San Cristóbal) </v>
      </c>
      <c r="D86" s="126" t="s">
        <v>2531</v>
      </c>
      <c r="E86" s="149">
        <v>3335996434</v>
      </c>
    </row>
    <row r="87" spans="1:5" s="123" customFormat="1" ht="18.75" customHeight="1" x14ac:dyDescent="0.25">
      <c r="A87" s="153" t="e">
        <f>VLOOKUP(B87,'[1]LISTADO ATM'!$A$2:$C$822,3,0)</f>
        <v>#N/A</v>
      </c>
      <c r="B87" s="128"/>
      <c r="C87" s="128" t="e">
        <f>VLOOKUP(B87,'[1]LISTADO ATM'!$A$2:$B$822,2,0)</f>
        <v>#N/A</v>
      </c>
      <c r="D87" s="126"/>
      <c r="E87" s="167"/>
    </row>
    <row r="88" spans="1:5" s="123" customFormat="1" ht="18.75" customHeight="1" x14ac:dyDescent="0.25">
      <c r="A88" s="153" t="e">
        <f>VLOOKUP(B88,'[1]LISTADO ATM'!$A$2:$C$822,3,0)</f>
        <v>#N/A</v>
      </c>
      <c r="B88" s="128"/>
      <c r="C88" s="128" t="e">
        <f>VLOOKUP(B88,'[1]LISTADO ATM'!$A$2:$B$822,2,0)</f>
        <v>#N/A</v>
      </c>
      <c r="D88" s="126"/>
      <c r="E88" s="167"/>
    </row>
    <row r="89" spans="1:5" s="123" customFormat="1" ht="18.75" customHeight="1" x14ac:dyDescent="0.25">
      <c r="A89" s="153" t="e">
        <f>VLOOKUP(B89,'[1]LISTADO ATM'!$A$2:$C$822,3,0)</f>
        <v>#N/A</v>
      </c>
      <c r="B89" s="128"/>
      <c r="C89" s="128" t="e">
        <f>VLOOKUP(B89,'[1]LISTADO ATM'!$A$2:$B$822,2,0)</f>
        <v>#N/A</v>
      </c>
      <c r="D89" s="126"/>
      <c r="E89" s="167"/>
    </row>
    <row r="90" spans="1:5" s="123" customFormat="1" ht="18.75" customHeight="1" thickBot="1" x14ac:dyDescent="0.3">
      <c r="A90" s="152" t="s">
        <v>2463</v>
      </c>
      <c r="B90" s="135">
        <f>COUNT(B77:B86)</f>
        <v>10</v>
      </c>
      <c r="C90" s="210"/>
      <c r="D90" s="211"/>
      <c r="E90" s="212"/>
    </row>
    <row r="91" spans="1:5" s="114" customFormat="1" ht="18" customHeight="1" thickBot="1" x14ac:dyDescent="0.3">
      <c r="A91" s="214"/>
      <c r="B91" s="215"/>
      <c r="C91" s="215"/>
      <c r="D91" s="215"/>
      <c r="E91" s="216"/>
    </row>
    <row r="92" spans="1:5" s="114" customFormat="1" ht="18" customHeight="1" thickBot="1" x14ac:dyDescent="0.3">
      <c r="A92" s="182" t="s">
        <v>2464</v>
      </c>
      <c r="B92" s="183"/>
      <c r="C92" s="183"/>
      <c r="D92" s="183"/>
      <c r="E92" s="184"/>
    </row>
    <row r="93" spans="1:5" s="114" customFormat="1" ht="18" x14ac:dyDescent="0.25">
      <c r="A93" s="145" t="s">
        <v>15</v>
      </c>
      <c r="B93" s="145" t="s">
        <v>2408</v>
      </c>
      <c r="C93" s="124" t="s">
        <v>46</v>
      </c>
      <c r="D93" s="124" t="s">
        <v>2411</v>
      </c>
      <c r="E93" s="147" t="s">
        <v>2409</v>
      </c>
    </row>
    <row r="94" spans="1:5" s="108" customFormat="1" ht="18" customHeight="1" x14ac:dyDescent="0.25">
      <c r="A94" s="153" t="str">
        <f>VLOOKUP(B94,'[1]LISTADO ATM'!$A$2:$C$922,3,0)</f>
        <v>DISTRITO NACIONAL</v>
      </c>
      <c r="B94" s="166">
        <v>441</v>
      </c>
      <c r="C94" s="128" t="str">
        <f>VLOOKUP(B94,'[1]LISTADO ATM'!$A$2:$B$922,2,0)</f>
        <v>ATM Estacion de Servicio Romulo Betancour</v>
      </c>
      <c r="D94" s="133" t="s">
        <v>2429</v>
      </c>
      <c r="E94" s="151">
        <v>3335995876</v>
      </c>
    </row>
    <row r="95" spans="1:5" s="123" customFormat="1" ht="18" customHeight="1" x14ac:dyDescent="0.25">
      <c r="A95" s="153" t="str">
        <f>VLOOKUP(B95,'[1]LISTADO ATM'!$A$2:$C$922,3,0)</f>
        <v>SUR</v>
      </c>
      <c r="B95" s="166">
        <v>249</v>
      </c>
      <c r="C95" s="128" t="str">
        <f>VLOOKUP(B95,'[1]LISTADO ATM'!$A$2:$B$922,2,0)</f>
        <v xml:space="preserve">ATM Banco Agrícola Neiba </v>
      </c>
      <c r="D95" s="133" t="s">
        <v>2429</v>
      </c>
      <c r="E95" s="150">
        <v>3335996175</v>
      </c>
    </row>
    <row r="96" spans="1:5" s="123" customFormat="1" ht="18" customHeight="1" x14ac:dyDescent="0.25">
      <c r="A96" s="153" t="str">
        <f>VLOOKUP(B96,'[1]LISTADO ATM'!$A$2:$C$922,3,0)</f>
        <v>NORTE</v>
      </c>
      <c r="B96" s="166">
        <v>903</v>
      </c>
      <c r="C96" s="128" t="str">
        <f>VLOOKUP(B96,'[1]LISTADO ATM'!$A$2:$B$922,2,0)</f>
        <v xml:space="preserve">ATM Oficina La Vega Real I </v>
      </c>
      <c r="D96" s="133" t="s">
        <v>2429</v>
      </c>
      <c r="E96" s="150">
        <v>3335996225</v>
      </c>
    </row>
    <row r="97" spans="1:5" s="123" customFormat="1" ht="18" customHeight="1" x14ac:dyDescent="0.25">
      <c r="A97" s="153" t="str">
        <f>VLOOKUP(B97,'[1]LISTADO ATM'!$A$2:$C$922,3,0)</f>
        <v>DISTRITO NACIONAL</v>
      </c>
      <c r="B97" s="166">
        <v>572</v>
      </c>
      <c r="C97" s="128" t="str">
        <f>VLOOKUP(B97,'[1]LISTADO ATM'!$A$2:$B$922,2,0)</f>
        <v xml:space="preserve">ATM Olé Ovando </v>
      </c>
      <c r="D97" s="133" t="s">
        <v>2429</v>
      </c>
      <c r="E97" s="150">
        <v>3335996372</v>
      </c>
    </row>
    <row r="98" spans="1:5" s="123" customFormat="1" ht="18" customHeight="1" x14ac:dyDescent="0.25">
      <c r="A98" s="153" t="str">
        <f>VLOOKUP(B98,'[1]LISTADO ATM'!$A$2:$C$922,3,0)</f>
        <v>ESTE</v>
      </c>
      <c r="B98" s="166">
        <v>114</v>
      </c>
      <c r="C98" s="128" t="str">
        <f>VLOOKUP(B98,'[1]LISTADO ATM'!$A$2:$B$922,2,0)</f>
        <v xml:space="preserve">ATM Oficina Hato Mayor </v>
      </c>
      <c r="D98" s="133" t="s">
        <v>2429</v>
      </c>
      <c r="E98" s="150">
        <v>3335996448</v>
      </c>
    </row>
    <row r="99" spans="1:5" s="123" customFormat="1" ht="18" customHeight="1" x14ac:dyDescent="0.25">
      <c r="A99" s="153" t="str">
        <f>VLOOKUP(B99,'[1]LISTADO ATM'!$A$2:$C$922,3,0)</f>
        <v>DISTRITO NACIONAL</v>
      </c>
      <c r="B99" s="166">
        <v>406</v>
      </c>
      <c r="C99" s="128" t="str">
        <f>VLOOKUP(B99,'[1]LISTADO ATM'!$A$2:$B$922,2,0)</f>
        <v xml:space="preserve">ATM UNP Plaza Lama Máximo Gómez </v>
      </c>
      <c r="D99" s="133" t="s">
        <v>2429</v>
      </c>
      <c r="E99" s="150">
        <v>3335996482</v>
      </c>
    </row>
    <row r="100" spans="1:5" s="108" customFormat="1" ht="18" customHeight="1" x14ac:dyDescent="0.25">
      <c r="A100" s="153" t="str">
        <f>VLOOKUP(B100,'[1]LISTADO ATM'!$A$2:$C$922,3,0)</f>
        <v>DISTRITO NACIONAL</v>
      </c>
      <c r="B100" s="166">
        <v>672</v>
      </c>
      <c r="C100" s="128" t="str">
        <f>VLOOKUP(B100,'[1]LISTADO ATM'!$A$2:$B$922,2,0)</f>
        <v>ATM Destacamento Policía Nacional La Victoria</v>
      </c>
      <c r="D100" s="133" t="s">
        <v>2429</v>
      </c>
      <c r="E100" s="150">
        <v>3335996484</v>
      </c>
    </row>
    <row r="101" spans="1:5" s="114" customFormat="1" ht="18" customHeight="1" x14ac:dyDescent="0.25">
      <c r="A101" s="153" t="str">
        <f>VLOOKUP(B101,'[1]LISTADO ATM'!$A$2:$C$922,3,0)</f>
        <v>ESTE</v>
      </c>
      <c r="B101" s="166">
        <v>353</v>
      </c>
      <c r="C101" s="128" t="str">
        <f>VLOOKUP(B101,'[1]LISTADO ATM'!$A$2:$B$922,2,0)</f>
        <v xml:space="preserve">ATM Estación Boulevard Juan Dolio </v>
      </c>
      <c r="D101" s="133" t="s">
        <v>2429</v>
      </c>
      <c r="E101" s="150">
        <v>3335996485</v>
      </c>
    </row>
    <row r="102" spans="1:5" s="123" customFormat="1" ht="18" customHeight="1" x14ac:dyDescent="0.25">
      <c r="A102" s="153" t="str">
        <f>VLOOKUP(B102,'[1]LISTADO ATM'!$A$2:$C$922,3,0)</f>
        <v>ESTE</v>
      </c>
      <c r="B102" s="166">
        <v>612</v>
      </c>
      <c r="C102" s="128" t="str">
        <f>VLOOKUP(B102,'[1]LISTADO ATM'!$A$2:$B$922,2,0)</f>
        <v xml:space="preserve">ATM Plaza Orense (La Romana) </v>
      </c>
      <c r="D102" s="133" t="s">
        <v>2429</v>
      </c>
      <c r="E102" s="150">
        <v>3335996544</v>
      </c>
    </row>
    <row r="103" spans="1:5" s="123" customFormat="1" ht="18" customHeight="1" x14ac:dyDescent="0.25">
      <c r="A103" s="153" t="str">
        <f>VLOOKUP(B103,'[1]LISTADO ATM'!$A$2:$C$922,3,0)</f>
        <v>ESTE</v>
      </c>
      <c r="B103" s="166">
        <v>912</v>
      </c>
      <c r="C103" s="128" t="str">
        <f>VLOOKUP(B103,'[1]LISTADO ATM'!$A$2:$B$922,2,0)</f>
        <v xml:space="preserve">ATM Oficina San Pedro II </v>
      </c>
      <c r="D103" s="133" t="s">
        <v>2429</v>
      </c>
      <c r="E103" s="150">
        <v>3335996545</v>
      </c>
    </row>
    <row r="104" spans="1:5" s="123" customFormat="1" ht="18" customHeight="1" x14ac:dyDescent="0.25">
      <c r="A104" s="153" t="str">
        <f>VLOOKUP(B104,'[1]LISTADO ATM'!$A$2:$C$922,3,0)</f>
        <v>NORTE</v>
      </c>
      <c r="B104" s="166">
        <v>796</v>
      </c>
      <c r="C104" s="128" t="str">
        <f>VLOOKUP(B104,'[1]LISTADO ATM'!$A$2:$B$922,2,0)</f>
        <v xml:space="preserve">ATM Oficina Plaza Ventura (Nagua) </v>
      </c>
      <c r="D104" s="133" t="s">
        <v>2429</v>
      </c>
      <c r="E104" s="150">
        <v>3335996578</v>
      </c>
    </row>
    <row r="105" spans="1:5" s="123" customFormat="1" ht="18" customHeight="1" x14ac:dyDescent="0.25">
      <c r="A105" s="153" t="str">
        <f>VLOOKUP(B105,'[1]LISTADO ATM'!$A$2:$C$922,3,0)</f>
        <v>DISTRITO NACIONAL</v>
      </c>
      <c r="B105" s="166">
        <v>696</v>
      </c>
      <c r="C105" s="128" t="str">
        <f>VLOOKUP(B105,'[1]LISTADO ATM'!$A$2:$B$922,2,0)</f>
        <v>ATM Olé Jacobo Majluta</v>
      </c>
      <c r="D105" s="133" t="s">
        <v>2429</v>
      </c>
      <c r="E105" s="150">
        <v>3335994870</v>
      </c>
    </row>
    <row r="106" spans="1:5" s="123" customFormat="1" ht="18" customHeight="1" x14ac:dyDescent="0.25">
      <c r="A106" s="153" t="str">
        <f>VLOOKUP(B106,'[1]LISTADO ATM'!$A$2:$C$922,3,0)</f>
        <v>DISTRITO NACIONAL</v>
      </c>
      <c r="B106" s="166">
        <v>713</v>
      </c>
      <c r="C106" s="128" t="str">
        <f>VLOOKUP(B106,'[1]LISTADO ATM'!$A$2:$B$922,2,0)</f>
        <v xml:space="preserve">ATM Oficina Las Américas </v>
      </c>
      <c r="D106" s="133" t="s">
        <v>2429</v>
      </c>
      <c r="E106" s="150">
        <v>3335996580</v>
      </c>
    </row>
    <row r="107" spans="1:5" s="123" customFormat="1" ht="18" customHeight="1" x14ac:dyDescent="0.25">
      <c r="A107" s="153" t="str">
        <f>VLOOKUP(B107,'[1]LISTADO ATM'!$A$2:$C$922,3,0)</f>
        <v>ESTE</v>
      </c>
      <c r="B107" s="166">
        <v>631</v>
      </c>
      <c r="C107" s="128" t="str">
        <f>VLOOKUP(B107,'[1]LISTADO ATM'!$A$2:$B$922,2,0)</f>
        <v xml:space="preserve">ATM ASOCODEQUI (San Pedro) </v>
      </c>
      <c r="D107" s="133" t="s">
        <v>2429</v>
      </c>
      <c r="E107" s="150">
        <v>3335996594</v>
      </c>
    </row>
    <row r="108" spans="1:5" s="123" customFormat="1" ht="18" customHeight="1" x14ac:dyDescent="0.25">
      <c r="A108" s="153" t="str">
        <f>VLOOKUP(B108,'[1]LISTADO ATM'!$A$2:$C$922,3,0)</f>
        <v>DISTRITO NACIONAL</v>
      </c>
      <c r="B108" s="166">
        <v>416</v>
      </c>
      <c r="C108" s="128" t="str">
        <f>VLOOKUP(B108,'[1]LISTADO ATM'!$A$2:$B$922,2,0)</f>
        <v xml:space="preserve">ATM Autobanco San Martín II </v>
      </c>
      <c r="D108" s="133" t="s">
        <v>2429</v>
      </c>
      <c r="E108" s="150">
        <v>3335996598</v>
      </c>
    </row>
    <row r="109" spans="1:5" s="114" customFormat="1" ht="18" customHeight="1" x14ac:dyDescent="0.25">
      <c r="A109" s="153" t="str">
        <f>VLOOKUP(B109,'[1]LISTADO ATM'!$A$2:$C$922,3,0)</f>
        <v>NORTE</v>
      </c>
      <c r="B109" s="166">
        <v>350</v>
      </c>
      <c r="C109" s="128" t="str">
        <f>VLOOKUP(B109,'[1]LISTADO ATM'!$A$2:$B$922,2,0)</f>
        <v xml:space="preserve">ATM Oficina Villa Tapia </v>
      </c>
      <c r="D109" s="133" t="s">
        <v>2429</v>
      </c>
      <c r="E109" s="150">
        <v>3335996599</v>
      </c>
    </row>
    <row r="110" spans="1:5" s="114" customFormat="1" ht="18.75" customHeight="1" x14ac:dyDescent="0.25">
      <c r="A110" s="153" t="str">
        <f>VLOOKUP(B110,'[1]LISTADO ATM'!$A$2:$C$922,3,0)</f>
        <v>ESTE</v>
      </c>
      <c r="B110" s="166">
        <v>211</v>
      </c>
      <c r="C110" s="128" t="str">
        <f>VLOOKUP(B110,'[1]LISTADO ATM'!$A$2:$B$922,2,0)</f>
        <v xml:space="preserve">ATM Oficina La Romana I </v>
      </c>
      <c r="D110" s="133" t="s">
        <v>2429</v>
      </c>
      <c r="E110" s="150">
        <v>3335996606</v>
      </c>
    </row>
    <row r="111" spans="1:5" s="114" customFormat="1" ht="18.75" customHeight="1" x14ac:dyDescent="0.25">
      <c r="A111" s="155"/>
      <c r="B111" s="161">
        <f>COUNT(B94:B110)</f>
        <v>17</v>
      </c>
      <c r="C111" s="125"/>
      <c r="D111" s="125"/>
      <c r="E111" s="156"/>
    </row>
    <row r="112" spans="1:5" s="114" customFormat="1" ht="18" customHeight="1" thickBot="1" x14ac:dyDescent="0.3">
      <c r="A112" s="214"/>
      <c r="B112" s="215"/>
      <c r="C112" s="215"/>
      <c r="D112" s="215"/>
      <c r="E112" s="216"/>
    </row>
    <row r="113" spans="1:5" s="114" customFormat="1" ht="18" customHeight="1" x14ac:dyDescent="0.25">
      <c r="A113" s="222" t="s">
        <v>2434</v>
      </c>
      <c r="B113" s="223"/>
      <c r="C113" s="223"/>
      <c r="D113" s="223"/>
      <c r="E113" s="224"/>
    </row>
    <row r="114" spans="1:5" s="114" customFormat="1" ht="18" customHeight="1" x14ac:dyDescent="0.25">
      <c r="A114" s="145" t="s">
        <v>15</v>
      </c>
      <c r="B114" s="145" t="s">
        <v>2408</v>
      </c>
      <c r="C114" s="124" t="s">
        <v>46</v>
      </c>
      <c r="D114" s="124" t="s">
        <v>2411</v>
      </c>
      <c r="E114" s="147" t="s">
        <v>2409</v>
      </c>
    </row>
    <row r="115" spans="1:5" s="114" customFormat="1" ht="18.75" customHeight="1" x14ac:dyDescent="0.25">
      <c r="A115" s="153" t="str">
        <f>VLOOKUP(B115,'[1]LISTADO ATM'!$A$2:$C$822,3,0)</f>
        <v>DISTRITO NACIONAL</v>
      </c>
      <c r="B115" s="166">
        <v>745</v>
      </c>
      <c r="C115" s="128" t="str">
        <f>VLOOKUP(B115,'[1]LISTADO ATM'!$A$2:$B$822,2,0)</f>
        <v xml:space="preserve">ATM Oficina Ave. Duarte </v>
      </c>
      <c r="D115" s="128" t="s">
        <v>2470</v>
      </c>
      <c r="E115" s="149">
        <v>3335995919</v>
      </c>
    </row>
    <row r="116" spans="1:5" s="108" customFormat="1" ht="18.75" customHeight="1" x14ac:dyDescent="0.25">
      <c r="A116" s="153" t="str">
        <f>VLOOKUP(B116,'[1]LISTADO ATM'!$A$2:$C$822,3,0)</f>
        <v>DISTRITO NACIONAL</v>
      </c>
      <c r="B116" s="166">
        <v>578</v>
      </c>
      <c r="C116" s="128" t="str">
        <f>VLOOKUP(B116,'[1]LISTADO ATM'!$A$2:$B$822,2,0)</f>
        <v xml:space="preserve">ATM Procuraduría General de la República </v>
      </c>
      <c r="D116" s="128" t="s">
        <v>2470</v>
      </c>
      <c r="E116" s="149">
        <v>3335996236</v>
      </c>
    </row>
    <row r="117" spans="1:5" s="114" customFormat="1" ht="18" x14ac:dyDescent="0.25">
      <c r="A117" s="153" t="str">
        <f>VLOOKUP(B117,'[1]LISTADO ATM'!$A$2:$C$822,3,0)</f>
        <v>ESTE</v>
      </c>
      <c r="B117" s="162">
        <v>673</v>
      </c>
      <c r="C117" s="128" t="str">
        <f>VLOOKUP(B117,'[1]LISTADO ATM'!$A$2:$B$822,2,0)</f>
        <v>ATM Clínica Dr. Cruz Jiminián</v>
      </c>
      <c r="D117" s="128" t="s">
        <v>2470</v>
      </c>
      <c r="E117" s="149">
        <v>3335996246</v>
      </c>
    </row>
    <row r="118" spans="1:5" s="108" customFormat="1" ht="18" customHeight="1" x14ac:dyDescent="0.25">
      <c r="A118" s="153" t="str">
        <f>VLOOKUP(B118,'[1]LISTADO ATM'!$A$2:$C$822,3,0)</f>
        <v>DISTRITO NACIONAL</v>
      </c>
      <c r="B118" s="166">
        <v>816</v>
      </c>
      <c r="C118" s="128" t="str">
        <f>VLOOKUP(B118,'[1]LISTADO ATM'!$A$2:$B$822,2,0)</f>
        <v xml:space="preserve">ATM Oficina Pedro Brand </v>
      </c>
      <c r="D118" s="128" t="s">
        <v>2470</v>
      </c>
      <c r="E118" s="149">
        <v>3335996359</v>
      </c>
    </row>
    <row r="119" spans="1:5" s="108" customFormat="1" ht="17.45" customHeight="1" x14ac:dyDescent="0.25">
      <c r="A119" s="153" t="e">
        <f>VLOOKUP(B119,'[1]LISTADO ATM'!$A$2:$C$822,3,0)</f>
        <v>#N/A</v>
      </c>
      <c r="B119" s="166">
        <v>995</v>
      </c>
      <c r="C119" s="128" t="e">
        <f>VLOOKUP(B119,'[1]LISTADO ATM'!$A$2:$B$822,2,0)</f>
        <v>#N/A</v>
      </c>
      <c r="D119" s="128" t="s">
        <v>2470</v>
      </c>
      <c r="E119" s="149">
        <v>3335996403</v>
      </c>
    </row>
    <row r="120" spans="1:5" s="122" customFormat="1" ht="18" customHeight="1" x14ac:dyDescent="0.25">
      <c r="A120" s="153" t="str">
        <f>VLOOKUP(B120,'[1]LISTADO ATM'!$A$2:$C$822,3,0)</f>
        <v>DISTRITO NACIONAL</v>
      </c>
      <c r="B120" s="166">
        <v>970</v>
      </c>
      <c r="C120" s="128" t="str">
        <f>VLOOKUP(B120,'[1]LISTADO ATM'!$A$2:$B$822,2,0)</f>
        <v xml:space="preserve">ATM S/M Olé Haina </v>
      </c>
      <c r="D120" s="128" t="s">
        <v>2470</v>
      </c>
      <c r="E120" s="149">
        <v>3335996446</v>
      </c>
    </row>
    <row r="121" spans="1:5" s="108" customFormat="1" ht="18.75" customHeight="1" x14ac:dyDescent="0.25">
      <c r="A121" s="153" t="str">
        <f>VLOOKUP(B121,'[1]LISTADO ATM'!$A$2:$C$822,3,0)</f>
        <v>NORTE</v>
      </c>
      <c r="B121" s="166">
        <v>775</v>
      </c>
      <c r="C121" s="128" t="str">
        <f>VLOOKUP(B121,'[1]LISTADO ATM'!$A$2:$B$822,2,0)</f>
        <v xml:space="preserve">ATM S/M Lilo (Montecristi) </v>
      </c>
      <c r="D121" s="128" t="s">
        <v>2470</v>
      </c>
      <c r="E121" s="149">
        <v>3335996576</v>
      </c>
    </row>
    <row r="122" spans="1:5" s="114" customFormat="1" ht="18" customHeight="1" x14ac:dyDescent="0.25">
      <c r="A122" s="153" t="str">
        <f>VLOOKUP(B122,'[1]LISTADO ATM'!$A$2:$C$822,3,0)</f>
        <v>DISTRITO NACIONAL</v>
      </c>
      <c r="B122" s="166">
        <v>717</v>
      </c>
      <c r="C122" s="128" t="str">
        <f>VLOOKUP(B122,'[1]LISTADO ATM'!$A$2:$B$822,2,0)</f>
        <v xml:space="preserve">ATM Oficina Los Alcarrizos </v>
      </c>
      <c r="D122" s="128" t="s">
        <v>2470</v>
      </c>
      <c r="E122" s="149">
        <v>3335996590</v>
      </c>
    </row>
    <row r="123" spans="1:5" s="123" customFormat="1" ht="18" customHeight="1" x14ac:dyDescent="0.25">
      <c r="A123" s="153" t="e">
        <f>VLOOKUP(B123,'[1]LISTADO ATM'!$A$2:$C$822,3,0)</f>
        <v>#N/A</v>
      </c>
      <c r="B123" s="166"/>
      <c r="C123" s="128" t="e">
        <f>VLOOKUP(B123,'[1]LISTADO ATM'!$A$2:$B$822,2,0)</f>
        <v>#N/A</v>
      </c>
      <c r="D123" s="163"/>
      <c r="E123" s="167"/>
    </row>
    <row r="124" spans="1:5" s="123" customFormat="1" ht="18" customHeight="1" x14ac:dyDescent="0.25">
      <c r="A124" s="153" t="e">
        <f>VLOOKUP(B124,'[1]LISTADO ATM'!$A$2:$C$822,3,0)</f>
        <v>#N/A</v>
      </c>
      <c r="B124" s="166"/>
      <c r="C124" s="128" t="e">
        <f>VLOOKUP(B124,'[1]LISTADO ATM'!$A$2:$B$822,2,0)</f>
        <v>#N/A</v>
      </c>
      <c r="D124" s="163"/>
      <c r="E124" s="167"/>
    </row>
    <row r="125" spans="1:5" s="123" customFormat="1" ht="18" customHeight="1" thickBot="1" x14ac:dyDescent="0.3">
      <c r="A125" s="155" t="s">
        <v>2463</v>
      </c>
      <c r="B125" s="135">
        <f>COUNT(B115:B122)</f>
        <v>8</v>
      </c>
      <c r="C125" s="125"/>
      <c r="D125" s="125"/>
      <c r="E125" s="156"/>
    </row>
    <row r="126" spans="1:5" s="123" customFormat="1" ht="18" customHeight="1" thickBot="1" x14ac:dyDescent="0.3">
      <c r="A126" s="214"/>
      <c r="B126" s="215"/>
      <c r="C126" s="215"/>
      <c r="D126" s="215"/>
      <c r="E126" s="216"/>
    </row>
    <row r="127" spans="1:5" s="123" customFormat="1" ht="18" customHeight="1" x14ac:dyDescent="0.25">
      <c r="A127" s="222" t="s">
        <v>2585</v>
      </c>
      <c r="B127" s="223"/>
      <c r="C127" s="223"/>
      <c r="D127" s="223"/>
      <c r="E127" s="224"/>
    </row>
    <row r="128" spans="1:5" s="123" customFormat="1" ht="18" customHeight="1" x14ac:dyDescent="0.25">
      <c r="A128" s="157" t="s">
        <v>15</v>
      </c>
      <c r="B128" s="145" t="s">
        <v>2408</v>
      </c>
      <c r="C128" s="127" t="s">
        <v>46</v>
      </c>
      <c r="D128" s="127" t="s">
        <v>2411</v>
      </c>
      <c r="E128" s="158" t="s">
        <v>2409</v>
      </c>
    </row>
    <row r="129" spans="1:5" s="123" customFormat="1" ht="18" customHeight="1" x14ac:dyDescent="0.25">
      <c r="A129" s="159" t="str">
        <f>VLOOKUP(B129,'[1]LISTADO ATM'!$A$2:$C$822,3,0)</f>
        <v>DISTRITO NACIONAL</v>
      </c>
      <c r="B129" s="128">
        <v>540</v>
      </c>
      <c r="C129" s="140" t="str">
        <f>VLOOKUP(B129,'[1]LISTADO ATM'!$A$2:$B$822,2,0)</f>
        <v xml:space="preserve">ATM Autoservicio Sambil I </v>
      </c>
      <c r="D129" s="143" t="s">
        <v>2623</v>
      </c>
      <c r="E129" s="149" t="s">
        <v>2693</v>
      </c>
    </row>
    <row r="130" spans="1:5" s="123" customFormat="1" ht="18" customHeight="1" x14ac:dyDescent="0.25">
      <c r="A130" s="159" t="str">
        <f>VLOOKUP(B130,'[1]LISTADO ATM'!$A$2:$C$822,3,0)</f>
        <v>ESTE</v>
      </c>
      <c r="B130" s="128">
        <v>385</v>
      </c>
      <c r="C130" s="128" t="str">
        <f>VLOOKUP(B130,'[1]LISTADO ATM'!$A$2:$B$822,2,0)</f>
        <v xml:space="preserve">ATM Plaza Verón I </v>
      </c>
      <c r="D130" s="131" t="s">
        <v>2550</v>
      </c>
      <c r="E130" s="149">
        <v>3335996366</v>
      </c>
    </row>
    <row r="131" spans="1:5" s="123" customFormat="1" ht="18" customHeight="1" x14ac:dyDescent="0.25">
      <c r="A131" s="159" t="str">
        <f>VLOOKUP(B131,'[1]LISTADO ATM'!$A$2:$C$822,3,0)</f>
        <v>ESTE</v>
      </c>
      <c r="B131" s="140">
        <v>399</v>
      </c>
      <c r="C131" s="128" t="str">
        <f>VLOOKUP(B131,'[1]LISTADO ATM'!$A$2:$B$822,2,0)</f>
        <v xml:space="preserve">ATM Oficina La Romana II </v>
      </c>
      <c r="D131" s="131" t="s">
        <v>2550</v>
      </c>
      <c r="E131" s="149">
        <v>3335996455</v>
      </c>
    </row>
    <row r="132" spans="1:5" s="123" customFormat="1" ht="18" customHeight="1" x14ac:dyDescent="0.25">
      <c r="A132" s="159" t="e">
        <f>VLOOKUP(B132,'[1]LISTADO ATM'!$A$2:$C$822,3,0)</f>
        <v>#N/A</v>
      </c>
      <c r="B132" s="128">
        <v>990</v>
      </c>
      <c r="C132" s="128" t="e">
        <f>VLOOKUP(B132,'[1]LISTADO ATM'!$A$2:$B$822,2,0)</f>
        <v>#N/A</v>
      </c>
      <c r="D132" s="164" t="s">
        <v>2623</v>
      </c>
      <c r="E132" s="149">
        <v>3335996587</v>
      </c>
    </row>
    <row r="133" spans="1:5" s="123" customFormat="1" ht="18" customHeight="1" x14ac:dyDescent="0.25">
      <c r="A133" s="159" t="str">
        <f>VLOOKUP(B133,'[1]LISTADO ATM'!$A$2:$C$822,3,0)</f>
        <v>DISTRITO NACIONAL</v>
      </c>
      <c r="B133" s="128">
        <v>85</v>
      </c>
      <c r="C133" s="128" t="str">
        <f>VLOOKUP(B133,'[1]LISTADO ATM'!$A$2:$B$822,2,0)</f>
        <v xml:space="preserve">ATM Oficina San Isidro (Fuerza Aérea) </v>
      </c>
      <c r="D133" s="131" t="s">
        <v>2550</v>
      </c>
      <c r="E133" s="149">
        <v>3335996607</v>
      </c>
    </row>
    <row r="134" spans="1:5" s="123" customFormat="1" ht="18" customHeight="1" x14ac:dyDescent="0.25">
      <c r="A134" s="148"/>
      <c r="B134" s="128"/>
      <c r="C134" s="128"/>
      <c r="D134" s="165"/>
      <c r="E134" s="149"/>
    </row>
    <row r="135" spans="1:5" s="123" customFormat="1" ht="18" customHeight="1" thickBot="1" x14ac:dyDescent="0.3">
      <c r="A135" s="155" t="s">
        <v>2463</v>
      </c>
      <c r="B135" s="135">
        <f>COUNT(B129:B133)</f>
        <v>5</v>
      </c>
      <c r="C135" s="125"/>
      <c r="D135" s="125"/>
      <c r="E135" s="156"/>
    </row>
    <row r="136" spans="1:5" s="123" customFormat="1" ht="18" customHeight="1" thickBot="1" x14ac:dyDescent="0.3">
      <c r="A136" s="214"/>
      <c r="B136" s="215"/>
      <c r="C136" s="201" t="s">
        <v>2405</v>
      </c>
      <c r="D136" s="201"/>
      <c r="E136" s="217"/>
    </row>
    <row r="137" spans="1:5" s="123" customFormat="1" ht="18" customHeight="1" thickBot="1" x14ac:dyDescent="0.3">
      <c r="A137" s="225" t="s">
        <v>2465</v>
      </c>
      <c r="B137" s="226"/>
      <c r="C137" s="218"/>
      <c r="D137" s="218"/>
      <c r="E137" s="219"/>
    </row>
    <row r="138" spans="1:5" s="123" customFormat="1" ht="18" customHeight="1" thickBot="1" x14ac:dyDescent="0.3">
      <c r="A138" s="141">
        <f>+B111+B125+B135</f>
        <v>30</v>
      </c>
      <c r="B138" s="142"/>
      <c r="C138" s="218"/>
      <c r="D138" s="218"/>
      <c r="E138" s="219"/>
    </row>
    <row r="139" spans="1:5" s="123" customFormat="1" ht="18" customHeight="1" thickBot="1" x14ac:dyDescent="0.3">
      <c r="A139" s="220"/>
      <c r="B139" s="221"/>
      <c r="C139" s="215"/>
      <c r="D139" s="215"/>
      <c r="E139" s="216"/>
    </row>
    <row r="140" spans="1:5" s="123" customFormat="1" ht="18" customHeight="1" thickBot="1" x14ac:dyDescent="0.3">
      <c r="A140" s="182" t="s">
        <v>2466</v>
      </c>
      <c r="B140" s="183"/>
      <c r="C140" s="183"/>
      <c r="D140" s="183"/>
      <c r="E140" s="184"/>
    </row>
    <row r="141" spans="1:5" s="123" customFormat="1" ht="18" customHeight="1" x14ac:dyDescent="0.25">
      <c r="A141" s="157" t="s">
        <v>15</v>
      </c>
      <c r="B141" s="146" t="s">
        <v>2408</v>
      </c>
      <c r="C141" s="127" t="s">
        <v>46</v>
      </c>
      <c r="D141" s="127" t="s">
        <v>2411</v>
      </c>
      <c r="E141" s="158"/>
    </row>
    <row r="142" spans="1:5" s="123" customFormat="1" ht="18" customHeight="1" x14ac:dyDescent="0.25">
      <c r="A142" s="148" t="str">
        <f>VLOOKUP(B142,'[1]LISTADO ATM'!$A$2:$C$822,3,0)</f>
        <v>DISTRITO NACIONAL</v>
      </c>
      <c r="B142" s="166">
        <v>546</v>
      </c>
      <c r="C142" s="128" t="str">
        <f>VLOOKUP(B142,'[1]LISTADO ATM'!$A$2:$B$822,2,0)</f>
        <v xml:space="preserve">ATM ITLA </v>
      </c>
      <c r="D142" s="187" t="s">
        <v>2618</v>
      </c>
      <c r="E142" s="188"/>
    </row>
    <row r="143" spans="1:5" s="123" customFormat="1" ht="18" customHeight="1" x14ac:dyDescent="0.25">
      <c r="A143" s="148" t="str">
        <f>VLOOKUP(B143,'[1]LISTADO ATM'!$A$2:$C$822,3,0)</f>
        <v>ESTE</v>
      </c>
      <c r="B143" s="166">
        <v>495</v>
      </c>
      <c r="C143" s="128" t="str">
        <f>VLOOKUP(B143,'[1]LISTADO ATM'!$A$2:$B$822,2,0)</f>
        <v>ATM Cemento PANAM</v>
      </c>
      <c r="D143" s="187" t="s">
        <v>2587</v>
      </c>
      <c r="E143" s="188"/>
    </row>
    <row r="144" spans="1:5" s="114" customFormat="1" ht="18" x14ac:dyDescent="0.25">
      <c r="A144" s="148" t="str">
        <f>VLOOKUP(B144,'[1]LISTADO ATM'!$A$2:$C$922,3,0)</f>
        <v>DISTRITO NACIONAL</v>
      </c>
      <c r="B144" s="166">
        <v>618</v>
      </c>
      <c r="C144" s="128" t="str">
        <f>VLOOKUP(B144,'[1]LISTADO ATM'!$A$2:$B$922,2,0)</f>
        <v xml:space="preserve">ATM Bienes Nacionales </v>
      </c>
      <c r="D144" s="187" t="s">
        <v>2587</v>
      </c>
      <c r="E144" s="188"/>
    </row>
    <row r="145" spans="1:5" s="114" customFormat="1" ht="18.75" customHeight="1" x14ac:dyDescent="0.25">
      <c r="A145" s="148" t="str">
        <f>VLOOKUP(B145,'[1]LISTADO ATM'!$A$2:$C$922,3,0)</f>
        <v>ESTE</v>
      </c>
      <c r="B145" s="166">
        <v>1</v>
      </c>
      <c r="C145" s="128" t="str">
        <f>VLOOKUP(B145,'[1]LISTADO ATM'!$A$2:$B$922,2,0)</f>
        <v>ATM S/M San Rafael del Yuma</v>
      </c>
      <c r="D145" s="187" t="s">
        <v>2587</v>
      </c>
      <c r="E145" s="188"/>
    </row>
    <row r="146" spans="1:5" s="108" customFormat="1" ht="18.75" customHeight="1" x14ac:dyDescent="0.25">
      <c r="A146" s="148" t="str">
        <f>VLOOKUP(B146,'[1]LISTADO ATM'!$A$2:$C$922,3,0)</f>
        <v>DISTRITO NACIONAL</v>
      </c>
      <c r="B146" s="166">
        <v>573</v>
      </c>
      <c r="C146" s="128" t="str">
        <f>VLOOKUP(B146,'[1]LISTADO ATM'!$A$2:$B$922,2,0)</f>
        <v xml:space="preserve">ATM IDSS </v>
      </c>
      <c r="D146" s="187" t="s">
        <v>2587</v>
      </c>
      <c r="E146" s="188"/>
    </row>
    <row r="147" spans="1:5" s="108" customFormat="1" ht="18" customHeight="1" x14ac:dyDescent="0.25">
      <c r="A147" s="148" t="str">
        <f>VLOOKUP(B147,'[1]LISTADO ATM'!$A$2:$C$922,3,0)</f>
        <v>NORTE</v>
      </c>
      <c r="B147" s="166">
        <v>348</v>
      </c>
      <c r="C147" s="128" t="str">
        <f>VLOOKUP(B147,'[1]LISTADO ATM'!$A$2:$B$922,2,0)</f>
        <v xml:space="preserve">ATM Oficina Las Terrenas </v>
      </c>
      <c r="D147" s="185" t="s">
        <v>2587</v>
      </c>
      <c r="E147" s="186"/>
    </row>
    <row r="148" spans="1:5" s="114" customFormat="1" ht="18" customHeight="1" x14ac:dyDescent="0.25">
      <c r="A148" s="148" t="str">
        <f>VLOOKUP(B148,'[1]LISTADO ATM'!$A$2:$C$922,3,0)</f>
        <v>DISTRITO NACIONAL</v>
      </c>
      <c r="B148" s="166">
        <v>786</v>
      </c>
      <c r="C148" s="128" t="str">
        <f>VLOOKUP(B148,'[1]LISTADO ATM'!$A$2:$B$922,2,0)</f>
        <v xml:space="preserve">ATM Oficina Agora Mall II </v>
      </c>
      <c r="D148" s="185" t="s">
        <v>2618</v>
      </c>
      <c r="E148" s="186"/>
    </row>
    <row r="149" spans="1:5" s="114" customFormat="1" ht="18" customHeight="1" x14ac:dyDescent="0.25">
      <c r="A149" s="148" t="str">
        <f>VLOOKUP(B149,'[1]LISTADO ATM'!$A$2:$C$922,3,0)</f>
        <v>ESTE</v>
      </c>
      <c r="B149" s="166">
        <v>838</v>
      </c>
      <c r="C149" s="128" t="str">
        <f>VLOOKUP(B149,'[1]LISTADO ATM'!$A$2:$B$922,2,0)</f>
        <v xml:space="preserve">ATM UNP Consuelo </v>
      </c>
      <c r="D149" s="185" t="s">
        <v>2587</v>
      </c>
      <c r="E149" s="186"/>
    </row>
    <row r="150" spans="1:5" s="108" customFormat="1" ht="18" x14ac:dyDescent="0.25">
      <c r="A150" s="148" t="str">
        <f>VLOOKUP(B150,'[1]LISTADO ATM'!$A$2:$C$922,3,0)</f>
        <v>DISTRITO NACIONAL</v>
      </c>
      <c r="B150" s="162">
        <v>359</v>
      </c>
      <c r="C150" s="128" t="str">
        <f>VLOOKUP(B150,'[1]LISTADO ATM'!$A$2:$B$922,2,0)</f>
        <v>ATM S/M Bravo Ozama</v>
      </c>
      <c r="D150" s="185" t="s">
        <v>2587</v>
      </c>
      <c r="E150" s="186"/>
    </row>
    <row r="151" spans="1:5" s="108" customFormat="1" ht="18.75" customHeight="1" x14ac:dyDescent="0.25">
      <c r="A151" s="148" t="str">
        <f>VLOOKUP(B151,'[1]LISTADO ATM'!$A$2:$C$922,3,0)</f>
        <v>ESTE</v>
      </c>
      <c r="B151" s="162">
        <v>429</v>
      </c>
      <c r="C151" s="128" t="str">
        <f>VLOOKUP(B151,'[1]LISTADO ATM'!$A$2:$B$922,2,0)</f>
        <v xml:space="preserve">ATM Oficina Jumbo La Romana </v>
      </c>
      <c r="D151" s="185" t="s">
        <v>2587</v>
      </c>
      <c r="E151" s="186"/>
    </row>
    <row r="152" spans="1:5" s="108" customFormat="1" ht="18.75" customHeight="1" x14ac:dyDescent="0.25">
      <c r="A152" s="148" t="str">
        <f>VLOOKUP(B152,'[1]LISTADO ATM'!$A$2:$C$922,3,0)</f>
        <v>DISTRITO NACIONAL</v>
      </c>
      <c r="B152" s="162">
        <v>527</v>
      </c>
      <c r="C152" s="128" t="str">
        <f>VLOOKUP(B152,'[1]LISTADO ATM'!$A$2:$B$922,2,0)</f>
        <v>ATM Oficina Zona Oriental II</v>
      </c>
      <c r="D152" s="185" t="s">
        <v>2587</v>
      </c>
      <c r="E152" s="186"/>
    </row>
    <row r="153" spans="1:5" s="108" customFormat="1" ht="18" x14ac:dyDescent="0.25">
      <c r="A153" s="148" t="str">
        <f>VLOOKUP(B153,'[1]LISTADO ATM'!$A$2:$C$922,3,0)</f>
        <v>NORTE</v>
      </c>
      <c r="B153" s="162">
        <v>774</v>
      </c>
      <c r="C153" s="128" t="str">
        <f>VLOOKUP(B153,'[1]LISTADO ATM'!$A$2:$B$922,2,0)</f>
        <v xml:space="preserve">ATM Oficina Montecristi </v>
      </c>
      <c r="D153" s="185" t="s">
        <v>2587</v>
      </c>
      <c r="E153" s="186"/>
    </row>
    <row r="154" spans="1:5" s="114" customFormat="1" ht="18" customHeight="1" x14ac:dyDescent="0.25">
      <c r="A154" s="148" t="str">
        <f>VLOOKUP(B154,'[1]LISTADO ATM'!$A$2:$C$922,3,0)</f>
        <v>DISTRITO NACIONAL</v>
      </c>
      <c r="B154" s="162">
        <v>800</v>
      </c>
      <c r="C154" s="128" t="str">
        <f>VLOOKUP(B154,'[1]LISTADO ATM'!$A$2:$B$922,2,0)</f>
        <v xml:space="preserve">ATM Estación Next Dipsa Pedro Livio Cedeño </v>
      </c>
      <c r="D154" s="185" t="s">
        <v>2587</v>
      </c>
      <c r="E154" s="186"/>
    </row>
    <row r="155" spans="1:5" s="114" customFormat="1" ht="18.75" customHeight="1" x14ac:dyDescent="0.25">
      <c r="A155" s="148" t="str">
        <f>VLOOKUP(B155,'[1]LISTADO ATM'!$A$2:$C$922,3,0)</f>
        <v>DISTRITO NACIONAL</v>
      </c>
      <c r="B155" s="162">
        <v>957</v>
      </c>
      <c r="C155" s="128" t="str">
        <f>VLOOKUP(B155,'[1]LISTADO ATM'!$A$2:$B$922,2,0)</f>
        <v xml:space="preserve">ATM Oficina Venezuela </v>
      </c>
      <c r="D155" s="185" t="s">
        <v>2587</v>
      </c>
      <c r="E155" s="186"/>
    </row>
    <row r="156" spans="1:5" s="114" customFormat="1" ht="18.75" thickBot="1" x14ac:dyDescent="0.3">
      <c r="A156" s="168" t="s">
        <v>2463</v>
      </c>
      <c r="B156" s="169">
        <f>COUNT(B142:B155)</f>
        <v>14</v>
      </c>
      <c r="C156" s="170"/>
      <c r="D156" s="170"/>
      <c r="E156" s="171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6">
    <mergeCell ref="D151:E151"/>
    <mergeCell ref="D152:E152"/>
    <mergeCell ref="D153:E153"/>
    <mergeCell ref="D154:E154"/>
    <mergeCell ref="D155:E155"/>
    <mergeCell ref="A92:E92"/>
    <mergeCell ref="A112:E112"/>
    <mergeCell ref="A126:E126"/>
    <mergeCell ref="A136:B136"/>
    <mergeCell ref="C136:E139"/>
    <mergeCell ref="A139:B139"/>
    <mergeCell ref="A113:E113"/>
    <mergeCell ref="A127:E127"/>
    <mergeCell ref="A137:B137"/>
    <mergeCell ref="C73:E73"/>
    <mergeCell ref="A74:E74"/>
    <mergeCell ref="A75:E75"/>
    <mergeCell ref="C90:E90"/>
    <mergeCell ref="A91:E91"/>
    <mergeCell ref="F1:G1"/>
    <mergeCell ref="A7:E7"/>
    <mergeCell ref="A1:E1"/>
    <mergeCell ref="A2:E2"/>
    <mergeCell ref="A3:B3"/>
    <mergeCell ref="C3:E6"/>
    <mergeCell ref="A6:B6"/>
    <mergeCell ref="A140:E140"/>
    <mergeCell ref="D147:E147"/>
    <mergeCell ref="D148:E148"/>
    <mergeCell ref="D149:E149"/>
    <mergeCell ref="D150:E150"/>
    <mergeCell ref="D143:E143"/>
    <mergeCell ref="D144:E144"/>
    <mergeCell ref="D145:E145"/>
    <mergeCell ref="D146:E146"/>
    <mergeCell ref="D142:E142"/>
  </mergeCells>
  <phoneticPr fontId="46" type="noConversion"/>
  <conditionalFormatting sqref="B213:B1048576">
    <cfRule type="duplicateValues" dxfId="284" priority="2386"/>
  </conditionalFormatting>
  <conditionalFormatting sqref="B213:B1048576">
    <cfRule type="duplicateValues" dxfId="283" priority="136119"/>
  </conditionalFormatting>
  <conditionalFormatting sqref="B158:B212">
    <cfRule type="duplicateValues" dxfId="282" priority="849"/>
  </conditionalFormatting>
  <conditionalFormatting sqref="B158:B212">
    <cfRule type="duplicateValues" dxfId="281" priority="831"/>
  </conditionalFormatting>
  <conditionalFormatting sqref="E158:E212">
    <cfRule type="duplicateValues" dxfId="280" priority="859"/>
  </conditionalFormatting>
  <conditionalFormatting sqref="E156:E157 E58 E127:E128 E81 E113 E73 E39:E40 E142:E144 E90 E7 E140 E92 E75">
    <cfRule type="duplicateValues" dxfId="279" priority="122"/>
    <cfRule type="duplicateValues" dxfId="278" priority="123"/>
  </conditionalFormatting>
  <conditionalFormatting sqref="E59">
    <cfRule type="duplicateValues" dxfId="277" priority="120"/>
    <cfRule type="duplicateValues" dxfId="276" priority="121"/>
  </conditionalFormatting>
  <conditionalFormatting sqref="E42:E43">
    <cfRule type="duplicateValues" dxfId="275" priority="118"/>
    <cfRule type="duplicateValues" dxfId="274" priority="119"/>
  </conditionalFormatting>
  <conditionalFormatting sqref="E82">
    <cfRule type="duplicateValues" dxfId="273" priority="116"/>
    <cfRule type="duplicateValues" dxfId="272" priority="117"/>
  </conditionalFormatting>
  <conditionalFormatting sqref="E60">
    <cfRule type="duplicateValues" dxfId="271" priority="114"/>
    <cfRule type="duplicateValues" dxfId="270" priority="115"/>
  </conditionalFormatting>
  <conditionalFormatting sqref="E79">
    <cfRule type="duplicateValues" dxfId="269" priority="112"/>
    <cfRule type="duplicateValues" dxfId="268" priority="113"/>
  </conditionalFormatting>
  <conditionalFormatting sqref="E41">
    <cfRule type="duplicateValues" dxfId="267" priority="110"/>
    <cfRule type="duplicateValues" dxfId="266" priority="111"/>
  </conditionalFormatting>
  <conditionalFormatting sqref="E94">
    <cfRule type="duplicateValues" dxfId="265" priority="108"/>
    <cfRule type="duplicateValues" dxfId="264" priority="109"/>
  </conditionalFormatting>
  <conditionalFormatting sqref="E36">
    <cfRule type="duplicateValues" dxfId="263" priority="106"/>
    <cfRule type="duplicateValues" dxfId="262" priority="107"/>
  </conditionalFormatting>
  <conditionalFormatting sqref="E37">
    <cfRule type="duplicateValues" dxfId="261" priority="104"/>
    <cfRule type="duplicateValues" dxfId="260" priority="105"/>
  </conditionalFormatting>
  <conditionalFormatting sqref="E38">
    <cfRule type="duplicateValues" dxfId="259" priority="102"/>
    <cfRule type="duplicateValues" dxfId="258" priority="103"/>
  </conditionalFormatting>
  <conditionalFormatting sqref="E33">
    <cfRule type="duplicateValues" dxfId="257" priority="100"/>
    <cfRule type="duplicateValues" dxfId="256" priority="101"/>
  </conditionalFormatting>
  <conditionalFormatting sqref="B125">
    <cfRule type="duplicateValues" dxfId="255" priority="99"/>
  </conditionalFormatting>
  <conditionalFormatting sqref="E125">
    <cfRule type="duplicateValues" dxfId="254" priority="97"/>
    <cfRule type="duplicateValues" dxfId="253" priority="98"/>
  </conditionalFormatting>
  <conditionalFormatting sqref="E141">
    <cfRule type="duplicateValues" dxfId="252" priority="95"/>
    <cfRule type="duplicateValues" dxfId="251" priority="96"/>
  </conditionalFormatting>
  <conditionalFormatting sqref="B111">
    <cfRule type="duplicateValues" dxfId="250" priority="94"/>
  </conditionalFormatting>
  <conditionalFormatting sqref="E111">
    <cfRule type="duplicateValues" dxfId="249" priority="92"/>
    <cfRule type="duplicateValues" dxfId="248" priority="93"/>
  </conditionalFormatting>
  <conditionalFormatting sqref="E67">
    <cfRule type="duplicateValues" dxfId="247" priority="124"/>
    <cfRule type="duplicateValues" dxfId="246" priority="125"/>
  </conditionalFormatting>
  <conditionalFormatting sqref="E61 E34:E35">
    <cfRule type="duplicateValues" dxfId="245" priority="126"/>
    <cfRule type="duplicateValues" dxfId="244" priority="127"/>
  </conditionalFormatting>
  <conditionalFormatting sqref="E77 E83">
    <cfRule type="duplicateValues" dxfId="243" priority="90"/>
    <cfRule type="duplicateValues" dxfId="242" priority="91"/>
  </conditionalFormatting>
  <conditionalFormatting sqref="B135">
    <cfRule type="duplicateValues" dxfId="241" priority="89"/>
  </conditionalFormatting>
  <conditionalFormatting sqref="E135">
    <cfRule type="duplicateValues" dxfId="240" priority="87"/>
    <cfRule type="duplicateValues" dxfId="239" priority="88"/>
  </conditionalFormatting>
  <conditionalFormatting sqref="B96">
    <cfRule type="duplicateValues" dxfId="238" priority="86"/>
  </conditionalFormatting>
  <conditionalFormatting sqref="B19 B23:B24">
    <cfRule type="duplicateValues" dxfId="237" priority="83"/>
  </conditionalFormatting>
  <conditionalFormatting sqref="E19 E23:E24">
    <cfRule type="duplicateValues" dxfId="236" priority="84"/>
    <cfRule type="duplicateValues" dxfId="235" priority="85"/>
  </conditionalFormatting>
  <conditionalFormatting sqref="B17:B18">
    <cfRule type="duplicateValues" dxfId="234" priority="80"/>
  </conditionalFormatting>
  <conditionalFormatting sqref="E17:E18">
    <cfRule type="duplicateValues" dxfId="233" priority="81"/>
    <cfRule type="duplicateValues" dxfId="232" priority="82"/>
  </conditionalFormatting>
  <conditionalFormatting sqref="E115 E46">
    <cfRule type="duplicateValues" dxfId="231" priority="76"/>
    <cfRule type="duplicateValues" dxfId="230" priority="77"/>
  </conditionalFormatting>
  <conditionalFormatting sqref="E10">
    <cfRule type="duplicateValues" dxfId="229" priority="78"/>
    <cfRule type="duplicateValues" dxfId="228" priority="79"/>
  </conditionalFormatting>
  <conditionalFormatting sqref="E116 E56">
    <cfRule type="duplicateValues" dxfId="227" priority="74"/>
    <cfRule type="duplicateValues" dxfId="226" priority="75"/>
  </conditionalFormatting>
  <conditionalFormatting sqref="E68 E70:E72">
    <cfRule type="duplicateValues" dxfId="225" priority="72"/>
    <cfRule type="duplicateValues" dxfId="224" priority="73"/>
  </conditionalFormatting>
  <conditionalFormatting sqref="B46">
    <cfRule type="duplicateValues" dxfId="223" priority="71"/>
  </conditionalFormatting>
  <conditionalFormatting sqref="B46">
    <cfRule type="duplicateValues" dxfId="222" priority="70"/>
  </conditionalFormatting>
  <conditionalFormatting sqref="E9">
    <cfRule type="duplicateValues" dxfId="221" priority="128"/>
    <cfRule type="duplicateValues" dxfId="220" priority="129"/>
  </conditionalFormatting>
  <conditionalFormatting sqref="E20:E22">
    <cfRule type="duplicateValues" dxfId="219" priority="130"/>
    <cfRule type="duplicateValues" dxfId="218" priority="131"/>
  </conditionalFormatting>
  <conditionalFormatting sqref="E14">
    <cfRule type="duplicateValues" dxfId="217" priority="132"/>
    <cfRule type="duplicateValues" dxfId="216" priority="133"/>
  </conditionalFormatting>
  <conditionalFormatting sqref="B129:B157 B1:B7 B9:B75 B77:B92 B94:B113 B115:B127">
    <cfRule type="duplicateValues" dxfId="215" priority="69"/>
  </conditionalFormatting>
  <conditionalFormatting sqref="E49:E51 E15">
    <cfRule type="duplicateValues" dxfId="214" priority="67"/>
    <cfRule type="duplicateValues" dxfId="213" priority="68"/>
  </conditionalFormatting>
  <conditionalFormatting sqref="E13 E16">
    <cfRule type="duplicateValues" dxfId="212" priority="65"/>
    <cfRule type="duplicateValues" dxfId="211" priority="66"/>
  </conditionalFormatting>
  <conditionalFormatting sqref="E62 E47">
    <cfRule type="duplicateValues" dxfId="210" priority="63"/>
    <cfRule type="duplicateValues" dxfId="209" priority="64"/>
  </conditionalFormatting>
  <conditionalFormatting sqref="E147">
    <cfRule type="duplicateValues" dxfId="208" priority="61"/>
    <cfRule type="duplicateValues" dxfId="207" priority="62"/>
  </conditionalFormatting>
  <conditionalFormatting sqref="E80">
    <cfRule type="duplicateValues" dxfId="206" priority="59"/>
    <cfRule type="duplicateValues" dxfId="205" priority="60"/>
  </conditionalFormatting>
  <conditionalFormatting sqref="E84">
    <cfRule type="duplicateValues" dxfId="204" priority="134"/>
    <cfRule type="duplicateValues" dxfId="203" priority="135"/>
  </conditionalFormatting>
  <conditionalFormatting sqref="B115 B10">
    <cfRule type="duplicateValues" dxfId="202" priority="136"/>
  </conditionalFormatting>
  <conditionalFormatting sqref="E118:E119">
    <cfRule type="duplicateValues" dxfId="201" priority="57"/>
    <cfRule type="duplicateValues" dxfId="200" priority="58"/>
  </conditionalFormatting>
  <conditionalFormatting sqref="E97 E11:E12 E31:E32">
    <cfRule type="duplicateValues" dxfId="199" priority="137"/>
    <cfRule type="duplicateValues" dxfId="198" priority="138"/>
  </conditionalFormatting>
  <conditionalFormatting sqref="B48 B25">
    <cfRule type="duplicateValues" dxfId="197" priority="139"/>
  </conditionalFormatting>
  <conditionalFormatting sqref="E48 E25">
    <cfRule type="duplicateValues" dxfId="196" priority="140"/>
    <cfRule type="duplicateValues" dxfId="195" priority="141"/>
  </conditionalFormatting>
  <conditionalFormatting sqref="E145">
    <cfRule type="duplicateValues" dxfId="194" priority="142"/>
    <cfRule type="duplicateValues" dxfId="193" priority="143"/>
  </conditionalFormatting>
  <conditionalFormatting sqref="B145">
    <cfRule type="duplicateValues" dxfId="192" priority="144"/>
  </conditionalFormatting>
  <conditionalFormatting sqref="E117">
    <cfRule type="duplicateValues" dxfId="191" priority="145"/>
    <cfRule type="duplicateValues" dxfId="190" priority="146"/>
  </conditionalFormatting>
  <conditionalFormatting sqref="E85">
    <cfRule type="duplicateValues" dxfId="189" priority="55"/>
    <cfRule type="duplicateValues" dxfId="188" priority="56"/>
  </conditionalFormatting>
  <conditionalFormatting sqref="B156:B157 B127 B94 B113 B7 B140 B137:B138 B92 B9 B75 B4:B5 B146 B142:B144 B129:B134 B73 B36:B43 B77:B90">
    <cfRule type="duplicateValues" dxfId="187" priority="147"/>
  </conditionalFormatting>
  <conditionalFormatting sqref="E96 E54 E26 E29">
    <cfRule type="duplicateValues" dxfId="186" priority="148"/>
    <cfRule type="duplicateValues" dxfId="185" priority="149"/>
  </conditionalFormatting>
  <conditionalFormatting sqref="E101">
    <cfRule type="duplicateValues" dxfId="184" priority="53"/>
    <cfRule type="duplicateValues" dxfId="183" priority="54"/>
  </conditionalFormatting>
  <conditionalFormatting sqref="E102">
    <cfRule type="duplicateValues" dxfId="182" priority="51"/>
    <cfRule type="duplicateValues" dxfId="181" priority="52"/>
  </conditionalFormatting>
  <conditionalFormatting sqref="E146">
    <cfRule type="duplicateValues" dxfId="180" priority="150"/>
    <cfRule type="duplicateValues" dxfId="179" priority="151"/>
  </conditionalFormatting>
  <conditionalFormatting sqref="B58:B60">
    <cfRule type="duplicateValues" dxfId="178" priority="49"/>
  </conditionalFormatting>
  <conditionalFormatting sqref="B58:B60">
    <cfRule type="duplicateValues" dxfId="177" priority="50"/>
  </conditionalFormatting>
  <conditionalFormatting sqref="E98:E100 E65:E66">
    <cfRule type="duplicateValues" dxfId="176" priority="152"/>
    <cfRule type="duplicateValues" dxfId="175" priority="153"/>
  </conditionalFormatting>
  <conditionalFormatting sqref="B68:B72">
    <cfRule type="duplicateValues" dxfId="174" priority="47"/>
  </conditionalFormatting>
  <conditionalFormatting sqref="B67">
    <cfRule type="duplicateValues" dxfId="173" priority="48"/>
  </conditionalFormatting>
  <conditionalFormatting sqref="E57">
    <cfRule type="duplicateValues" dxfId="172" priority="154"/>
    <cfRule type="duplicateValues" dxfId="171" priority="155"/>
  </conditionalFormatting>
  <conditionalFormatting sqref="E63:E64 E55 E44:E45">
    <cfRule type="duplicateValues" dxfId="170" priority="156"/>
    <cfRule type="duplicateValues" dxfId="169" priority="157"/>
  </conditionalFormatting>
  <conditionalFormatting sqref="B63:B72">
    <cfRule type="duplicateValues" dxfId="168" priority="158"/>
  </conditionalFormatting>
  <conditionalFormatting sqref="E103">
    <cfRule type="duplicateValues" dxfId="167" priority="159"/>
    <cfRule type="duplicateValues" dxfId="166" priority="160"/>
  </conditionalFormatting>
  <conditionalFormatting sqref="B97:B110 B47 B11:B16 B31:B32 B44:B45 B49:B51 B55">
    <cfRule type="duplicateValues" dxfId="165" priority="161"/>
  </conditionalFormatting>
  <conditionalFormatting sqref="E129:E131 E86:E89 E134">
    <cfRule type="duplicateValues" dxfId="164" priority="162"/>
    <cfRule type="duplicateValues" dxfId="163" priority="163"/>
  </conditionalFormatting>
  <conditionalFormatting sqref="B130:B134 B77:B78 B83:B89">
    <cfRule type="duplicateValues" dxfId="162" priority="164"/>
  </conditionalFormatting>
  <conditionalFormatting sqref="B117:B124 B57:B72">
    <cfRule type="duplicateValues" dxfId="161" priority="165"/>
  </conditionalFormatting>
  <conditionalFormatting sqref="E120 E124">
    <cfRule type="duplicateValues" dxfId="160" priority="166"/>
    <cfRule type="duplicateValues" dxfId="159" priority="167"/>
  </conditionalFormatting>
  <conditionalFormatting sqref="B116:B124 B9 B56:B72">
    <cfRule type="duplicateValues" dxfId="158" priority="168"/>
  </conditionalFormatting>
  <conditionalFormatting sqref="E148">
    <cfRule type="duplicateValues" dxfId="157" priority="169"/>
    <cfRule type="duplicateValues" dxfId="156" priority="170"/>
  </conditionalFormatting>
  <conditionalFormatting sqref="E149">
    <cfRule type="duplicateValues" dxfId="155" priority="45"/>
    <cfRule type="duplicateValues" dxfId="154" priority="46"/>
  </conditionalFormatting>
  <conditionalFormatting sqref="E121">
    <cfRule type="duplicateValues" dxfId="153" priority="43"/>
    <cfRule type="duplicateValues" dxfId="152" priority="44"/>
  </conditionalFormatting>
  <conditionalFormatting sqref="E123">
    <cfRule type="duplicateValues" dxfId="151" priority="41"/>
    <cfRule type="duplicateValues" dxfId="150" priority="42"/>
  </conditionalFormatting>
  <conditionalFormatting sqref="B1:B157">
    <cfRule type="duplicateValues" dxfId="149" priority="40"/>
  </conditionalFormatting>
  <conditionalFormatting sqref="E105">
    <cfRule type="duplicateValues" dxfId="148" priority="38"/>
    <cfRule type="duplicateValues" dxfId="147" priority="39"/>
  </conditionalFormatting>
  <conditionalFormatting sqref="E104">
    <cfRule type="duplicateValues" dxfId="146" priority="36"/>
    <cfRule type="duplicateValues" dxfId="145" priority="37"/>
  </conditionalFormatting>
  <conditionalFormatting sqref="E132">
    <cfRule type="duplicateValues" dxfId="144" priority="34"/>
    <cfRule type="duplicateValues" dxfId="143" priority="35"/>
  </conditionalFormatting>
  <conditionalFormatting sqref="E106">
    <cfRule type="duplicateValues" dxfId="142" priority="32"/>
    <cfRule type="duplicateValues" dxfId="141" priority="33"/>
  </conditionalFormatting>
  <conditionalFormatting sqref="E122">
    <cfRule type="duplicateValues" dxfId="140" priority="30"/>
    <cfRule type="duplicateValues" dxfId="139" priority="31"/>
  </conditionalFormatting>
  <conditionalFormatting sqref="E156:E157 E1:E77 E79:E106 E111:E132 E134:E149">
    <cfRule type="duplicateValues" dxfId="138" priority="29"/>
  </conditionalFormatting>
  <conditionalFormatting sqref="E95 E69 E52:E53 E30 E27:E28">
    <cfRule type="duplicateValues" dxfId="137" priority="171"/>
    <cfRule type="duplicateValues" dxfId="136" priority="172"/>
  </conditionalFormatting>
  <conditionalFormatting sqref="B94:B110 B11:B45 B47:B55">
    <cfRule type="duplicateValues" dxfId="135" priority="173"/>
  </conditionalFormatting>
  <conditionalFormatting sqref="E78">
    <cfRule type="duplicateValues" dxfId="134" priority="27"/>
    <cfRule type="duplicateValues" dxfId="133" priority="28"/>
  </conditionalFormatting>
  <conditionalFormatting sqref="E78">
    <cfRule type="duplicateValues" dxfId="132" priority="26"/>
  </conditionalFormatting>
  <conditionalFormatting sqref="E156:E157 E1:E106 E111:E132 E134:E149">
    <cfRule type="duplicateValues" dxfId="131" priority="25"/>
  </conditionalFormatting>
  <conditionalFormatting sqref="E107">
    <cfRule type="duplicateValues" dxfId="130" priority="23"/>
    <cfRule type="duplicateValues" dxfId="129" priority="24"/>
  </conditionalFormatting>
  <conditionalFormatting sqref="E107">
    <cfRule type="duplicateValues" dxfId="128" priority="22"/>
  </conditionalFormatting>
  <conditionalFormatting sqref="E107">
    <cfRule type="duplicateValues" dxfId="127" priority="21"/>
  </conditionalFormatting>
  <conditionalFormatting sqref="E108:E109">
    <cfRule type="duplicateValues" dxfId="126" priority="19"/>
    <cfRule type="duplicateValues" dxfId="125" priority="20"/>
  </conditionalFormatting>
  <conditionalFormatting sqref="E108:E109">
    <cfRule type="duplicateValues" dxfId="124" priority="18"/>
  </conditionalFormatting>
  <conditionalFormatting sqref="E108:E109">
    <cfRule type="duplicateValues" dxfId="123" priority="17"/>
  </conditionalFormatting>
  <conditionalFormatting sqref="E150">
    <cfRule type="duplicateValues" dxfId="122" priority="15"/>
    <cfRule type="duplicateValues" dxfId="121" priority="16"/>
  </conditionalFormatting>
  <conditionalFormatting sqref="E150">
    <cfRule type="duplicateValues" dxfId="120" priority="14"/>
  </conditionalFormatting>
  <conditionalFormatting sqref="E150">
    <cfRule type="duplicateValues" dxfId="119" priority="13"/>
  </conditionalFormatting>
  <conditionalFormatting sqref="E151:E155">
    <cfRule type="duplicateValues" dxfId="118" priority="11"/>
    <cfRule type="duplicateValues" dxfId="117" priority="12"/>
  </conditionalFormatting>
  <conditionalFormatting sqref="E151:E155">
    <cfRule type="duplicateValues" dxfId="116" priority="10"/>
  </conditionalFormatting>
  <conditionalFormatting sqref="E151:E155">
    <cfRule type="duplicateValues" dxfId="115" priority="9"/>
  </conditionalFormatting>
  <conditionalFormatting sqref="E110">
    <cfRule type="duplicateValues" dxfId="114" priority="7"/>
    <cfRule type="duplicateValues" dxfId="113" priority="8"/>
  </conditionalFormatting>
  <conditionalFormatting sqref="E110">
    <cfRule type="duplicateValues" dxfId="112" priority="6"/>
  </conditionalFormatting>
  <conditionalFormatting sqref="E110">
    <cfRule type="duplicateValues" dxfId="111" priority="5"/>
  </conditionalFormatting>
  <conditionalFormatting sqref="B147:B155">
    <cfRule type="duplicateValues" dxfId="110" priority="174"/>
  </conditionalFormatting>
  <conditionalFormatting sqref="E133">
    <cfRule type="duplicateValues" dxfId="109" priority="3"/>
    <cfRule type="duplicateValues" dxfId="108" priority="4"/>
  </conditionalFormatting>
  <conditionalFormatting sqref="E133">
    <cfRule type="duplicateValues" dxfId="107" priority="2"/>
  </conditionalFormatting>
  <conditionalFormatting sqref="E133">
    <cfRule type="duplicateValues" dxfId="10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27" t="s">
        <v>2413</v>
      </c>
      <c r="B1" s="228"/>
      <c r="C1" s="228"/>
      <c r="D1" s="22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7" t="s">
        <v>2422</v>
      </c>
      <c r="B18" s="228"/>
      <c r="C18" s="228"/>
      <c r="D18" s="22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2021-08-22T11:15:08Z</dcterms:modified>
</cp:coreProperties>
</file>