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1" l="1"/>
  <c r="G135" i="1"/>
  <c r="H135" i="1"/>
  <c r="I135" i="1"/>
  <c r="J135" i="1"/>
  <c r="K135" i="1"/>
  <c r="F134" i="1"/>
  <c r="G134" i="1"/>
  <c r="H134" i="1"/>
  <c r="I134" i="1"/>
  <c r="J134" i="1"/>
  <c r="K134" i="1"/>
  <c r="F156" i="1"/>
  <c r="G156" i="1"/>
  <c r="H156" i="1"/>
  <c r="I156" i="1"/>
  <c r="J156" i="1"/>
  <c r="K15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57" i="1"/>
  <c r="G157" i="1"/>
  <c r="H157" i="1"/>
  <c r="I157" i="1"/>
  <c r="J157" i="1"/>
  <c r="K157" i="1"/>
  <c r="F177" i="1"/>
  <c r="G177" i="1"/>
  <c r="H177" i="1"/>
  <c r="I177" i="1"/>
  <c r="J177" i="1"/>
  <c r="K177" i="1"/>
  <c r="F129" i="1"/>
  <c r="G129" i="1"/>
  <c r="H129" i="1"/>
  <c r="I129" i="1"/>
  <c r="J129" i="1"/>
  <c r="K129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A135" i="1"/>
  <c r="A134" i="1"/>
  <c r="A156" i="1"/>
  <c r="A133" i="1"/>
  <c r="A132" i="1"/>
  <c r="A131" i="1"/>
  <c r="A130" i="1"/>
  <c r="A157" i="1"/>
  <c r="A177" i="1"/>
  <c r="A129" i="1"/>
  <c r="A176" i="1"/>
  <c r="A175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28" i="1"/>
  <c r="A127" i="1"/>
  <c r="A174" i="1"/>
  <c r="A173" i="1"/>
  <c r="F141" i="1"/>
  <c r="G141" i="1"/>
  <c r="H141" i="1"/>
  <c r="I141" i="1"/>
  <c r="J141" i="1"/>
  <c r="K141" i="1"/>
  <c r="F126" i="1"/>
  <c r="G126" i="1"/>
  <c r="H126" i="1"/>
  <c r="I126" i="1"/>
  <c r="J126" i="1"/>
  <c r="K126" i="1"/>
  <c r="F62" i="1"/>
  <c r="G62" i="1"/>
  <c r="H62" i="1"/>
  <c r="I62" i="1"/>
  <c r="J62" i="1"/>
  <c r="K62" i="1"/>
  <c r="F148" i="1"/>
  <c r="G148" i="1"/>
  <c r="H148" i="1"/>
  <c r="I148" i="1"/>
  <c r="J148" i="1"/>
  <c r="K148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22" i="1"/>
  <c r="G22" i="1"/>
  <c r="H22" i="1"/>
  <c r="I22" i="1"/>
  <c r="J22" i="1"/>
  <c r="K22" i="1"/>
  <c r="F155" i="1"/>
  <c r="G155" i="1"/>
  <c r="H155" i="1"/>
  <c r="I155" i="1"/>
  <c r="J155" i="1"/>
  <c r="K155" i="1"/>
  <c r="F59" i="1"/>
  <c r="G59" i="1"/>
  <c r="H59" i="1"/>
  <c r="I59" i="1"/>
  <c r="J59" i="1"/>
  <c r="K59" i="1"/>
  <c r="F154" i="1"/>
  <c r="G154" i="1"/>
  <c r="H154" i="1"/>
  <c r="I154" i="1"/>
  <c r="J154" i="1"/>
  <c r="K154" i="1"/>
  <c r="F172" i="1"/>
  <c r="G172" i="1"/>
  <c r="H172" i="1"/>
  <c r="I172" i="1"/>
  <c r="J172" i="1"/>
  <c r="K172" i="1"/>
  <c r="F104" i="1"/>
  <c r="G104" i="1"/>
  <c r="H104" i="1"/>
  <c r="I104" i="1"/>
  <c r="J104" i="1"/>
  <c r="K104" i="1"/>
  <c r="F179" i="1"/>
  <c r="G179" i="1"/>
  <c r="H179" i="1"/>
  <c r="I179" i="1"/>
  <c r="J179" i="1"/>
  <c r="K179" i="1"/>
  <c r="A126" i="1"/>
  <c r="A62" i="1"/>
  <c r="A148" i="1"/>
  <c r="A181" i="1"/>
  <c r="A180" i="1"/>
  <c r="A22" i="1"/>
  <c r="A155" i="1"/>
  <c r="A59" i="1"/>
  <c r="A154" i="1"/>
  <c r="A172" i="1"/>
  <c r="A104" i="1"/>
  <c r="A179" i="1"/>
  <c r="A141" i="1"/>
  <c r="F26" i="1" l="1"/>
  <c r="G26" i="1"/>
  <c r="H26" i="1"/>
  <c r="I26" i="1"/>
  <c r="J26" i="1"/>
  <c r="K26" i="1"/>
  <c r="F63" i="1"/>
  <c r="G63" i="1"/>
  <c r="H63" i="1"/>
  <c r="I63" i="1"/>
  <c r="J63" i="1"/>
  <c r="K6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63" i="1"/>
  <c r="A25" i="1"/>
  <c r="A24" i="1"/>
  <c r="A23" i="1"/>
  <c r="F98" i="1"/>
  <c r="G98" i="1"/>
  <c r="H98" i="1"/>
  <c r="I98" i="1"/>
  <c r="J98" i="1"/>
  <c r="K98" i="1"/>
  <c r="F97" i="1"/>
  <c r="G97" i="1"/>
  <c r="H97" i="1"/>
  <c r="I97" i="1"/>
  <c r="J97" i="1"/>
  <c r="K97" i="1"/>
  <c r="F140" i="1"/>
  <c r="G140" i="1"/>
  <c r="H140" i="1"/>
  <c r="I140" i="1"/>
  <c r="J140" i="1"/>
  <c r="K140" i="1"/>
  <c r="F171" i="1"/>
  <c r="G171" i="1"/>
  <c r="H171" i="1"/>
  <c r="I171" i="1"/>
  <c r="J171" i="1"/>
  <c r="K171" i="1"/>
  <c r="F67" i="1"/>
  <c r="G67" i="1"/>
  <c r="H67" i="1"/>
  <c r="I67" i="1"/>
  <c r="J67" i="1"/>
  <c r="K67" i="1"/>
  <c r="F21" i="1"/>
  <c r="G21" i="1"/>
  <c r="H21" i="1"/>
  <c r="I21" i="1"/>
  <c r="J21" i="1"/>
  <c r="K21" i="1"/>
  <c r="F146" i="1"/>
  <c r="G146" i="1"/>
  <c r="H146" i="1"/>
  <c r="I146" i="1"/>
  <c r="J146" i="1"/>
  <c r="K146" i="1"/>
  <c r="F20" i="1"/>
  <c r="G20" i="1"/>
  <c r="H20" i="1"/>
  <c r="I20" i="1"/>
  <c r="J20" i="1"/>
  <c r="K20" i="1"/>
  <c r="F27" i="1"/>
  <c r="G27" i="1"/>
  <c r="H27" i="1"/>
  <c r="I27" i="1"/>
  <c r="J27" i="1"/>
  <c r="K27" i="1"/>
  <c r="F66" i="1"/>
  <c r="G66" i="1"/>
  <c r="H66" i="1"/>
  <c r="I66" i="1"/>
  <c r="J66" i="1"/>
  <c r="K66" i="1"/>
  <c r="F125" i="1"/>
  <c r="G125" i="1"/>
  <c r="H125" i="1"/>
  <c r="I125" i="1"/>
  <c r="J125" i="1"/>
  <c r="K125" i="1"/>
  <c r="F64" i="1"/>
  <c r="G64" i="1"/>
  <c r="H64" i="1"/>
  <c r="I64" i="1"/>
  <c r="J64" i="1"/>
  <c r="K64" i="1"/>
  <c r="F19" i="1"/>
  <c r="G19" i="1"/>
  <c r="H19" i="1"/>
  <c r="I19" i="1"/>
  <c r="J19" i="1"/>
  <c r="K19" i="1"/>
  <c r="F65" i="1"/>
  <c r="G65" i="1"/>
  <c r="H65" i="1"/>
  <c r="I65" i="1"/>
  <c r="J65" i="1"/>
  <c r="K65" i="1"/>
  <c r="F103" i="1"/>
  <c r="G103" i="1"/>
  <c r="H103" i="1"/>
  <c r="I103" i="1"/>
  <c r="J103" i="1"/>
  <c r="K103" i="1"/>
  <c r="F178" i="1"/>
  <c r="G178" i="1"/>
  <c r="H178" i="1"/>
  <c r="I178" i="1"/>
  <c r="J178" i="1"/>
  <c r="K178" i="1"/>
  <c r="F18" i="1"/>
  <c r="G18" i="1"/>
  <c r="H18" i="1"/>
  <c r="I18" i="1"/>
  <c r="J18" i="1"/>
  <c r="K18" i="1"/>
  <c r="F170" i="1"/>
  <c r="G170" i="1"/>
  <c r="H170" i="1"/>
  <c r="I170" i="1"/>
  <c r="J170" i="1"/>
  <c r="K170" i="1"/>
  <c r="F58" i="1"/>
  <c r="G58" i="1"/>
  <c r="H58" i="1"/>
  <c r="I58" i="1"/>
  <c r="J58" i="1"/>
  <c r="K58" i="1"/>
  <c r="A98" i="1"/>
  <c r="A97" i="1"/>
  <c r="A140" i="1"/>
  <c r="A171" i="1"/>
  <c r="A67" i="1"/>
  <c r="A21" i="1"/>
  <c r="A146" i="1"/>
  <c r="A20" i="1"/>
  <c r="A27" i="1"/>
  <c r="A66" i="1"/>
  <c r="A125" i="1"/>
  <c r="A64" i="1"/>
  <c r="A19" i="1"/>
  <c r="A65" i="1"/>
  <c r="A103" i="1"/>
  <c r="A178" i="1"/>
  <c r="A18" i="1"/>
  <c r="A170" i="1"/>
  <c r="A58" i="1"/>
  <c r="F17" i="1" l="1"/>
  <c r="G17" i="1"/>
  <c r="H17" i="1"/>
  <c r="I17" i="1"/>
  <c r="J17" i="1"/>
  <c r="K17" i="1"/>
  <c r="F124" i="1"/>
  <c r="G124" i="1"/>
  <c r="H124" i="1"/>
  <c r="I124" i="1"/>
  <c r="J124" i="1"/>
  <c r="K124" i="1"/>
  <c r="F169" i="1"/>
  <c r="G169" i="1"/>
  <c r="H169" i="1"/>
  <c r="I169" i="1"/>
  <c r="J169" i="1"/>
  <c r="K169" i="1"/>
  <c r="F57" i="1"/>
  <c r="G57" i="1"/>
  <c r="H57" i="1"/>
  <c r="I57" i="1"/>
  <c r="J57" i="1"/>
  <c r="K57" i="1"/>
  <c r="F16" i="1"/>
  <c r="G16" i="1"/>
  <c r="H16" i="1"/>
  <c r="I16" i="1"/>
  <c r="J16" i="1"/>
  <c r="K16" i="1"/>
  <c r="F56" i="1"/>
  <c r="G56" i="1"/>
  <c r="H56" i="1"/>
  <c r="I56" i="1"/>
  <c r="J56" i="1"/>
  <c r="K56" i="1"/>
  <c r="F168" i="1"/>
  <c r="G168" i="1"/>
  <c r="H168" i="1"/>
  <c r="I168" i="1"/>
  <c r="J168" i="1"/>
  <c r="K168" i="1"/>
  <c r="A17" i="1"/>
  <c r="A124" i="1"/>
  <c r="A169" i="1"/>
  <c r="A57" i="1"/>
  <c r="A16" i="1"/>
  <c r="A56" i="1"/>
  <c r="A168" i="1"/>
  <c r="A69" i="1" l="1"/>
  <c r="F69" i="1"/>
  <c r="G69" i="1"/>
  <c r="H69" i="1"/>
  <c r="I69" i="1"/>
  <c r="J69" i="1"/>
  <c r="K69" i="1"/>
  <c r="A162" i="1"/>
  <c r="F162" i="1"/>
  <c r="G162" i="1"/>
  <c r="H162" i="1"/>
  <c r="I162" i="1"/>
  <c r="J162" i="1"/>
  <c r="K162" i="1"/>
  <c r="A102" i="1" l="1"/>
  <c r="F102" i="1"/>
  <c r="G102" i="1"/>
  <c r="H102" i="1"/>
  <c r="I102" i="1"/>
  <c r="J102" i="1"/>
  <c r="K102" i="1"/>
  <c r="A55" i="1"/>
  <c r="F55" i="1"/>
  <c r="G55" i="1"/>
  <c r="H55" i="1"/>
  <c r="I55" i="1"/>
  <c r="J55" i="1"/>
  <c r="K55" i="1"/>
  <c r="A96" i="1"/>
  <c r="F96" i="1"/>
  <c r="G96" i="1"/>
  <c r="H96" i="1"/>
  <c r="I96" i="1"/>
  <c r="J96" i="1"/>
  <c r="K96" i="1"/>
  <c r="A153" i="1"/>
  <c r="F153" i="1"/>
  <c r="G153" i="1"/>
  <c r="H153" i="1"/>
  <c r="I153" i="1"/>
  <c r="J153" i="1"/>
  <c r="K153" i="1"/>
  <c r="A95" i="1"/>
  <c r="F95" i="1"/>
  <c r="G95" i="1"/>
  <c r="H95" i="1"/>
  <c r="I95" i="1"/>
  <c r="J95" i="1"/>
  <c r="K95" i="1"/>
  <c r="A32" i="1"/>
  <c r="F32" i="1"/>
  <c r="G32" i="1"/>
  <c r="H32" i="1"/>
  <c r="I32" i="1"/>
  <c r="J32" i="1"/>
  <c r="K32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5" i="1"/>
  <c r="F15" i="1"/>
  <c r="G15" i="1"/>
  <c r="H15" i="1"/>
  <c r="I15" i="1"/>
  <c r="J15" i="1"/>
  <c r="K15" i="1"/>
  <c r="A123" i="1"/>
  <c r="F123" i="1"/>
  <c r="G123" i="1"/>
  <c r="H123" i="1"/>
  <c r="I123" i="1"/>
  <c r="J123" i="1"/>
  <c r="K123" i="1"/>
  <c r="A14" i="1"/>
  <c r="F14" i="1"/>
  <c r="G14" i="1"/>
  <c r="H14" i="1"/>
  <c r="I14" i="1"/>
  <c r="J14" i="1"/>
  <c r="K14" i="1"/>
  <c r="F54" i="1" l="1"/>
  <c r="G54" i="1"/>
  <c r="H54" i="1"/>
  <c r="I54" i="1"/>
  <c r="J54" i="1"/>
  <c r="K54" i="1"/>
  <c r="F53" i="1"/>
  <c r="G53" i="1"/>
  <c r="H53" i="1"/>
  <c r="I53" i="1"/>
  <c r="J53" i="1"/>
  <c r="K53" i="1"/>
  <c r="F152" i="1"/>
  <c r="G152" i="1"/>
  <c r="H152" i="1"/>
  <c r="I152" i="1"/>
  <c r="J152" i="1"/>
  <c r="K152" i="1"/>
  <c r="F145" i="1"/>
  <c r="G145" i="1"/>
  <c r="H145" i="1"/>
  <c r="I145" i="1"/>
  <c r="J145" i="1"/>
  <c r="K145" i="1"/>
  <c r="F40" i="1"/>
  <c r="G40" i="1"/>
  <c r="H40" i="1"/>
  <c r="I40" i="1"/>
  <c r="J40" i="1"/>
  <c r="K40" i="1"/>
  <c r="A54" i="1"/>
  <c r="A53" i="1"/>
  <c r="A152" i="1"/>
  <c r="A145" i="1"/>
  <c r="A40" i="1"/>
  <c r="F144" i="1"/>
  <c r="G144" i="1"/>
  <c r="H144" i="1"/>
  <c r="I144" i="1"/>
  <c r="J144" i="1"/>
  <c r="K144" i="1"/>
  <c r="F35" i="1"/>
  <c r="G35" i="1"/>
  <c r="H35" i="1"/>
  <c r="I35" i="1"/>
  <c r="J35" i="1"/>
  <c r="K35" i="1"/>
  <c r="F122" i="1"/>
  <c r="G122" i="1"/>
  <c r="H122" i="1"/>
  <c r="I122" i="1"/>
  <c r="J122" i="1"/>
  <c r="K122" i="1"/>
  <c r="F143" i="1"/>
  <c r="G143" i="1"/>
  <c r="H143" i="1"/>
  <c r="I143" i="1"/>
  <c r="J143" i="1"/>
  <c r="K143" i="1"/>
  <c r="F121" i="1"/>
  <c r="G121" i="1"/>
  <c r="H121" i="1"/>
  <c r="I121" i="1"/>
  <c r="J121" i="1"/>
  <c r="K121" i="1"/>
  <c r="F13" i="1"/>
  <c r="G13" i="1"/>
  <c r="H13" i="1"/>
  <c r="I13" i="1"/>
  <c r="J13" i="1"/>
  <c r="K13" i="1"/>
  <c r="F52" i="1"/>
  <c r="G52" i="1"/>
  <c r="H52" i="1"/>
  <c r="I52" i="1"/>
  <c r="J52" i="1"/>
  <c r="K52" i="1"/>
  <c r="F12" i="1"/>
  <c r="G12" i="1"/>
  <c r="H12" i="1"/>
  <c r="I12" i="1"/>
  <c r="J12" i="1"/>
  <c r="K12" i="1"/>
  <c r="F51" i="1"/>
  <c r="G51" i="1"/>
  <c r="H51" i="1"/>
  <c r="I51" i="1"/>
  <c r="J51" i="1"/>
  <c r="K51" i="1"/>
  <c r="F112" i="1"/>
  <c r="G112" i="1"/>
  <c r="H112" i="1"/>
  <c r="I112" i="1"/>
  <c r="J112" i="1"/>
  <c r="K112" i="1"/>
  <c r="A144" i="1"/>
  <c r="A35" i="1"/>
  <c r="A122" i="1"/>
  <c r="A143" i="1"/>
  <c r="A121" i="1"/>
  <c r="A13" i="1"/>
  <c r="A52" i="1"/>
  <c r="A12" i="1"/>
  <c r="A51" i="1"/>
  <c r="A112" i="1"/>
  <c r="F92" i="1"/>
  <c r="G92" i="1"/>
  <c r="H92" i="1"/>
  <c r="I92" i="1"/>
  <c r="J92" i="1"/>
  <c r="K92" i="1"/>
  <c r="F91" i="1"/>
  <c r="G91" i="1"/>
  <c r="H91" i="1"/>
  <c r="I91" i="1"/>
  <c r="J91" i="1"/>
  <c r="K91" i="1"/>
  <c r="F11" i="1"/>
  <c r="G11" i="1"/>
  <c r="H11" i="1"/>
  <c r="I11" i="1"/>
  <c r="J11" i="1"/>
  <c r="K11" i="1"/>
  <c r="F10" i="1"/>
  <c r="G10" i="1"/>
  <c r="H10" i="1"/>
  <c r="I10" i="1"/>
  <c r="J10" i="1"/>
  <c r="K10" i="1"/>
  <c r="F120" i="1"/>
  <c r="G120" i="1"/>
  <c r="H120" i="1"/>
  <c r="I120" i="1"/>
  <c r="J120" i="1"/>
  <c r="K120" i="1"/>
  <c r="F160" i="1"/>
  <c r="G160" i="1"/>
  <c r="H160" i="1"/>
  <c r="I160" i="1"/>
  <c r="J160" i="1"/>
  <c r="K160" i="1"/>
  <c r="F167" i="1"/>
  <c r="G167" i="1"/>
  <c r="H167" i="1"/>
  <c r="I167" i="1"/>
  <c r="J167" i="1"/>
  <c r="K167" i="1"/>
  <c r="F50" i="1"/>
  <c r="G50" i="1"/>
  <c r="H50" i="1"/>
  <c r="I50" i="1"/>
  <c r="J50" i="1"/>
  <c r="K50" i="1"/>
  <c r="F90" i="1"/>
  <c r="G90" i="1"/>
  <c r="H90" i="1"/>
  <c r="I90" i="1"/>
  <c r="J90" i="1"/>
  <c r="K90" i="1"/>
  <c r="F29" i="1"/>
  <c r="G29" i="1"/>
  <c r="H29" i="1"/>
  <c r="I29" i="1"/>
  <c r="J29" i="1"/>
  <c r="K29" i="1"/>
  <c r="F5" i="1"/>
  <c r="G5" i="1"/>
  <c r="H5" i="1"/>
  <c r="I5" i="1"/>
  <c r="J5" i="1"/>
  <c r="K5" i="1"/>
  <c r="F33" i="1"/>
  <c r="G33" i="1"/>
  <c r="H33" i="1"/>
  <c r="I33" i="1"/>
  <c r="J33" i="1"/>
  <c r="K33" i="1"/>
  <c r="A92" i="1"/>
  <c r="A91" i="1"/>
  <c r="A11" i="1"/>
  <c r="A10" i="1"/>
  <c r="A120" i="1"/>
  <c r="A160" i="1"/>
  <c r="A167" i="1"/>
  <c r="A50" i="1"/>
  <c r="A90" i="1"/>
  <c r="A29" i="1"/>
  <c r="A5" i="1"/>
  <c r="A33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36" i="1"/>
  <c r="G36" i="1"/>
  <c r="H36" i="1"/>
  <c r="I36" i="1"/>
  <c r="J36" i="1"/>
  <c r="K36" i="1"/>
  <c r="F86" i="1"/>
  <c r="G86" i="1"/>
  <c r="H86" i="1"/>
  <c r="I86" i="1"/>
  <c r="J86" i="1"/>
  <c r="K86" i="1"/>
  <c r="A119" i="1"/>
  <c r="A118" i="1"/>
  <c r="A139" i="1"/>
  <c r="A138" i="1"/>
  <c r="A89" i="1"/>
  <c r="A88" i="1"/>
  <c r="A87" i="1"/>
  <c r="A36" i="1"/>
  <c r="A86" i="1"/>
  <c r="A85" i="1" l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49" i="1"/>
  <c r="F49" i="1"/>
  <c r="G49" i="1"/>
  <c r="H49" i="1"/>
  <c r="I49" i="1"/>
  <c r="J49" i="1"/>
  <c r="K49" i="1"/>
  <c r="A151" i="1"/>
  <c r="F151" i="1"/>
  <c r="G151" i="1"/>
  <c r="H151" i="1"/>
  <c r="I151" i="1"/>
  <c r="J151" i="1"/>
  <c r="K151" i="1"/>
  <c r="A82" i="1"/>
  <c r="F82" i="1"/>
  <c r="G82" i="1"/>
  <c r="H82" i="1"/>
  <c r="I82" i="1"/>
  <c r="J82" i="1"/>
  <c r="K82" i="1"/>
  <c r="A166" i="1"/>
  <c r="F166" i="1"/>
  <c r="G166" i="1"/>
  <c r="H166" i="1"/>
  <c r="I166" i="1"/>
  <c r="J166" i="1"/>
  <c r="K166" i="1"/>
  <c r="A81" i="1"/>
  <c r="F81" i="1"/>
  <c r="G81" i="1"/>
  <c r="H81" i="1"/>
  <c r="I81" i="1"/>
  <c r="J81" i="1"/>
  <c r="K81" i="1"/>
  <c r="A165" i="1"/>
  <c r="F165" i="1"/>
  <c r="G165" i="1"/>
  <c r="H165" i="1"/>
  <c r="I165" i="1"/>
  <c r="J165" i="1"/>
  <c r="K165" i="1"/>
  <c r="A80" i="1"/>
  <c r="F80" i="1"/>
  <c r="G80" i="1"/>
  <c r="H80" i="1"/>
  <c r="I80" i="1"/>
  <c r="J80" i="1"/>
  <c r="K80" i="1"/>
  <c r="A9" i="1"/>
  <c r="F9" i="1"/>
  <c r="G9" i="1"/>
  <c r="H9" i="1"/>
  <c r="I9" i="1"/>
  <c r="J9" i="1"/>
  <c r="K9" i="1"/>
  <c r="A117" i="1"/>
  <c r="F117" i="1"/>
  <c r="G117" i="1"/>
  <c r="H117" i="1"/>
  <c r="I117" i="1"/>
  <c r="J117" i="1"/>
  <c r="K117" i="1"/>
  <c r="A101" i="1"/>
  <c r="F101" i="1"/>
  <c r="G101" i="1"/>
  <c r="H101" i="1"/>
  <c r="I101" i="1"/>
  <c r="J101" i="1"/>
  <c r="K101" i="1"/>
  <c r="A161" i="1"/>
  <c r="F161" i="1"/>
  <c r="G161" i="1"/>
  <c r="H161" i="1"/>
  <c r="I161" i="1"/>
  <c r="J161" i="1"/>
  <c r="K161" i="1"/>
  <c r="A79" i="1"/>
  <c r="F79" i="1"/>
  <c r="G79" i="1"/>
  <c r="H79" i="1"/>
  <c r="I79" i="1"/>
  <c r="J79" i="1"/>
  <c r="K79" i="1"/>
  <c r="A8" i="1"/>
  <c r="F8" i="1"/>
  <c r="G8" i="1"/>
  <c r="H8" i="1"/>
  <c r="I8" i="1"/>
  <c r="J8" i="1"/>
  <c r="K8" i="1"/>
  <c r="A48" i="1"/>
  <c r="A47" i="1"/>
  <c r="A46" i="1"/>
  <c r="A78" i="1"/>
  <c r="A34" i="1"/>
  <c r="A159" i="1"/>
  <c r="A61" i="1"/>
  <c r="A3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78" i="1"/>
  <c r="G78" i="1"/>
  <c r="H78" i="1"/>
  <c r="I78" i="1"/>
  <c r="J78" i="1"/>
  <c r="K78" i="1"/>
  <c r="F34" i="1"/>
  <c r="G34" i="1"/>
  <c r="H34" i="1"/>
  <c r="I34" i="1"/>
  <c r="J34" i="1"/>
  <c r="K34" i="1"/>
  <c r="F159" i="1"/>
  <c r="G159" i="1"/>
  <c r="H159" i="1"/>
  <c r="I159" i="1"/>
  <c r="J159" i="1"/>
  <c r="K159" i="1"/>
  <c r="F61" i="1"/>
  <c r="G61" i="1"/>
  <c r="H61" i="1"/>
  <c r="I61" i="1"/>
  <c r="J61" i="1"/>
  <c r="K61" i="1"/>
  <c r="F39" i="1"/>
  <c r="G39" i="1"/>
  <c r="H39" i="1"/>
  <c r="I39" i="1"/>
  <c r="J39" i="1"/>
  <c r="K39" i="1"/>
  <c r="F77" i="1" l="1"/>
  <c r="G77" i="1"/>
  <c r="H77" i="1"/>
  <c r="I77" i="1"/>
  <c r="J77" i="1"/>
  <c r="K77" i="1"/>
  <c r="F164" i="1"/>
  <c r="G164" i="1"/>
  <c r="H164" i="1"/>
  <c r="I164" i="1"/>
  <c r="J164" i="1"/>
  <c r="K164" i="1"/>
  <c r="F76" i="1"/>
  <c r="G76" i="1"/>
  <c r="H76" i="1"/>
  <c r="I76" i="1"/>
  <c r="J76" i="1"/>
  <c r="K76" i="1"/>
  <c r="F75" i="1"/>
  <c r="G75" i="1"/>
  <c r="H75" i="1"/>
  <c r="I75" i="1"/>
  <c r="J75" i="1"/>
  <c r="K75" i="1"/>
  <c r="F45" i="1"/>
  <c r="G45" i="1"/>
  <c r="H45" i="1"/>
  <c r="I45" i="1"/>
  <c r="J45" i="1"/>
  <c r="K45" i="1"/>
  <c r="A77" i="1"/>
  <c r="A164" i="1"/>
  <c r="A76" i="1"/>
  <c r="A75" i="1"/>
  <c r="A45" i="1"/>
  <c r="F74" i="1" l="1"/>
  <c r="G74" i="1"/>
  <c r="H74" i="1"/>
  <c r="I74" i="1"/>
  <c r="J74" i="1"/>
  <c r="K74" i="1"/>
  <c r="F147" i="1"/>
  <c r="G147" i="1"/>
  <c r="H147" i="1"/>
  <c r="I147" i="1"/>
  <c r="J147" i="1"/>
  <c r="K147" i="1"/>
  <c r="F31" i="1"/>
  <c r="G31" i="1"/>
  <c r="H31" i="1"/>
  <c r="I31" i="1"/>
  <c r="J31" i="1"/>
  <c r="K31" i="1"/>
  <c r="F73" i="1"/>
  <c r="G73" i="1"/>
  <c r="H73" i="1"/>
  <c r="I73" i="1"/>
  <c r="J73" i="1"/>
  <c r="K73" i="1"/>
  <c r="F72" i="1"/>
  <c r="G72" i="1"/>
  <c r="H72" i="1"/>
  <c r="I72" i="1"/>
  <c r="J72" i="1"/>
  <c r="K72" i="1"/>
  <c r="A74" i="1"/>
  <c r="A147" i="1"/>
  <c r="A31" i="1"/>
  <c r="A73" i="1"/>
  <c r="A72" i="1"/>
  <c r="A70" i="1" l="1"/>
  <c r="F70" i="1"/>
  <c r="G70" i="1"/>
  <c r="H70" i="1"/>
  <c r="I70" i="1"/>
  <c r="J70" i="1"/>
  <c r="K70" i="1"/>
  <c r="A100" i="1"/>
  <c r="F100" i="1"/>
  <c r="G100" i="1"/>
  <c r="H100" i="1"/>
  <c r="I100" i="1"/>
  <c r="J100" i="1"/>
  <c r="K100" i="1"/>
  <c r="A116" i="1"/>
  <c r="F116" i="1"/>
  <c r="G116" i="1"/>
  <c r="H116" i="1"/>
  <c r="I116" i="1"/>
  <c r="J116" i="1"/>
  <c r="K116" i="1"/>
  <c r="A71" i="1"/>
  <c r="F71" i="1"/>
  <c r="G71" i="1"/>
  <c r="H71" i="1"/>
  <c r="I71" i="1"/>
  <c r="J71" i="1"/>
  <c r="K71" i="1"/>
  <c r="A142" i="1"/>
  <c r="F142" i="1"/>
  <c r="G142" i="1"/>
  <c r="H142" i="1"/>
  <c r="I142" i="1"/>
  <c r="J142" i="1"/>
  <c r="K142" i="1"/>
  <c r="A38" i="1"/>
  <c r="F38" i="1"/>
  <c r="G38" i="1"/>
  <c r="H38" i="1"/>
  <c r="I38" i="1"/>
  <c r="J38" i="1"/>
  <c r="K38" i="1"/>
  <c r="A136" i="1"/>
  <c r="F136" i="1"/>
  <c r="G136" i="1"/>
  <c r="H136" i="1"/>
  <c r="I136" i="1"/>
  <c r="J136" i="1"/>
  <c r="K136" i="1"/>
  <c r="A163" i="1"/>
  <c r="F163" i="1"/>
  <c r="G163" i="1"/>
  <c r="H163" i="1"/>
  <c r="I163" i="1"/>
  <c r="J163" i="1"/>
  <c r="K163" i="1"/>
  <c r="A43" i="1"/>
  <c r="F43" i="1"/>
  <c r="G43" i="1"/>
  <c r="H43" i="1"/>
  <c r="I43" i="1"/>
  <c r="J43" i="1"/>
  <c r="K43" i="1"/>
  <c r="A115" i="1"/>
  <c r="F115" i="1"/>
  <c r="G115" i="1"/>
  <c r="H115" i="1"/>
  <c r="I115" i="1"/>
  <c r="J115" i="1"/>
  <c r="K115" i="1"/>
  <c r="A99" i="1"/>
  <c r="F99" i="1"/>
  <c r="G99" i="1"/>
  <c r="H99" i="1"/>
  <c r="I99" i="1"/>
  <c r="J99" i="1"/>
  <c r="K99" i="1"/>
  <c r="A150" i="1"/>
  <c r="F150" i="1"/>
  <c r="G150" i="1"/>
  <c r="H150" i="1"/>
  <c r="I150" i="1"/>
  <c r="J150" i="1"/>
  <c r="K150" i="1"/>
  <c r="A44" i="1"/>
  <c r="F44" i="1"/>
  <c r="G44" i="1"/>
  <c r="H44" i="1"/>
  <c r="I44" i="1"/>
  <c r="J44" i="1"/>
  <c r="K44" i="1"/>
  <c r="A114" i="1"/>
  <c r="F114" i="1"/>
  <c r="G114" i="1"/>
  <c r="H114" i="1"/>
  <c r="I114" i="1"/>
  <c r="J114" i="1"/>
  <c r="K114" i="1"/>
  <c r="A37" i="1"/>
  <c r="F37" i="1"/>
  <c r="G37" i="1"/>
  <c r="H37" i="1"/>
  <c r="I37" i="1"/>
  <c r="J37" i="1"/>
  <c r="K3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49" i="1" l="1"/>
  <c r="F149" i="1"/>
  <c r="G149" i="1"/>
  <c r="H149" i="1"/>
  <c r="I149" i="1"/>
  <c r="J149" i="1"/>
  <c r="K149" i="1"/>
  <c r="A42" i="1"/>
  <c r="F42" i="1"/>
  <c r="G42" i="1"/>
  <c r="H42" i="1"/>
  <c r="I42" i="1"/>
  <c r="J42" i="1"/>
  <c r="K42" i="1"/>
  <c r="A113" i="1" l="1"/>
  <c r="A111" i="1"/>
  <c r="A7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7" i="1"/>
  <c r="G7" i="1"/>
  <c r="H7" i="1"/>
  <c r="I7" i="1"/>
  <c r="J7" i="1"/>
  <c r="K7" i="1"/>
  <c r="F68" i="1" l="1"/>
  <c r="G68" i="1"/>
  <c r="H68" i="1"/>
  <c r="I68" i="1"/>
  <c r="J68" i="1"/>
  <c r="K68" i="1"/>
  <c r="F30" i="1"/>
  <c r="G30" i="1"/>
  <c r="H30" i="1"/>
  <c r="I30" i="1"/>
  <c r="J30" i="1"/>
  <c r="K30" i="1"/>
  <c r="F110" i="1"/>
  <c r="G110" i="1"/>
  <c r="H110" i="1"/>
  <c r="I110" i="1"/>
  <c r="J110" i="1"/>
  <c r="K110" i="1"/>
  <c r="A68" i="1"/>
  <c r="A30" i="1"/>
  <c r="A110" i="1"/>
  <c r="F41" i="1" l="1"/>
  <c r="G41" i="1"/>
  <c r="H41" i="1"/>
  <c r="I41" i="1"/>
  <c r="J41" i="1"/>
  <c r="K41" i="1"/>
  <c r="A4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9" i="1"/>
  <c r="A108" i="1"/>
  <c r="A107" i="1"/>
  <c r="F28" i="1"/>
  <c r="G28" i="1"/>
  <c r="H28" i="1"/>
  <c r="I28" i="1"/>
  <c r="J28" i="1"/>
  <c r="K28" i="1"/>
  <c r="F60" i="1"/>
  <c r="G60" i="1"/>
  <c r="H60" i="1"/>
  <c r="I60" i="1"/>
  <c r="J60" i="1"/>
  <c r="K60" i="1"/>
  <c r="F6" i="1"/>
  <c r="G6" i="1"/>
  <c r="H6" i="1"/>
  <c r="I6" i="1"/>
  <c r="J6" i="1"/>
  <c r="K6" i="1"/>
  <c r="F106" i="1"/>
  <c r="G106" i="1"/>
  <c r="H106" i="1"/>
  <c r="I106" i="1"/>
  <c r="J106" i="1"/>
  <c r="K106" i="1"/>
  <c r="A28" i="1"/>
  <c r="A60" i="1"/>
  <c r="A6" i="1"/>
  <c r="A106" i="1"/>
  <c r="A137" i="1" l="1"/>
  <c r="F137" i="1"/>
  <c r="G137" i="1"/>
  <c r="H137" i="1"/>
  <c r="I137" i="1"/>
  <c r="J137" i="1"/>
  <c r="K137" i="1"/>
  <c r="F158" i="1" l="1"/>
  <c r="G158" i="1"/>
  <c r="H158" i="1"/>
  <c r="I158" i="1"/>
  <c r="J158" i="1"/>
  <c r="K158" i="1"/>
  <c r="A158" i="1"/>
  <c r="A105" i="1" l="1"/>
  <c r="F105" i="1"/>
  <c r="G105" i="1"/>
  <c r="H105" i="1"/>
  <c r="I105" i="1"/>
  <c r="J105" i="1"/>
  <c r="K10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<sst xmlns="http://schemas.openxmlformats.org/spreadsheetml/2006/main" count="14379" uniqueCount="2826">
  <si>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</si>
  <si>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</si>
  <si>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</si>
  <si>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</si>
  <si>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</si>
  <si>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</si>
  <si>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</si>
  <si>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</si>
  <si>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</si>
  <si>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</si>
  <si>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</si>
  <si>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</si>
  <si>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</si>
  <si>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</si>
  <si>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</si>
  <si>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</si>
  <si>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</si>
  <si>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</si>
  <si>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</si>
  <si>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</si>
  <si>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</si>
  <si>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</si>
  <si>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</si>
  <si>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</si>
  <si>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</si>
  <si>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</si>
  <si>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</si>
  <si>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</si>
  <si>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</si>
  <si>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</si>
  <si>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</si>
  <si>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</si>
  <si>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</si>
  <si>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</si>
  <si>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</si>
  <si>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</si>
  <si>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</si>
  <si>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</si>
  <si>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</si>
  <si>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</si>
  <si>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</si>
  <si>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</si>
  <si>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</si>
  <si>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</si>
  <si>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</si>
  <si>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</si>
  <si>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</si>
  <si>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</si>
  <si>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</si>
  <si>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</si>
  <si>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</si>
  <si>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</si>
  <si>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</si>
  <si>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</si>
  <si>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</si>
  <si>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</si>
  <si>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</si>
  <si>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</si>
  <si>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</si>
  <si>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</si>
  <si>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</si>
  <si>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</si>
  <si>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</si>
  <si>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</si>
  <si>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</si>
  <si>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</si>
  <si>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</si>
  <si>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</si>
  <si>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</si>
  <si>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</si>
  <si>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</si>
  <si>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</si>
  <si>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</si>
  <si>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</si>
  <si>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</si>
  <si>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</si>
  <si>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</si>
  <si>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</si>
  <si>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</si>
  <si>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</si>
  <si>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</si>
  <si>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</si>
  <si>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</si>
  <si>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</si>
  <si>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</si>
  <si>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</si>
  <si>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</si>
  <si>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</si>
  <si>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</si>
  <si>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</si>
  <si>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</si>
  <si>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</si>
  <si>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</si>
  <si>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</si>
  <si>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</si>
  <si>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</si>
  <si>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</si>
  <si>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</si>
  <si>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</si>
  <si>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</si>
  <si>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</si>
  <si>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</si>
  <si>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</si>
  <si>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</si>
  <si>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</si>
  <si>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</si>
  <si>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</si>
  <si>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</si>
  <si>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</si>
  <si>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</si>
  <si>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</si>
  <si>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</si>
  <si>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</si>
  <si>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</si>
  <si>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</si>
  <si>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</si>
  <si>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</si>
  <si>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</si>
  <si>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</si>
  <si>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</si>
  <si>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</si>
  <si>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</si>
  <si>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</si>
  <si>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</si>
  <si>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</si>
  <si>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</si>
  <si>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</si>
  <si>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</si>
  <si>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</si>
  <si>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</si>
  <si>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</si>
  <si>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</si>
  <si>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</si>
  <si>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</si>
  <si>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</si>
  <si>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</si>
  <si>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</si>
  <si>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</si>
  <si>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</si>
  <si>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</si>
  <si>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</si>
  <si>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</si>
  <si>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</si>
  <si>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</si>
  <si>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</si>
  <si>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</si>
  <si>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</si>
  <si>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</si>
  <si>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</si>
  <si>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</si>
  <si>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</si>
  <si>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</si>
  <si>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</si>
  <si>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</si>
  <si>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</si>
  <si>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</si>
  <si>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</si>
  <si>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</si>
  <si>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</si>
  <si>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</si>
  <si>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</si>
  <si>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</si>
  <si>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</si>
  <si>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</si>
  <si>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</si>
  <si>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</si>
  <si>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</si>
  <si>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</si>
  <si>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</si>
  <si>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</si>
  <si>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</si>
  <si>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</si>
  <si>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</si>
  <si>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</si>
  <si>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</si>
  <si>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</si>
  <si>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</si>
  <si>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</si>
  <si>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</si>
  <si>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</si>
  <si>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</si>
  <si>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</si>
  <si>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</si>
  <si>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</si>
  <si>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</si>
  <si>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</si>
  <si>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</si>
  <si>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</si>
  <si>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</si>
  <si>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</si>
  <si>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</si>
  <si>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</si>
  <si>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</si>
  <si>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</si>
  <si>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</si>
  <si>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</si>
  <si>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</si>
  <si>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</si>
  <si>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</si>
  <si>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</si>
  <si>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</si>
  <si>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</si>
  <si>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</si>
  <si>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</si>
  <si>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</si>
  <si>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</si>
  <si>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</si>
  <si>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</si>
  <si>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</si>
  <si>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</si>
  <si>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</si>
  <si>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</si>
  <si>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</si>
  <si>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</si>
  <si>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</si>
  <si>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</si>
  <si>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</si>
  <si>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</si>
  <si>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</si>
  <si>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</si>
  <si>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</si>
  <si>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</si>
  <si>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</si>
  <si>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</si>
  <si>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</si>
  <si>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</si>
  <si>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</si>
  <si>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</si>
  <si>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</si>
  <si>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</si>
  <si>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</si>
  <si>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</si>
  <si>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</si>
  <si>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</si>
  <si>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</si>
  <si>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</si>
  <si>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</si>
  <si>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</si>
  <si>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</si>
  <si>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</si>
  <si>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</si>
  <si>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</si>
  <si>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</si>
  <si>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</si>
  <si>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</si>
  <si>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</si>
  <si>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</si>
  <si>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</si>
  <si>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</si>
  <si>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</si>
  <si>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</si>
  <si>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</si>
  <si>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</si>
  <si>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</si>
  <si>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</si>
  <si>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</si>
  <si>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</si>
  <si>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</si>
  <si>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</si>
  <si>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</si>
  <si>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</si>
  <si>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</si>
  <si>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</si>
  <si>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</si>
  <si>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</si>
  <si>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</si>
  <si>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</si>
  <si>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</si>
  <si>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</si>
  <si>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</si>
  <si>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</si>
  <si>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</si>
  <si>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</si>
  <si>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</si>
  <si>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</si>
  <si>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</si>
  <si>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</si>
  <si>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</si>
  <si>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</si>
  <si>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</si>
  <si>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</si>
  <si>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</si>
  <si>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</si>
  <si>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</si>
  <si>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</si>
  <si>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</si>
  <si>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</si>
  <si>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</si>
  <si>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</si>
  <si>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</si>
  <si>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</si>
  <si>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</si>
  <si>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</si>
  <si>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</si>
  <si>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</si>
  <si>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</si>
  <si>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</si>
  <si>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</si>
  <si>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</si>
  <si>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</si>
  <si>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</si>
  <si>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</si>
  <si>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</si>
  <si>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</si>
  <si>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</si>
  <si>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</si>
  <si>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</si>
  <si>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</si>
  <si>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</si>
  <si>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</si>
  <si>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</si>
  <si>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</si>
  <si>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</si>
  <si>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</si>
  <si>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</si>
  <si>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</si>
  <si>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</si>
  <si>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</si>
  <si>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</si>
  <si>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</si>
  <si>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</si>
  <si>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</si>
  <si>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</si>
  <si>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</si>
  <si>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</si>
  <si>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</si>
  <si>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</si>
  <si>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</si>
  <si>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</si>
  <si>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</si>
  <si>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</si>
  <si>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</si>
  <si>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</si>
  <si>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</si>
  <si>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</si>
  <si>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</si>
  <si>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</si>
  <si>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</si>
  <si>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</si>
  <si>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</si>
  <si>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</si>
  <si>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</si>
  <si>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</si>
  <si>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</si>
  <si>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</si>
  <si>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</si>
  <si>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</si>
  <si>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</si>
  <si>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</si>
  <si>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</si>
  <si>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</si>
  <si>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</si>
  <si>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</si>
  <si>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</si>
  <si>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</si>
  <si>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</si>
  <si>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</si>
  <si>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</si>
  <si>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</si>
  <si>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</si>
  <si>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</si>
  <si>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</si>
  <si>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</si>
  <si>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</si>
  <si>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</si>
  <si>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</si>
  <si>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</si>
  <si>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</si>
  <si>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</si>
  <si>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</si>
  <si>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</si>
  <si>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</si>
  <si>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</si>
  <si>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</si>
  <si>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</si>
  <si>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</si>
  <si>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</si>
  <si>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</si>
  <si>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</si>
  <si>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</si>
  <si>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</si>
  <si>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</si>
  <si>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</si>
  <si>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</si>
  <si>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</si>
  <si>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</si>
  <si>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</si>
  <si>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</si>
  <si>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</si>
  <si>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</si>
  <si>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</si>
  <si>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</si>
  <si>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</si>
  <si>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</si>
  <si>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</si>
  <si>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</si>
  <si>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</si>
  <si>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</si>
  <si>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</si>
  <si>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</si>
  <si>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</si>
  <si>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</si>
  <si>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</si>
  <si>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</si>
  <si>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</si>
  <si>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</si>
  <si>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</si>
  <si>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</si>
  <si>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</si>
  <si>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</si>
  <si>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</si>
  <si>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</si>
  <si>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</si>
  <si>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</si>
  <si>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</si>
  <si>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</si>
  <si>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</si>
  <si>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</si>
  <si>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</si>
  <si>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</si>
  <si>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</si>
  <si>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</si>
  <si>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</si>
  <si>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</si>
  <si>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</si>
  <si>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</si>
  <si>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</si>
  <si>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</si>
  <si>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</si>
  <si>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</si>
  <si>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</si>
  <si>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</si>
  <si>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</si>
  <si>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</si>
  <si>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</si>
  <si>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</si>
  <si>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</si>
  <si>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</si>
  <si>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</si>
  <si>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</si>
  <si>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</si>
  <si>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</si>
  <si>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</si>
  <si>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</si>
  <si>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</si>
  <si>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</si>
  <si>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</si>
  <si>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</si>
  <si>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</si>
  <si>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</si>
  <si>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</si>
  <si>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</si>
  <si>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</si>
  <si>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</si>
  <si>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</si>
  <si>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</si>
  <si>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</si>
  <si>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</si>
  <si>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</si>
  <si>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</si>
  <si>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</si>
  <si>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</si>
  <si>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</si>
  <si>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</si>
  <si>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</si>
  <si>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</si>
  <si>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</si>
  <si>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</si>
  <si>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</si>
  <si>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</si>
  <si>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</si>
  <si>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</si>
  <si>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</si>
  <si>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</si>
  <si>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</si>
  <si>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</si>
  <si>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</si>
  <si>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</si>
  <si>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</si>
  <si>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</si>
  <si>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</si>
  <si>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</si>
  <si>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</si>
  <si>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</si>
  <si>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</si>
  <si>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</si>
  <si>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</si>
  <si>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</si>
  <si>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</si>
  <si>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</si>
  <si>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</si>
  <si>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</si>
  <si>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</si>
  <si>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</si>
  <si>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</si>
  <si>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</si>
  <si>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</si>
  <si>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</si>
  <si>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</si>
  <si>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</si>
  <si>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</si>
  <si>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</si>
  <si>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</si>
  <si>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</si>
  <si>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</si>
  <si>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</si>
  <si>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</si>
  <si>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</si>
  <si>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</si>
  <si>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</si>
  <si>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</si>
  <si>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</si>
  <si>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</si>
  <si>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</si>
  <si>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</si>
  <si>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</si>
  <si>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</si>
  <si>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</si>
  <si>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</si>
  <si>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</si>
  <si>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</si>
  <si>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</si>
  <si>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</si>
  <si>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</si>
  <si>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</si>
  <si>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</si>
  <si>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</si>
  <si>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</si>
  <si>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</si>
  <si>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</si>
  <si>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</si>
  <si>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</si>
  <si>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</si>
  <si>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</si>
  <si>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</si>
  <si>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</si>
  <si>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</si>
  <si>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</si>
  <si>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</si>
  <si>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</si>
  <si>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</si>
  <si>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</si>
  <si>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</si>
  <si>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</si>
  <si>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</si>
  <si>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</si>
  <si>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</si>
  <si>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</si>
  <si>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</si>
  <si>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</si>
  <si>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</si>
  <si>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</si>
  <si>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</si>
  <si>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</si>
  <si>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</si>
  <si>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</si>
  <si>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</si>
  <si>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</si>
  <si>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</si>
  <si>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</si>
  <si>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</si>
  <si>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</si>
  <si>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</si>
  <si>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</si>
  <si>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</si>
  <si>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</si>
  <si>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</si>
  <si>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</si>
  <si>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</si>
  <si>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</si>
  <si>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</si>
  <si>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</si>
  <si>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</si>
  <si>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</si>
  <si>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</si>
  <si>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</si>
  <si>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</si>
  <si>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</si>
  <si>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</si>
  <si>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</si>
  <si>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</si>
  <si>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</si>
  <si>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</si>
  <si>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</si>
  <si>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</si>
  <si>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</si>
  <si>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</si>
  <si>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</si>
  <si>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</si>
  <si>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</si>
  <si>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</si>
  <si>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</si>
  <si>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</si>
  <si>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</si>
  <si>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</si>
  <si>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</si>
  <si>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</si>
  <si>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</si>
  <si>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</si>
  <si>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</si>
  <si>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</si>
  <si>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</si>
  <si>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</si>
  <si>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</si>
  <si>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</si>
  <si>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</si>
  <si>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</si>
  <si>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</si>
  <si>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</si>
  <si>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</si>
  <si>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</si>
  <si>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</si>
  <si>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</si>
  <si>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</si>
  <si>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</si>
  <si>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</si>
  <si>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</si>
  <si>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</si>
  <si>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</si>
  <si>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</si>
  <si>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</si>
  <si>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</si>
  <si>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</si>
  <si>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</si>
  <si>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</si>
  <si>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</si>
  <si>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</si>
  <si>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</si>
  <si>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</si>
  <si>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</si>
  <si>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</si>
  <si>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</si>
  <si>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</si>
  <si>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</si>
  <si>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</si>
  <si>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</si>
  <si>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</si>
  <si>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</si>
  <si>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</si>
  <si>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</si>
  <si>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</si>
  <si>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</si>
  <si>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</si>
  <si>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</si>
  <si>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</si>
  <si>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</si>
  <si>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</si>
  <si>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</si>
  <si>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</si>
  <si>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</si>
  <si>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</si>
  <si>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</si>
  <si>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</si>
  <si>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</si>
  <si>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</si>
  <si>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</si>
  <si>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</si>
  <si>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</si>
  <si>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</si>
  <si>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</si>
  <si>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</si>
  <si>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</si>
  <si>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</si>
  <si>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</si>
  <si>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</si>
  <si>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</si>
  <si>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</si>
  <si>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</si>
  <si>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</si>
  <si>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</si>
  <si>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</si>
  <si>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</si>
  <si>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</si>
  <si>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</si>
  <si>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</si>
  <si>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</si>
  <si>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</si>
  <si>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</si>
  <si>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</si>
  <si>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</si>
  <si>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</si>
  <si>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</si>
  <si>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</si>
  <si>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</si>
  <si>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</si>
  <si>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</si>
  <si>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</si>
  <si>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</si>
  <si>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</si>
  <si>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</si>
  <si>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</si>
  <si>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</si>
  <si>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</si>
  <si>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</si>
  <si>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</si>
  <si>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</si>
  <si>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</si>
  <si>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</si>
  <si>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</si>
  <si>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</si>
  <si>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</si>
  <si>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</si>
  <si>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</si>
  <si>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</si>
  <si>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</si>
  <si>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</si>
  <si>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</si>
  <si>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</si>
  <si>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</si>
  <si>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</si>
  <si>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</si>
  <si>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</si>
  <si>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</si>
  <si>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</si>
  <si>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</si>
  <si>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</si>
  <si>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</si>
  <si>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</si>
  <si>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</si>
  <si>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</si>
  <si>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</si>
  <si>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</si>
  <si>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</si>
  <si>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</si>
  <si>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</si>
  <si>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</si>
  <si>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</si>
  <si>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</si>
  <si>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</si>
  <si>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</si>
  <si>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</si>
  <si>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</si>
  <si>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</si>
  <si>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</si>
  <si>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</si>
  <si>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</si>
  <si>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</si>
  <si>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</si>
  <si>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</si>
  <si>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</si>
  <si>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</si>
  <si>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</si>
  <si>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</si>
  <si>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</si>
  <si>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</si>
  <si>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</si>
  <si>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</si>
  <si>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</si>
  <si>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</si>
  <si>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</si>
  <si>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</si>
  <si>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</si>
  <si>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</si>
  <si>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</si>
  <si>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</si>
  <si>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</si>
  <si>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</si>
  <si>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</si>
  <si>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</si>
  <si>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</si>
  <si>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</si>
  <si>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</si>
  <si>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</si>
  <si>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</si>
  <si>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</si>
  <si>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</si>
  <si>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</si>
  <si>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</si>
  <si>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</si>
  <si>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</si>
  <si>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</si>
  <si>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</si>
  <si>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</si>
  <si>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</si>
  <si>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</si>
  <si>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</si>
  <si>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</si>
  <si>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</si>
  <si>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</si>
  <si>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</si>
  <si>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</si>
  <si>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</si>
  <si>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</si>
  <si>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</si>
  <si>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</si>
  <si>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</si>
  <si>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</si>
  <si>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</si>
  <si>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</si>
  <si>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</si>
  <si>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</si>
  <si>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</si>
  <si>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</si>
  <si>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</si>
  <si>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</si>
  <si>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</si>
  <si>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</si>
  <si>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</si>
  <si>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</si>
  <si>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</si>
  <si>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</si>
  <si>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</si>
  <si>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</si>
  <si>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</si>
  <si>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</si>
  <si>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</si>
  <si>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</si>
  <si>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</si>
  <si>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</si>
  <si>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</si>
  <si>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</si>
  <si>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</si>
  <si>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</si>
  <si>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</si>
  <si>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</si>
  <si>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</si>
  <si>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</si>
  <si>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</si>
  <si>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</si>
  <si>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</si>
  <si>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</si>
  <si>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</si>
  <si>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</si>
  <si>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</si>
  <si>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</si>
  <si>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</si>
  <si>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</si>
  <si>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</si>
  <si>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</si>
  <si>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</si>
  <si>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</si>
  <si>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</si>
  <si>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</si>
  <si>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</si>
  <si>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</si>
  <si>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</si>
  <si>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</si>
  <si>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</si>
  <si>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</si>
  <si>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</si>
  <si>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</si>
  <si>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</si>
  <si>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</si>
  <si>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</si>
  <si>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</si>
  <si>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</si>
  <si>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</si>
  <si>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</si>
  <si>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</si>
  <si>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</si>
  <si>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</si>
  <si>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</si>
  <si>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</si>
  <si>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</si>
  <si>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</si>
  <si>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</si>
  <si>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</si>
  <si>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</si>
  <si>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</si>
  <si>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</si>
  <si>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</si>
  <si>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</si>
  <si>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</si>
  <si>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</si>
  <si>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</si>
  <si>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</si>
  <si>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</si>
  <si>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</si>
  <si>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</si>
  <si>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</si>
  <si>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</si>
  <si>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</si>
  <si>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</si>
  <si>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</si>
  <si>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</si>
  <si>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</si>
  <si>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</si>
  <si>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</si>
  <si>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</si>
  <si>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</si>
  <si>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</si>
  <si>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</si>
  <si>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</si>
  <si>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</si>
  <si>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</si>
  <si>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</si>
  <si>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</si>
  <si>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</si>
  <si>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</si>
  <si>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</si>
  <si>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</si>
  <si>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</si>
  <si>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</si>
  <si>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</si>
  <si>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</si>
  <si>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</si>
  <si>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</si>
  <si>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</si>
  <si>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</si>
  <si>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</si>
  <si>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</si>
  <si>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</si>
  <si>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</si>
  <si>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</si>
  <si>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</si>
  <si>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</si>
  <si>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</si>
  <si>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</si>
  <si>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</si>
  <si>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</si>
  <si>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</si>
  <si>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</si>
  <si>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</si>
  <si>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</si>
  <si>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</si>
  <si>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</si>
  <si>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</si>
  <si>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</si>
  <si>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</si>
  <si>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</si>
  <si>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</si>
  <si>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</si>
  <si>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</si>
  <si>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</si>
  <si>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</si>
  <si>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</si>
  <si>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</si>
  <si>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</si>
  <si>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</si>
  <si>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</si>
  <si>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</si>
  <si>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</si>
  <si>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</si>
  <si>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</si>
  <si>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</si>
  <si>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</si>
  <si>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</si>
  <si>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</si>
  <si>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</si>
  <si>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</si>
  <si>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</si>
  <si>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</si>
  <si>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</si>
  <si>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</si>
  <si>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</si>
  <si>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</si>
  <si>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</si>
  <si>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</si>
  <si>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</si>
  <si>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</si>
  <si>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</si>
  <si>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</si>
  <si>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</si>
  <si>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</si>
  <si>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</si>
  <si>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</si>
  <si>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</si>
  <si>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</si>
  <si>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</si>
  <si>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</si>
  <si>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</si>
  <si>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</si>
  <si>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</si>
  <si>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</si>
  <si>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</si>
  <si>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</si>
  <si>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</si>
  <si>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</si>
  <si>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</si>
  <si>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</si>
  <si>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</si>
  <si>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</si>
  <si>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</si>
  <si>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</si>
  <si>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</si>
  <si>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</si>
  <si>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</si>
  <si>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</si>
  <si>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</si>
  <si>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</si>
  <si>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</si>
  <si>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</si>
  <si>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</si>
  <si>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</si>
  <si>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</si>
  <si>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</si>
  <si>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</si>
  <si>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</si>
  <si>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</si>
  <si>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</si>
  <si>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</si>
  <si>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</si>
  <si>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</si>
  <si>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</si>
  <si>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</si>
  <si>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</si>
  <si>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</si>
  <si>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</si>
  <si>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</si>
  <si>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</si>
  <si>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</si>
  <si>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</si>
  <si>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</si>
  <si>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</si>
  <si>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</si>
  <si>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</si>
  <si>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</si>
  <si>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</si>
  <si>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</si>
  <si>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</si>
  <si>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</si>
  <si>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</si>
  <si>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</si>
  <si>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</si>
  <si>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</si>
  <si>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</si>
  <si>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</si>
  <si>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</si>
  <si>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</si>
  <si>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</si>
  <si>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</si>
  <si>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</si>
  <si>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</si>
  <si>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</si>
  <si>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</si>
  <si>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</si>
  <si>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</si>
  <si>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</si>
  <si>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</si>
  <si>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</si>
  <si>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</si>
  <si>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</si>
  <si>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</si>
  <si>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</si>
  <si>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</si>
  <si>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</si>
  <si>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</si>
  <si>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</si>
  <si>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</si>
  <si>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</si>
  <si>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</si>
  <si>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</si>
  <si>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</si>
  <si>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</si>
  <si>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</si>
  <si>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</si>
  <si>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</si>
  <si>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</si>
  <si>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</si>
  <si>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</si>
  <si>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</si>
  <si>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</si>
  <si>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</si>
  <si>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</si>
  <si>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</si>
  <si>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</si>
  <si>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</si>
  <si>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</si>
  <si>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</si>
  <si>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</si>
  <si>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</si>
  <si>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</si>
  <si>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</si>
  <si>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</si>
  <si>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</si>
  <si>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</si>
  <si>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</si>
  <si>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</si>
  <si>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</si>
  <si>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</si>
  <si>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</si>
  <si>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</si>
  <si>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</si>
  <si>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</si>
  <si>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</si>
  <si>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</si>
  <si>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</si>
  <si>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</si>
  <si>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</si>
  <si>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</si>
  <si>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</si>
  <si>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</si>
  <si>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</si>
  <si>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</si>
  <si>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</si>
  <si>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</si>
  <si>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</si>
  <si>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</si>
  <si>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</si>
  <si>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</si>
  <si>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</si>
  <si>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</si>
  <si>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</si>
  <si>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</si>
  <si>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</si>
  <si>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</si>
  <si>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</si>
  <si>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</si>
  <si>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</si>
  <si>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</si>
  <si>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</si>
  <si>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</si>
  <si>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</si>
  <si>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</si>
  <si>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</si>
  <si>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</si>
  <si>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</si>
  <si>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</si>
  <si>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</si>
  <si>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</si>
  <si>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</si>
  <si>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</si>
  <si>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</si>
  <si>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</si>
  <si>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</si>
  <si>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</si>
  <si>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</si>
  <si>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</si>
  <si>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</si>
  <si>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</si>
  <si>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</si>
  <si>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</si>
  <si>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</si>
  <si>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</si>
  <si>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</si>
  <si>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</si>
  <si>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</si>
  <si>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</si>
  <si>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</si>
  <si>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</si>
  <si>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</si>
  <si>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</si>
  <si>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</si>
  <si>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</si>
  <si>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</si>
  <si>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</si>
  <si>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</si>
  <si>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</si>
  <si>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</si>
  <si>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</si>
  <si>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</si>
  <si>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</si>
  <si>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</si>
  <si>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</si>
  <si>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</si>
  <si>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</si>
  <si>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</si>
  <si>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</si>
  <si>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</si>
  <si>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</si>
  <si>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</si>
  <si>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</si>
  <si>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</si>
  <si>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</si>
  <si>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</si>
  <si>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</si>
  <si>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</si>
  <si>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</si>
  <si>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</si>
  <si>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</si>
  <si>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</si>
  <si>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</si>
  <si>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</si>
  <si>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</si>
  <si>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</si>
  <si>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</si>
  <si>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</si>
  <si>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</si>
  <si>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</si>
  <si>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</si>
  <si>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</si>
  <si>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</si>
  <si>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</si>
  <si>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</si>
  <si>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</si>
  <si>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</si>
  <si>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</si>
  <si>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</si>
  <si>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</si>
  <si>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</si>
  <si>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</si>
  <si>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</si>
  <si>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</si>
  <si>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</si>
  <si>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</si>
  <si>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</si>
  <si>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</si>
  <si>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</si>
  <si>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</si>
  <si>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</si>
  <si>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</si>
  <si>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</si>
  <si>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</si>
  <si>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</si>
  <si>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</si>
  <si>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</si>
  <si>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</si>
  <si>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</si>
  <si>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</si>
  <si>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</si>
  <si>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</si>
  <si>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</si>
  <si>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</si>
  <si>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</si>
  <si>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</si>
  <si>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</si>
  <si>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</si>
  <si>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</si>
  <si>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</si>
  <si>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</si>
  <si>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</si>
  <si>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</si>
  <si>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</si>
  <si>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</si>
  <si>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</si>
  <si>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</si>
  <si>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</si>
  <si>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</si>
  <si>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</si>
  <si>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</si>
  <si>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</si>
  <si>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</si>
  <si>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</si>
  <si>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</si>
  <si>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</si>
  <si>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</si>
  <si>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</si>
  <si>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</si>
  <si>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</si>
  <si>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</si>
  <si>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</si>
  <si>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</si>
  <si>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</si>
  <si>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</si>
  <si>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</si>
  <si>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</si>
  <si>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</si>
  <si>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</si>
  <si>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</si>
  <si>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</si>
  <si>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</si>
  <si>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</si>
  <si>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</si>
  <si>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</si>
  <si>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</si>
  <si>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</si>
  <si>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</si>
  <si>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</si>
  <si>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</si>
  <si>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</si>
  <si>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</si>
  <si>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</si>
  <si>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</si>
  <si>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</si>
  <si>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</si>
  <si>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</si>
  <si>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</si>
  <si>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</si>
  <si>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</si>
  <si>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</si>
  <si>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</si>
  <si>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</si>
  <si>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</si>
  <si>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</si>
  <si>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</si>
  <si>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</si>
  <si>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</si>
  <si>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</si>
  <si>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</si>
  <si>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</si>
  <si>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</si>
  <si>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</si>
  <si>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</si>
  <si>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</si>
  <si>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</si>
  <si>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</si>
  <si>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</si>
  <si>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</si>
  <si>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</si>
  <si>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</si>
  <si>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</si>
  <si>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</si>
  <si>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</si>
  <si>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</si>
  <si>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</si>
  <si>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</si>
  <si>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</si>
  <si>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</si>
  <si>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</si>
  <si>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</si>
  <si>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</si>
  <si>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</si>
  <si>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</si>
  <si>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</si>
  <si>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</si>
  <si>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</si>
  <si>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</si>
  <si>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</si>
  <si>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</si>
  <si>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</si>
  <si>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</si>
  <si>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</si>
  <si>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</si>
  <si>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</si>
  <si>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</si>
  <si>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</si>
  <si>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</si>
  <si>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</si>
  <si>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</si>
  <si>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</si>
  <si>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</si>
  <si>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</si>
  <si>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</si>
  <si>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</si>
  <si>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</si>
  <si>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</si>
  <si>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</si>
  <si>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</si>
  <si>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</si>
  <si>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</si>
  <si>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</si>
  <si>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</si>
  <si>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</si>
  <si>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</si>
  <si>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</si>
  <si>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</si>
  <si>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</si>
  <si>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</si>
  <si>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</si>
  <si>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</si>
  <si>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</si>
  <si>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</si>
  <si>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</si>
  <si>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</si>
  <si>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</si>
  <si>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</si>
  <si>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</si>
  <si>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</si>
  <si>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</si>
  <si>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</si>
  <si>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</si>
  <si>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</si>
  <si>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</si>
  <si>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</si>
  <si>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</si>
  <si>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</si>
  <si>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</si>
  <si>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</si>
  <si>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</si>
  <si>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</si>
  <si>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</si>
  <si>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</si>
  <si>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</si>
  <si>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</si>
  <si>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</si>
  <si>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</si>
  <si>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</si>
  <si>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</si>
  <si>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</si>
  <si>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</si>
  <si>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</si>
  <si>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</si>
  <si>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</si>
  <si>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</si>
  <si>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</si>
  <si>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</si>
  <si>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</si>
  <si>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</si>
  <si>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</si>
  <si>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</si>
  <si>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</si>
  <si>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</si>
  <si>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</si>
  <si>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</si>
  <si>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</si>
  <si>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</si>
  <si>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</si>
  <si>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</si>
  <si>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</si>
  <si>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</si>
  <si>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</si>
  <si>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</si>
  <si>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</si>
  <si>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</si>
  <si>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</si>
  <si>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</si>
  <si>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</si>
  <si>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</si>
  <si>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</si>
  <si>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</si>
  <si>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</si>
  <si>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</si>
  <si>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</si>
  <si>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</si>
  <si>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</si>
  <si>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</si>
  <si>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</si>
  <si>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</si>
  <si>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</si>
  <si>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</si>
  <si>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</si>
  <si>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</si>
  <si>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</si>
  <si>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</si>
  <si>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</si>
  <si>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</si>
  <si>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</si>
  <si>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</si>
  <si>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</si>
  <si>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</si>
  <si>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</si>
  <si>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</si>
  <si>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</si>
  <si>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</si>
  <si>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</si>
  <si>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</si>
  <si>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</si>
  <si>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</si>
  <si>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</si>
  <si>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</si>
  <si>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</si>
  <si>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</si>
  <si>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</si>
  <si>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</si>
  <si>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</si>
  <si>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</si>
  <si>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</si>
  <si>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</si>
  <si>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</si>
  <si>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</si>
  <si>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</si>
  <si>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</si>
  <si>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</si>
  <si>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</si>
  <si>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</si>
  <si>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</si>
  <si>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</si>
  <si>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</si>
  <si>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</si>
  <si>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</si>
  <si>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</si>
  <si>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</si>
  <si>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</si>
  <si>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</si>
  <si>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</si>
  <si>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</si>
  <si>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</si>
  <si>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</si>
  <si>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</si>
  <si>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</si>
  <si>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</si>
  <si>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</si>
  <si>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</si>
  <si>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</si>
  <si>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</si>
  <si>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</si>
  <si>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</si>
  <si>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</si>
  <si>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</si>
  <si>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</si>
  <si>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</si>
  <si>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</si>
  <si>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</si>
  <si>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</si>
  <si>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</si>
  <si>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</si>
  <si>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</si>
  <si>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</si>
  <si>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</si>
  <si>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</si>
  <si>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</si>
  <si>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</si>
  <si>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</si>
  <si>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</si>
  <si>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</si>
  <si>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</si>
  <si>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</si>
  <si>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</si>
  <si>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</si>
  <si>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</si>
  <si>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</si>
  <si>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</si>
  <si>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</si>
  <si>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</si>
  <si>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</si>
  <si>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</si>
  <si>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</si>
  <si>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</si>
  <si>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</si>
  <si>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</si>
  <si>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</si>
  <si>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</si>
  <si>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</si>
  <si>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</si>
  <si>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</si>
  <si>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</si>
  <si>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</si>
  <si>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</si>
  <si>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</si>
  <si>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</si>
  <si>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</si>
  <si>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</si>
  <si>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</si>
  <si>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</si>
  <si>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</si>
  <si>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</si>
  <si>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</si>
  <si>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</si>
  <si>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</si>
  <si>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</si>
  <si>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</si>
  <si>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</si>
  <si>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</si>
  <si>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</si>
  <si>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</si>
  <si>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</si>
  <si>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</si>
  <si>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</si>
  <si>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</si>
  <si>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</si>
  <si>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</si>
  <si>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</si>
  <si>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</si>
  <si>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</si>
  <si>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</si>
  <si>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</si>
  <si>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</si>
  <si>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</si>
  <si>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</si>
  <si>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</si>
  <si>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</si>
  <si>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</si>
  <si>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</si>
  <si>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</si>
  <si>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</si>
  <si>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</si>
  <si>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</si>
  <si>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</si>
  <si>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</si>
  <si>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</si>
  <si>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</si>
  <si>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</si>
  <si>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</si>
  <si>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</si>
  <si>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</si>
  <si>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</si>
  <si>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</si>
  <si>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</si>
  <si>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</si>
  <si>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</si>
  <si>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</si>
  <si>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</si>
  <si>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</si>
  <si>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</si>
  <si>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</si>
  <si>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</si>
  <si>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</si>
  <si>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</si>
  <si>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</si>
  <si>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</si>
  <si>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</si>
  <si>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</si>
  <si>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</si>
  <si>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</si>
  <si>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</si>
  <si>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</si>
  <si>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</si>
  <si>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</si>
  <si>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</si>
  <si>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</si>
  <si>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</si>
  <si>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</si>
  <si>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</si>
  <si>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</si>
  <si>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</si>
  <si>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</si>
  <si>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</si>
  <si>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</si>
  <si>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</si>
  <si>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</si>
  <si>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</si>
  <si>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</si>
  <si>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</si>
  <si>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</si>
  <si>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</si>
  <si>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</si>
  <si>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</si>
  <si>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</si>
  <si>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</si>
  <si>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</si>
  <si>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</si>
  <si>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</si>
  <si>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</si>
  <si>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</si>
  <si>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</si>
  <si>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</si>
  <si>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</si>
  <si>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</si>
  <si>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</si>
  <si>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</si>
  <si>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</si>
  <si>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</si>
  <si>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</si>
  <si>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</si>
  <si>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</si>
  <si>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</si>
  <si>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</si>
  <si>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</si>
  <si>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</si>
  <si>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</si>
  <si>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</si>
  <si>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</si>
  <si>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</si>
  <si>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</si>
  <si>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</si>
  <si>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</si>
  <si>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</si>
  <si>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</si>
  <si>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</si>
  <si>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</si>
  <si>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</si>
  <si>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</si>
  <si>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</si>
  <si>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</si>
  <si>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</si>
  <si>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</si>
  <si>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</si>
  <si>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</si>
  <si>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</si>
  <si>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</si>
  <si>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</si>
  <si>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</si>
  <si>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</si>
  <si>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</si>
  <si>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</si>
  <si>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</si>
  <si>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</si>
  <si>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</si>
  <si>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</si>
  <si>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</si>
  <si>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</si>
  <si>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</si>
  <si>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</si>
  <si>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</si>
  <si>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</si>
  <si>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</si>
  <si>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</si>
  <si>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</si>
  <si>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</si>
  <si>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</si>
  <si>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</si>
  <si>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</si>
  <si>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</si>
  <si>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</si>
  <si>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</si>
  <si>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</si>
  <si>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</si>
  <si>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</si>
  <si>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</si>
  <si>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</si>
  <si>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</si>
  <si>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</si>
  <si>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</si>
  <si>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</si>
  <si>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</si>
  <si>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</si>
  <si>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</si>
  <si>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</si>
  <si>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</si>
  <si>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</si>
  <si>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</si>
  <si>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</si>
  <si>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</si>
  <si>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</si>
  <si>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</si>
  <si>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</si>
  <si>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</si>
  <si>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</si>
  <si>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</si>
  <si>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</si>
  <si>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</si>
  <si>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</si>
  <si>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</si>
  <si>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</si>
  <si>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</si>
  <si>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</si>
  <si>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</si>
  <si>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</si>
  <si>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</si>
  <si>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</si>
  <si>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</si>
  <si>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</si>
  <si>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</si>
  <si>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</si>
  <si>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</si>
  <si>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</si>
  <si>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</si>
  <si>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</si>
  <si>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</si>
  <si>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</si>
  <si>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</si>
  <si>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</si>
  <si>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</si>
  <si>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</si>
  <si>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</si>
  <si>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</si>
  <si>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</si>
  <si>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</si>
  <si>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</si>
  <si>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</si>
  <si>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</si>
  <si>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</si>
  <si>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</si>
  <si>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</si>
  <si>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</si>
  <si>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</si>
  <si>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</si>
  <si>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</si>
  <si>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</si>
  <si>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</si>
  <si>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</si>
  <si>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</si>
  <si>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</si>
  <si>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</si>
  <si>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</si>
  <si>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</si>
  <si>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</si>
  <si>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</si>
  <si>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</si>
  <si>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</si>
  <si>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</si>
  <si>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</si>
  <si>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</si>
  <si>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</si>
  <si>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</si>
  <si>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</si>
  <si>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</si>
  <si>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</si>
  <si>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</si>
  <si>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</si>
  <si>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</si>
  <si>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</si>
  <si>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</si>
  <si>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</si>
  <si>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</si>
  <si>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</si>
  <si>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</si>
  <si>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</si>
  <si>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</si>
  <si>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</si>
  <si>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</si>
  <si>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</si>
  <si>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</si>
  <si>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</si>
  <si>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</si>
  <si>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</si>
  <si>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</si>
  <si>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</si>
  <si>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</si>
  <si>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</si>
  <si>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</si>
  <si>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</si>
  <si>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</si>
  <si>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</si>
  <si>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</si>
  <si>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</si>
  <si>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</si>
  <si>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</si>
  <si>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</si>
  <si>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</si>
  <si>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</si>
  <si>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</si>
  <si>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</si>
  <si>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</si>
  <si>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</si>
  <si>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</si>
  <si>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</si>
  <si>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</si>
  <si>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</si>
  <si>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</si>
  <si>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</si>
  <si>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</si>
  <si>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</si>
  <si>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</si>
  <si>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</si>
  <si>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</si>
  <si>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</si>
  <si>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</si>
  <si>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</si>
  <si>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</si>
  <si>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</si>
  <si>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</si>
  <si>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</si>
  <si>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</si>
  <si>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</si>
  <si>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</si>
  <si>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</si>
  <si>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</si>
  <si>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</si>
  <si>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</si>
  <si>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</si>
  <si>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</si>
  <si>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</si>
  <si>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</si>
  <si>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</si>
  <si>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</si>
  <si>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</si>
  <si>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</si>
  <si>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</si>
  <si>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</si>
  <si>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</si>
  <si>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</si>
  <si>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</si>
  <si>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</si>
  <si>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</si>
  <si>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</si>
  <si>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</si>
  <si>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</si>
  <si>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</si>
  <si>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</si>
  <si>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</si>
  <si>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</si>
  <si>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</si>
  <si>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</si>
  <si>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</si>
  <si>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</si>
  <si>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</si>
  <si>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</si>
  <si>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</si>
  <si>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</si>
  <si>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</si>
  <si>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</si>
  <si>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</si>
  <si>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</si>
  <si>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</si>
  <si>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</si>
  <si>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</si>
  <si>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</si>
  <si>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</si>
  <si>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</si>
  <si>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</si>
  <si>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</si>
  <si>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</si>
  <si>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</si>
  <si>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</si>
  <si>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</si>
  <si>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</si>
  <si>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</si>
  <si>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</si>
  <si>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</si>
  <si>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</si>
  <si>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</si>
  <si>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</si>
  <si>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</si>
  <si>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</si>
  <si>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</si>
  <si>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</si>
  <si>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</si>
  <si>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</si>
  <si>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</si>
  <si>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</si>
  <si>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</si>
  <si>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</si>
  <si>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</si>
  <si>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</si>
  <si>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</si>
  <si>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</si>
  <si>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</si>
  <si>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</si>
  <si>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</si>
  <si>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</si>
  <si>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</si>
  <si>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</si>
  <si>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</si>
  <si>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</si>
  <si>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</si>
  <si>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</si>
  <si>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</si>
  <si>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</si>
  <si>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</si>
  <si>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</si>
  <si>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</si>
  <si>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</si>
  <si>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</si>
  <si>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</si>
  <si>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</si>
  <si>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</si>
  <si>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</si>
  <si>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</si>
  <si>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</si>
  <si>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</si>
  <si>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</si>
  <si>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</si>
  <si>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</si>
  <si>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</si>
  <si>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</si>
  <si>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</si>
  <si>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</si>
  <si>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</si>
  <si>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</si>
  <si>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</si>
  <si>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</si>
  <si>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</si>
  <si>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</si>
  <si>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</si>
  <si>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</si>
  <si>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</si>
  <si>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</si>
  <si>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</si>
  <si>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</si>
  <si>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</si>
  <si>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</si>
  <si>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</si>
  <si>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</si>
  <si>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</si>
  <si>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</si>
  <si>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</si>
  <si>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</si>
  <si>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</si>
  <si>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</si>
  <si>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</si>
  <si>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</si>
  <si>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</si>
  <si>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</si>
  <si>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</si>
  <si>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</si>
  <si>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</si>
  <si>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</si>
  <si>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</si>
  <si>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</si>
  <si>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</si>
  <si>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</si>
  <si>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</si>
  <si>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</si>
  <si>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</si>
  <si>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</si>
  <si>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</si>
  <si>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</si>
  <si>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</si>
  <si>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</si>
  <si>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</si>
  <si>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</si>
  <si>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</si>
  <si>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</si>
  <si>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</si>
  <si>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</si>
  <si>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</si>
  <si>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</si>
  <si>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</si>
  <si>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</si>
  <si>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</si>
  <si>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</si>
  <si>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</si>
  <si>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</si>
  <si>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</si>
  <si>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</si>
  <si>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</si>
  <si>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</si>
  <si>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</si>
  <si>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</si>
  <si>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</si>
  <si>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</si>
  <si>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</si>
  <si>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</si>
  <si>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</si>
  <si>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</si>
  <si>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</si>
  <si>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</si>
  <si>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</si>
  <si>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</si>
  <si>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</si>
  <si>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</si>
  <si>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</si>
  <si>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</si>
  <si>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</si>
  <si>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</si>
  <si>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</si>
  <si>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</si>
  <si>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</si>
  <si>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</si>
  <si>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</si>
  <si>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</si>
  <si>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</si>
  <si>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</si>
  <si>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</si>
  <si>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</si>
  <si>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</si>
  <si>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</si>
  <si>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</si>
  <si>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</si>
  <si>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</si>
  <si>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</si>
  <si>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</si>
  <si>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</si>
  <si>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</si>
  <si>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</si>
  <si>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</si>
  <si>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</si>
  <si>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</si>
  <si>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</si>
  <si>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</si>
  <si>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</si>
  <si>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</si>
  <si>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</si>
  <si>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</si>
  <si>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</si>
  <si>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</si>
  <si>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</si>
  <si>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</si>
  <si>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</si>
  <si>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</si>
  <si>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</si>
  <si>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</si>
  <si>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</si>
  <si>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</si>
  <si>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</si>
  <si>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</si>
  <si>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</si>
  <si>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</si>
  <si>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</si>
  <si>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</si>
  <si>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</si>
  <si>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</si>
  <si>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</si>
  <si>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</si>
  <si>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</si>
  <si>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</si>
  <si>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</si>
  <si>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</si>
  <si>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</si>
  <si>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</si>
  <si>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</si>
  <si>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</si>
  <si>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</si>
  <si>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</si>
  <si>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</si>
  <si>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</si>
  <si>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</si>
  <si>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</si>
  <si>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</si>
  <si>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</si>
  <si>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</si>
  <si>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</si>
  <si>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</si>
  <si>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</si>
  <si>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</si>
  <si>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</si>
  <si>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</si>
  <si>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</si>
  <si>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</si>
  <si>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</si>
  <si>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</si>
  <si>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</si>
  <si>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</si>
  <si>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</si>
  <si>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</si>
  <si>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</si>
  <si>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</si>
  <si>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</si>
  <si>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</si>
  <si>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</si>
  <si>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</si>
  <si>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</si>
  <si>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</si>
  <si>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</si>
  <si>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</si>
  <si>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</si>
  <si>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</si>
  <si>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</si>
  <si>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</si>
  <si>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</si>
  <si>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</si>
  <si>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</si>
  <si>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</si>
  <si>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</si>
  <si>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</si>
  <si>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</si>
  <si>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</si>
  <si>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</si>
  <si>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</si>
  <si>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</si>
  <si>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</si>
  <si>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</si>
  <si>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</si>
  <si>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</si>
  <si>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</si>
  <si>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</si>
  <si>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</si>
  <si>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</si>
  <si>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</si>
  <si>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</si>
  <si>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</si>
  <si>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</si>
  <si>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</si>
  <si>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</si>
  <si>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</si>
  <si>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</si>
  <si>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</si>
  <si>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</si>
  <si>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</si>
  <si>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</si>
  <si>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</si>
  <si>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</si>
  <si>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</si>
  <si>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</si>
  <si>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</si>
  <si>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</si>
  <si>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</si>
  <si>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</si>
  <si>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</si>
  <si>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</si>
  <si>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</si>
  <si>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</si>
  <si>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</si>
  <si>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</si>
  <si>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</si>
  <si>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</si>
  <si>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</si>
  <si>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</si>
  <si>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</si>
  <si>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</si>
  <si>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</si>
  <si>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</si>
  <si>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</si>
  <si>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</si>
  <si>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</si>
  <si>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</si>
  <si>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</si>
  <si>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</si>
  <si>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</si>
  <si>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</si>
  <si>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</si>
  <si>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</si>
  <si>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</si>
  <si>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</si>
  <si>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</si>
  <si>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</si>
  <si>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</si>
  <si>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</si>
  <si>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</si>
  <si>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</si>
  <si>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</si>
  <si>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</si>
  <si>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</si>
  <si>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</si>
  <si>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</si>
  <si>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</si>
  <si>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</si>
  <si>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</si>
  <si>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</si>
  <si>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</si>
  <si>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</si>
  <si>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</si>
  <si>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</si>
  <si>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</si>
  <si>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</si>
  <si>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</si>
  <si>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</si>
  <si>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</si>
  <si>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</si>
  <si>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</si>
  <si>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</si>
  <si>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</si>
  <si>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</si>
  <si>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</si>
  <si>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</si>
  <si>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</si>
  <si>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</si>
  <si>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</si>
  <si>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</si>
  <si>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</si>
  <si>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</si>
  <si>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</si>
  <si>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</si>
  <si>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</si>
  <si>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</si>
  <si>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</si>
  <si>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</si>
  <si>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</si>
  <si>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</si>
  <si>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</si>
  <si>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</si>
  <si>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</si>
  <si>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</si>
  <si>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</si>
  <si>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</si>
  <si>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</si>
  <si>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</si>
  <si>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</si>
  <si>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</si>
  <si>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</si>
  <si>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</si>
  <si>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</si>
  <si>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</si>
  <si>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</si>
  <si>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</si>
  <si>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</si>
  <si>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</si>
  <si>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</si>
  <si>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</si>
  <si>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</si>
  <si>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</si>
  <si>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</si>
  <si>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</si>
  <si>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</si>
  <si>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</si>
  <si>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</si>
  <si>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</si>
  <si>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</si>
  <si>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</si>
  <si>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</si>
  <si>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</si>
  <si>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</si>
  <si>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</si>
  <si>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</si>
  <si>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</si>
  <si>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</si>
  <si>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</si>
  <si>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</si>
  <si>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</si>
  <si>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</si>
  <si>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</si>
  <si>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</si>
  <si>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</si>
  <si>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</si>
  <si>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</si>
  <si>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</si>
  <si>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</si>
  <si>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</si>
  <si>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</si>
  <si>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</si>
  <si>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</si>
  <si>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</si>
  <si>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</si>
  <si>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</si>
  <si>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</si>
  <si>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</si>
  <si>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</si>
  <si>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</si>
  <si>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</si>
  <si>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</si>
  <si>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</si>
  <si>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</si>
  <si>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</si>
  <si>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</si>
  <si>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</si>
  <si>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</si>
  <si>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</si>
  <si>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</si>
  <si>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</si>
  <si>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</si>
  <si>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</si>
  <si>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</si>
  <si>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</si>
  <si>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</si>
  <si>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</si>
  <si>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</si>
  <si>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</si>
  <si>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</si>
  <si>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</si>
  <si>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</si>
  <si>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</si>
  <si>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</si>
  <si>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</si>
  <si>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</si>
  <si>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</si>
  <si>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</si>
  <si>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</si>
  <si>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</si>
  <si>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</si>
  <si>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</si>
  <si>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</si>
  <si>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</si>
  <si>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</si>
  <si>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</si>
  <si>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</si>
  <si>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</si>
  <si>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</si>
  <si>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</si>
  <si>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</si>
  <si>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</si>
  <si>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</si>
  <si>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</si>
  <si>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</si>
  <si>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</si>
  <si>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</si>
  <si>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</si>
  <si>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</si>
  <si>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</si>
  <si>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</si>
  <si>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</si>
  <si>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</si>
  <si>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</si>
  <si>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</si>
  <si>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</si>
  <si>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</si>
  <si>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</si>
  <si>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</si>
  <si>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</si>
  <si>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</si>
  <si>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</si>
  <si>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</si>
  <si>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</si>
  <si>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</si>
  <si>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</si>
  <si>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</si>
  <si>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</si>
  <si>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</si>
  <si>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</si>
  <si>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</si>
  <si>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</si>
  <si>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</si>
  <si>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</si>
  <si>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</si>
  <si>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</si>
  <si>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</si>
  <si>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</si>
  <si>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</si>
  <si>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</si>
  <si>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</si>
  <si>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</si>
  <si>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</si>
  <si>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</si>
  <si>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</si>
  <si>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</si>
  <si>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</si>
  <si>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</si>
  <si>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</si>
  <si>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</si>
  <si>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</si>
  <si>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</si>
  <si>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</si>
  <si>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</si>
  <si>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</si>
  <si>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</si>
  <si>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</si>
  <si>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</si>
  <si>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</si>
  <si>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</si>
  <si>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</si>
  <si>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</si>
  <si>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</si>
  <si>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</si>
  <si>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</si>
  <si>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</si>
  <si>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</si>
  <si>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</si>
  <si>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</si>
  <si>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</si>
  <si>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</si>
  <si>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</si>
  <si>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</si>
  <si>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</si>
  <si>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</si>
  <si>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</si>
  <si>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</si>
  <si>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</si>
  <si>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</si>
  <si>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</si>
  <si>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</si>
  <si>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</si>
  <si>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</si>
  <si>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</si>
  <si>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</si>
  <si>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</si>
  <si>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</si>
  <si>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</si>
  <si>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</si>
  <si>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</si>
  <si>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</si>
  <si>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</si>
  <si>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</si>
  <si>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</si>
  <si>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</si>
  <si>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</si>
  <si>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</si>
  <si>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</si>
  <si>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</si>
  <si>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</si>
  <si>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</si>
  <si>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</si>
  <si>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</si>
  <si>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</si>
  <si>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</si>
  <si>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</si>
  <si>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</si>
  <si>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</si>
  <si>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</si>
  <si>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</si>
  <si>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</si>
  <si>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</si>
  <si>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</si>
  <si>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</si>
  <si>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</si>
  <si>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</si>
  <si>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</si>
  <si>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</si>
  <si>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</si>
  <si>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</si>
  <si>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</si>
  <si>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</si>
  <si>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</si>
  <si>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</si>
  <si>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</si>
  <si>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</si>
  <si>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</si>
  <si>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</si>
  <si>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</si>
  <si>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</si>
  <si>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</si>
  <si>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</si>
  <si>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</si>
  <si>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</si>
  <si>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</si>
  <si>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</si>
  <si>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</si>
  <si>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</si>
  <si>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</si>
  <si>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</si>
  <si>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</si>
  <si>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</si>
  <si>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</si>
  <si>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</si>
  <si>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</si>
  <si>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</si>
  <si>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</si>
  <si>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</si>
  <si>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</si>
  <si>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</si>
  <si>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</si>
  <si>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</si>
  <si>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</si>
  <si>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</si>
  <si>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</si>
  <si>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</si>
  <si>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</si>
  <si>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</si>
  <si>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</si>
  <si>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</si>
  <si>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</si>
  <si>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</si>
  <si>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</si>
  <si>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</si>
  <si>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</si>
  <si>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</si>
  <si>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</si>
  <si>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</si>
  <si>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</si>
  <si>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</si>
  <si>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</si>
  <si>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</si>
  <si>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</si>
  <si>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</si>
  <si>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</si>
  <si>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</si>
  <si>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</si>
  <si>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</si>
  <si>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</si>
  <si>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</si>
  <si>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</si>
  <si>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</si>
  <si>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</si>
  <si>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</si>
  <si>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</si>
  <si>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</si>
  <si>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</si>
  <si>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</si>
  <si>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</si>
  <si>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</si>
  <si>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</si>
  <si>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</si>
  <si>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</si>
  <si>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</si>
  <si>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</si>
  <si>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</si>
  <si>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</si>
  <si>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</si>
  <si>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</si>
  <si>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</si>
  <si>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</si>
  <si>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</si>
  <si>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</si>
  <si>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</si>
  <si>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</si>
  <si>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</si>
  <si>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</si>
  <si>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</si>
  <si>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</si>
  <si>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</si>
  <si>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</si>
  <si>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</si>
  <si>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</si>
  <si>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</si>
  <si>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</si>
  <si>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</si>
  <si>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</si>
  <si>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</si>
  <si>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</si>
  <si>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</si>
  <si>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</si>
  <si>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</si>
  <si>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</si>
  <si>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</si>
  <si>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</si>
  <si>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</si>
  <si>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</si>
  <si>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</si>
  <si>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</si>
  <si>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</si>
  <si>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</si>
  <si>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</si>
  <si>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</si>
  <si>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</si>
  <si>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</si>
  <si>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</si>
  <si>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</si>
  <si>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</si>
  <si>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</si>
  <si>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</si>
  <si>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</si>
  <si>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</si>
  <si>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</si>
  <si>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</si>
  <si>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</si>
  <si>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</si>
  <si>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</si>
  <si>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</si>
  <si>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</si>
  <si>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</si>
  <si>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</si>
  <si>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</si>
  <si>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</si>
  <si>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</si>
  <si>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</si>
  <si>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</si>
  <si>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</si>
  <si>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</si>
  <si>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</si>
  <si>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</si>
  <si>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</si>
  <si>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</si>
  <si>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</si>
  <si>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</si>
  <si>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</si>
  <si>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</si>
  <si>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</si>
  <si>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</si>
  <si>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</si>
  <si>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</si>
  <si>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</si>
  <si>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</si>
  <si>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</si>
  <si>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</si>
  <si>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</si>
  <si>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</si>
  <si>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</si>
  <si>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</si>
  <si>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</si>
  <si>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</si>
  <si>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</si>
  <si>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</si>
  <si>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</si>
  <si>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</si>
  <si>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</si>
  <si>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</si>
  <si>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</si>
  <si>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</si>
  <si>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</si>
  <si>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</si>
  <si>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</si>
  <si>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</si>
  <si>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</si>
  <si>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</si>
  <si>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</si>
  <si>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</si>
  <si>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</si>
  <si>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</si>
  <si>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</si>
  <si>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</si>
  <si>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</si>
  <si>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</si>
  <si>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</si>
  <si>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</si>
  <si>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</si>
  <si>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</si>
  <si>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</si>
  <si>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</si>
  <si>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</si>
  <si>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</si>
  <si>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</si>
  <si>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</si>
  <si>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</si>
  <si>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</si>
  <si>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</si>
  <si>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</si>
  <si>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</si>
  <si>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</si>
  <si>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</si>
  <si>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</si>
  <si>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</si>
  <si>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</si>
  <si>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</si>
  <si>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</si>
  <si>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</si>
  <si>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</si>
  <si>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</si>
  <si>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</si>
  <si>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</si>
  <si>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</si>
  <si>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</si>
  <si>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</si>
  <si>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</si>
  <si>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</si>
  <si>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</si>
  <si>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</si>
  <si>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</si>
  <si>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</si>
  <si>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</si>
  <si>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</si>
  <si>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</si>
  <si>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</si>
  <si>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</si>
  <si>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</si>
  <si>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</si>
  <si>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</si>
  <si>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</si>
  <si>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</si>
  <si>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</si>
  <si>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</si>
  <si>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</si>
  <si>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</si>
  <si>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</si>
  <si>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</si>
  <si>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</si>
  <si>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</si>
  <si>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</si>
  <si>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</si>
  <si>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</si>
  <si>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3335995725</t>
  </si>
  <si>
    <t>3335995653</t>
  </si>
  <si>
    <t>3335995558</t>
  </si>
  <si>
    <t>3335995919</t>
  </si>
  <si>
    <t>3335996175</t>
  </si>
  <si>
    <t>3335996143</t>
  </si>
  <si>
    <t>3335996032</t>
  </si>
  <si>
    <t>3335996210</t>
  </si>
  <si>
    <t>3335996195</t>
  </si>
  <si>
    <t>3335996192</t>
  </si>
  <si>
    <t>3335996246</t>
  </si>
  <si>
    <t>3335996236</t>
  </si>
  <si>
    <t>COMUNICACION</t>
  </si>
  <si>
    <t>GAVETAS VACIAS + GAVETA FALLANDO</t>
  </si>
  <si>
    <t>GAVETA DE DEPÓSITOS LLENA</t>
  </si>
  <si>
    <t>Closed</t>
  </si>
  <si>
    <t>3335996580</t>
  </si>
  <si>
    <t>3335996573</t>
  </si>
  <si>
    <t>3335996570</t>
  </si>
  <si>
    <t>3335996545</t>
  </si>
  <si>
    <t>3335996544</t>
  </si>
  <si>
    <t>3335996598</t>
  </si>
  <si>
    <t>3335996594</t>
  </si>
  <si>
    <t>3335996591</t>
  </si>
  <si>
    <t>3335996590</t>
  </si>
  <si>
    <t>3335996618</t>
  </si>
  <si>
    <t>3335996617</t>
  </si>
  <si>
    <t>3335996616</t>
  </si>
  <si>
    <t>3335996615</t>
  </si>
  <si>
    <t>3335996614</t>
  </si>
  <si>
    <t>3335996610</t>
  </si>
  <si>
    <t>3335996609</t>
  </si>
  <si>
    <t>3335996608</t>
  </si>
  <si>
    <t>3335996607</t>
  </si>
  <si>
    <t>3335996623 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</si>
  <si>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</si>
  <si>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</si>
  <si>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</si>
  <si>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</si>
  <si>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</si>
  <si>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</si>
  <si>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</si>
  <si>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</si>
  <si>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</si>
  <si>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</si>
  <si>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</si>
  <si>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</si>
  <si>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</si>
  <si>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</si>
  <si>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</si>
  <si>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</si>
  <si>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</si>
  <si>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</si>
  <si>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</si>
  <si>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</si>
  <si>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</si>
  <si>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</si>
  <si>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3335996721</t>
  </si>
  <si>
    <t>3335996720</t>
  </si>
  <si>
    <t>3335996719</t>
  </si>
  <si>
    <t>3335996717</t>
  </si>
  <si>
    <t>3335996716</t>
  </si>
  <si>
    <t>3335996715</t>
  </si>
  <si>
    <t>3335996714</t>
  </si>
  <si>
    <t>3335996713</t>
  </si>
  <si>
    <t>3335996712</t>
  </si>
  <si>
    <t>3335995950</t>
  </si>
  <si>
    <t>3335995205</t>
  </si>
  <si>
    <t>3335991612</t>
  </si>
  <si>
    <t>3335996730</t>
  </si>
  <si>
    <t>3335996729</t>
  </si>
  <si>
    <t>3335996728</t>
  </si>
  <si>
    <t>3335996727</t>
  </si>
  <si>
    <t>3335996726</t>
  </si>
  <si>
    <t>3335996725</t>
  </si>
  <si>
    <t>3335996724</t>
  </si>
  <si>
    <t>3335996723</t>
  </si>
  <si>
    <t>3335996722</t>
  </si>
  <si>
    <t>3335996200</t>
  </si>
  <si>
    <t>3335996734</t>
  </si>
  <si>
    <t>3335996733</t>
  </si>
  <si>
    <t>3335996732</t>
  </si>
  <si>
    <t>3335996731</t>
  </si>
  <si>
    <t>GAVETA DE RECHAZO LLENO</t>
  </si>
  <si>
    <t>3335996748 </t>
  </si>
  <si>
    <t>3335996749 </t>
  </si>
  <si>
    <t>3335996751 </t>
  </si>
  <si>
    <t>23 Agosto de 2021</t>
  </si>
  <si>
    <t>3335996752</t>
  </si>
  <si>
    <t>3335996751</t>
  </si>
  <si>
    <t>3335996750</t>
  </si>
  <si>
    <t>3335996749</t>
  </si>
  <si>
    <t>3335996748</t>
  </si>
  <si>
    <t>3335996747</t>
  </si>
  <si>
    <t>3335996746</t>
  </si>
  <si>
    <t>3335996745</t>
  </si>
  <si>
    <t>3335996743</t>
  </si>
  <si>
    <t>3335996742</t>
  </si>
  <si>
    <t>3335996741</t>
  </si>
  <si>
    <t>Morales Payano, Wilfredy Leandro</t>
  </si>
  <si>
    <t>Brioso Luciano, Cristino</t>
  </si>
  <si>
    <t>3335996840</t>
  </si>
  <si>
    <t>3335996823</t>
  </si>
  <si>
    <t>3335996781</t>
  </si>
  <si>
    <t>3335996767</t>
  </si>
  <si>
    <t>3335996766</t>
  </si>
  <si>
    <t>3335996762</t>
  </si>
  <si>
    <t>3335996760</t>
  </si>
  <si>
    <t>3335996760 </t>
  </si>
  <si>
    <t>3335996781 </t>
  </si>
  <si>
    <t>3335996762 </t>
  </si>
  <si>
    <t>3335996767 </t>
  </si>
  <si>
    <t>3335997654</t>
  </si>
  <si>
    <t>3335997647</t>
  </si>
  <si>
    <t>3335997641</t>
  </si>
  <si>
    <t>3335997635</t>
  </si>
  <si>
    <t>3335997616</t>
  </si>
  <si>
    <t>3335997562</t>
  </si>
  <si>
    <t>3335997533</t>
  </si>
  <si>
    <t>3335997529</t>
  </si>
  <si>
    <t>3335997520</t>
  </si>
  <si>
    <t>3335997501</t>
  </si>
  <si>
    <t>3335997492</t>
  </si>
  <si>
    <t>3335997484</t>
  </si>
  <si>
    <t>3335997470</t>
  </si>
  <si>
    <t>3335997458</t>
  </si>
  <si>
    <t>3335997388</t>
  </si>
  <si>
    <t>3335997311</t>
  </si>
  <si>
    <t>3335997248</t>
  </si>
  <si>
    <t>3335997208</t>
  </si>
  <si>
    <t>3335997184</t>
  </si>
  <si>
    <t>LECTOR VANDALIZADO</t>
  </si>
  <si>
    <t>3335997420</t>
  </si>
  <si>
    <t>3335997404</t>
  </si>
  <si>
    <t>3335997396</t>
  </si>
  <si>
    <t>3335997278</t>
  </si>
  <si>
    <t>3335997269</t>
  </si>
  <si>
    <t>ENVIO DE CARGA</t>
  </si>
  <si>
    <t>Doñe Ramirez, Luis Manuel</t>
  </si>
  <si>
    <t>LECTOR - REINICIO</t>
  </si>
  <si>
    <t>Peguero Solano, Victor Manuel</t>
  </si>
  <si>
    <t>CARGA EXITOSA</t>
  </si>
  <si>
    <t>REINICIO EXITOSA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</si>
  <si>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</si>
  <si>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</si>
  <si>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</si>
  <si>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</si>
  <si>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</si>
  <si>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</si>
  <si>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</si>
  <si>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REINICIO FALLIDO</t>
  </si>
  <si>
    <t>3335998092</t>
  </si>
  <si>
    <t>3335998085</t>
  </si>
  <si>
    <t>3335998045</t>
  </si>
  <si>
    <t>3335998029</t>
  </si>
  <si>
    <t>3335998013</t>
  </si>
  <si>
    <t>3335997942</t>
  </si>
  <si>
    <t>3335997937</t>
  </si>
  <si>
    <t>3335997923</t>
  </si>
  <si>
    <t>3335997917</t>
  </si>
  <si>
    <t>3335997902</t>
  </si>
  <si>
    <t>3335997864</t>
  </si>
  <si>
    <t>3335997847</t>
  </si>
  <si>
    <t>3335997832</t>
  </si>
  <si>
    <t>3335998145</t>
  </si>
  <si>
    <t>3335998144</t>
  </si>
  <si>
    <t>3335998142</t>
  </si>
  <si>
    <t>3335998133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</si>
  <si>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</si>
  <si>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</si>
  <si>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</si>
  <si>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</si>
  <si>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</si>
  <si>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</si>
  <si>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</si>
  <si>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</si>
  <si>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</si>
  <si>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</si>
  <si>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</si>
  <si>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</si>
  <si>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</si>
  <si>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</si>
  <si>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</si>
  <si>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3335998284</t>
  </si>
  <si>
    <t>3335998280</t>
  </si>
  <si>
    <t>3335998277</t>
  </si>
  <si>
    <t>3335998267</t>
  </si>
  <si>
    <t>GAVETAS VACIAS + GAVETAS FALLANDO...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</si>
</sst>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7"/>
      <tableStyleElement type="headerRow" dxfId="206"/>
      <tableStyleElement type="totalRow" dxfId="205"/>
      <tableStyleElement type="firstColumn" dxfId="204"/>
      <tableStyleElement type="lastColumn" dxfId="203"/>
      <tableStyleElement type="firstRowStripe" dxfId="202"/>
      <tableStyleElement type="firstColumnStripe" dxfId="2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105.832442129627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2619</v>
      </c>
    </row>
    <row r="4" spans="1:11" ht="18" x14ac:dyDescent="0.25">
      <c r="A4" s="107" t="str">
        <f t="shared" ref="A4:A12" ca="1" si="0">CONCATENATE(TODAY()-C4," días")</f>
        <v>68.4985879629603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2620</v>
      </c>
    </row>
    <row r="5" spans="1:11" ht="18" x14ac:dyDescent="0.25">
      <c r="A5" s="107" t="str">
        <f ca="1">CONCATENATE(TODAY()-C5," días")</f>
        <v>58.4985879629603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2619</v>
      </c>
    </row>
    <row r="6" spans="1:11" ht="18" x14ac:dyDescent="0.25">
      <c r="A6" s="107" t="str">
        <f t="shared" ca="1" si="0"/>
        <v>58.5651273148178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29.0556018518546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23.4964583333349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10.0611689814832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12.1852893518517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8.28755787036789 días</v>
      </c>
      <c r="B11" s="126" t="s">
        <v>2622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2650</v>
      </c>
    </row>
    <row r="12" spans="1:11" ht="18" x14ac:dyDescent="0.25">
      <c r="A12" s="107" t="str">
        <f t="shared" ca="1" si="0"/>
        <v>8.17829861111386 días</v>
      </c>
      <c r="B12" s="126" t="s">
        <v>2621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9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049"/>
  <sheetViews>
    <sheetView tabSelected="1" zoomScale="70" zoomScaleNormal="70" workbookViewId="0">
      <pane ySplit="4" topLeftCell="A5" activePane="bottomLeft" state="frozen"/>
      <selection pane="bottomLeft" activeCell="G33" sqref="G3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23" ht="18" x14ac:dyDescent="0.25">
      <c r="A1" s="175" t="s">
        <v>2147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3" ht="18" x14ac:dyDescent="0.25">
      <c r="A2" s="172" t="s">
        <v>2144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3" ht="18.75" thickBot="1" x14ac:dyDescent="0.3">
      <c r="A3" s="178" t="s">
        <v>2725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3" ht="18" x14ac:dyDescent="0.25">
      <c r="A5" s="130" t="str">
        <f>VLOOKUP(E5,'LISTADO ATM'!$A$2:$C$901,3,0)</f>
        <v>SUR</v>
      </c>
      <c r="B5" s="126" t="s">
        <v>2705</v>
      </c>
      <c r="C5" s="96">
        <v>44428.414178240739</v>
      </c>
      <c r="D5" s="96" t="s">
        <v>2174</v>
      </c>
      <c r="E5" s="126">
        <v>512</v>
      </c>
      <c r="F5" s="130" t="str">
        <f>VLOOKUP(E5,VIP!$A$2:$O15312,2,0)</f>
        <v>DRBR512</v>
      </c>
      <c r="G5" s="130" t="str">
        <f>VLOOKUP(E5,'LISTADO ATM'!$A$2:$B$900,2,0)</f>
        <v>ATM Plaza Jesús Ferreira</v>
      </c>
      <c r="H5" s="130" t="str">
        <f>VLOOKUP(E5,VIP!$A$2:$O20273,7,FALSE)</f>
        <v>N/A</v>
      </c>
      <c r="I5" s="130" t="str">
        <f>VLOOKUP(E5,VIP!$A$2:$O12238,8,FALSE)</f>
        <v>N/A</v>
      </c>
      <c r="J5" s="130" t="str">
        <f>VLOOKUP(E5,VIP!$A$2:$O12188,8,FALSE)</f>
        <v>N/A</v>
      </c>
      <c r="K5" s="130" t="str">
        <f>VLOOKUP(E5,VIP!$A$2:$O15762,6,0)</f>
        <v>N/A</v>
      </c>
      <c r="L5" s="125" t="s">
        <v>2213</v>
      </c>
      <c r="M5" s="169" t="s">
        <v>2535</v>
      </c>
      <c r="N5" s="169" t="s">
        <v>2653</v>
      </c>
      <c r="O5" s="130" t="s">
        <v>2446</v>
      </c>
      <c r="P5" s="130"/>
      <c r="Q5" s="236">
        <v>44431.605682870373</v>
      </c>
      <c r="R5" s="44"/>
      <c r="S5" s="101"/>
      <c r="T5" s="101"/>
      <c r="U5" s="101"/>
      <c r="V5" s="78"/>
      <c r="W5" s="69"/>
    </row>
    <row r="6" spans="1:23" ht="18" x14ac:dyDescent="0.25">
      <c r="A6" s="130" t="str">
        <f>VLOOKUP(E6,'LISTADO ATM'!$A$2:$C$901,3,0)</f>
        <v>DISTRITO NACIONAL</v>
      </c>
      <c r="B6" s="126" t="s">
        <v>2635</v>
      </c>
      <c r="C6" s="96">
        <v>44428.415775462963</v>
      </c>
      <c r="D6" s="96" t="s">
        <v>2174</v>
      </c>
      <c r="E6" s="126">
        <v>244</v>
      </c>
      <c r="F6" s="130" t="str">
        <f>VLOOKUP(E6,VIP!$A$2:$O15168,2,0)</f>
        <v>DRBR244</v>
      </c>
      <c r="G6" s="130" t="str">
        <f>VLOOKUP(E6,'LISTADO ATM'!$A$2:$B$900,2,0)</f>
        <v xml:space="preserve">ATM Ministerio de Hacienda (antiguo Finanzas) </v>
      </c>
      <c r="H6" s="130" t="str">
        <f>VLOOKUP(E6,VIP!$A$2:$O20129,7,FALSE)</f>
        <v>Si</v>
      </c>
      <c r="I6" s="130" t="str">
        <f>VLOOKUP(E6,VIP!$A$2:$O12094,8,FALSE)</f>
        <v>Si</v>
      </c>
      <c r="J6" s="130" t="str">
        <f>VLOOKUP(E6,VIP!$A$2:$O12044,8,FALSE)</f>
        <v>Si</v>
      </c>
      <c r="K6" s="130" t="str">
        <f>VLOOKUP(E6,VIP!$A$2:$O15618,6,0)</f>
        <v>NO</v>
      </c>
      <c r="L6" s="125" t="s">
        <v>2213</v>
      </c>
      <c r="M6" s="169" t="s">
        <v>2535</v>
      </c>
      <c r="N6" s="169" t="s">
        <v>2653</v>
      </c>
      <c r="O6" s="130" t="s">
        <v>2446</v>
      </c>
      <c r="P6" s="130"/>
      <c r="Q6" s="236">
        <v>44431.43167824074</v>
      </c>
      <c r="R6" s="44"/>
      <c r="S6" s="101"/>
      <c r="T6" s="101"/>
      <c r="U6" s="101"/>
      <c r="V6" s="78"/>
      <c r="W6" s="69"/>
    </row>
    <row r="7" spans="1:23" ht="18" x14ac:dyDescent="0.25">
      <c r="A7" s="130" t="str">
        <f>VLOOKUP(E7,'LISTADO ATM'!$A$2:$C$901,3,0)</f>
        <v>DISTRITO NACIONAL</v>
      </c>
      <c r="B7" s="126" t="s">
        <v>2647</v>
      </c>
      <c r="C7" s="96">
        <v>44428.845185185186</v>
      </c>
      <c r="D7" s="96" t="s">
        <v>2174</v>
      </c>
      <c r="E7" s="126">
        <v>37</v>
      </c>
      <c r="F7" s="130" t="str">
        <f>VLOOKUP(E7,VIP!$A$2:$O15239,2,0)</f>
        <v>DRBR037</v>
      </c>
      <c r="G7" s="130" t="str">
        <f>VLOOKUP(E7,'LISTADO ATM'!$A$2:$B$900,2,0)</f>
        <v xml:space="preserve">ATM Oficina Villa Mella </v>
      </c>
      <c r="H7" s="130" t="str">
        <f>VLOOKUP(E7,VIP!$A$2:$O20200,7,FALSE)</f>
        <v>Si</v>
      </c>
      <c r="I7" s="130" t="str">
        <f>VLOOKUP(E7,VIP!$A$2:$O12165,8,FALSE)</f>
        <v>Si</v>
      </c>
      <c r="J7" s="130" t="str">
        <f>VLOOKUP(E7,VIP!$A$2:$O12115,8,FALSE)</f>
        <v>Si</v>
      </c>
      <c r="K7" s="130" t="str">
        <f>VLOOKUP(E7,VIP!$A$2:$O15689,6,0)</f>
        <v>SI</v>
      </c>
      <c r="L7" s="125" t="s">
        <v>2213</v>
      </c>
      <c r="M7" s="169" t="s">
        <v>2535</v>
      </c>
      <c r="N7" s="169" t="s">
        <v>2653</v>
      </c>
      <c r="O7" s="130" t="s">
        <v>2446</v>
      </c>
      <c r="P7" s="130"/>
      <c r="Q7" s="236">
        <v>44431.605682870373</v>
      </c>
      <c r="R7" s="44"/>
      <c r="S7" s="101"/>
      <c r="T7" s="101"/>
      <c r="U7" s="101"/>
      <c r="V7" s="78"/>
      <c r="W7" s="69"/>
    </row>
    <row r="8" spans="1:23" ht="18" x14ac:dyDescent="0.25">
      <c r="A8" s="131" t="str">
        <f>VLOOKUP(E8,'LISTADO ATM'!$A$2:$C$901,3,0)</f>
        <v>NORTE</v>
      </c>
      <c r="B8" s="126" t="s">
        <v>2672</v>
      </c>
      <c r="C8" s="96">
        <v>44430.19027777778</v>
      </c>
      <c r="D8" s="96" t="s">
        <v>2175</v>
      </c>
      <c r="E8" s="126">
        <v>73</v>
      </c>
      <c r="F8" s="131" t="str">
        <f>VLOOKUP(E8,VIP!$A$2:$O15289,2,0)</f>
        <v>DRBR073</v>
      </c>
      <c r="G8" s="131" t="str">
        <f>VLOOKUP(E8,'LISTADO ATM'!$A$2:$B$900,2,0)</f>
        <v xml:space="preserve">ATM Oficina Playa Dorada </v>
      </c>
      <c r="H8" s="131" t="str">
        <f>VLOOKUP(E8,VIP!$A$2:$O20250,7,FALSE)</f>
        <v>Si</v>
      </c>
      <c r="I8" s="131" t="str">
        <f>VLOOKUP(E8,VIP!$A$2:$O12215,8,FALSE)</f>
        <v>Si</v>
      </c>
      <c r="J8" s="131" t="str">
        <f>VLOOKUP(E8,VIP!$A$2:$O12165,8,FALSE)</f>
        <v>Si</v>
      </c>
      <c r="K8" s="131" t="str">
        <f>VLOOKUP(E8,VIP!$A$2:$O15739,6,0)</f>
        <v>NO</v>
      </c>
      <c r="L8" s="125" t="s">
        <v>2213</v>
      </c>
      <c r="M8" s="169" t="s">
        <v>2535</v>
      </c>
      <c r="N8" s="95" t="s">
        <v>2444</v>
      </c>
      <c r="O8" s="131" t="s">
        <v>2632</v>
      </c>
      <c r="P8" s="131"/>
      <c r="Q8" s="236">
        <v>44431.605682870373</v>
      </c>
      <c r="R8" s="101"/>
      <c r="S8" s="78"/>
      <c r="T8" s="69"/>
    </row>
    <row r="9" spans="1:23" ht="18" x14ac:dyDescent="0.25">
      <c r="A9" s="131" t="str">
        <f>VLOOKUP(E9,'LISTADO ATM'!$A$2:$C$901,3,0)</f>
        <v>DISTRITO NACIONAL</v>
      </c>
      <c r="B9" s="126">
        <v>3335996657</v>
      </c>
      <c r="C9" s="96">
        <v>44430.524872685186</v>
      </c>
      <c r="D9" s="96" t="s">
        <v>2174</v>
      </c>
      <c r="E9" s="126">
        <v>570</v>
      </c>
      <c r="F9" s="131" t="str">
        <f>VLOOKUP(E9,VIP!$A$2:$O15301,2,0)</f>
        <v>DRBR478</v>
      </c>
      <c r="G9" s="131" t="str">
        <f>VLOOKUP(E9,'LISTADO ATM'!$A$2:$B$900,2,0)</f>
        <v xml:space="preserve">ATM S/M Liverpool Villa Mella </v>
      </c>
      <c r="H9" s="131" t="str">
        <f>VLOOKUP(E9,VIP!$A$2:$O20262,7,FALSE)</f>
        <v>Si</v>
      </c>
      <c r="I9" s="131" t="str">
        <f>VLOOKUP(E9,VIP!$A$2:$O12227,8,FALSE)</f>
        <v>Si</v>
      </c>
      <c r="J9" s="131" t="str">
        <f>VLOOKUP(E9,VIP!$A$2:$O12177,8,FALSE)</f>
        <v>Si</v>
      </c>
      <c r="K9" s="131" t="str">
        <f>VLOOKUP(E9,VIP!$A$2:$O15751,6,0)</f>
        <v>NO</v>
      </c>
      <c r="L9" s="125" t="s">
        <v>2213</v>
      </c>
      <c r="M9" s="169" t="s">
        <v>2535</v>
      </c>
      <c r="N9" s="169" t="s">
        <v>2653</v>
      </c>
      <c r="O9" s="131" t="s">
        <v>2446</v>
      </c>
      <c r="P9" s="131"/>
      <c r="Q9" s="236">
        <v>44431.43167824074</v>
      </c>
      <c r="R9" s="101"/>
      <c r="S9" s="78"/>
      <c r="T9" s="69"/>
    </row>
    <row r="10" spans="1:23" ht="18" x14ac:dyDescent="0.25">
      <c r="A10" s="131" t="str">
        <f>VLOOKUP(E10,'LISTADO ATM'!$A$2:$C$901,3,0)</f>
        <v>DISTRITO NACIONAL</v>
      </c>
      <c r="B10" s="126" t="s">
        <v>2698</v>
      </c>
      <c r="C10" s="96">
        <v>44430.83489583333</v>
      </c>
      <c r="D10" s="96" t="s">
        <v>2174</v>
      </c>
      <c r="E10" s="126">
        <v>239</v>
      </c>
      <c r="F10" s="131" t="str">
        <f>VLOOKUP(E10,VIP!$A$2:$O15303,2,0)</f>
        <v>DRBR239</v>
      </c>
      <c r="G10" s="131" t="str">
        <f>VLOOKUP(E10,'LISTADO ATM'!$A$2:$B$900,2,0)</f>
        <v xml:space="preserve">ATM Autobanco Charles de Gaulle </v>
      </c>
      <c r="H10" s="131" t="str">
        <f>VLOOKUP(E10,VIP!$A$2:$O20264,7,FALSE)</f>
        <v>Si</v>
      </c>
      <c r="I10" s="131" t="str">
        <f>VLOOKUP(E10,VIP!$A$2:$O12229,8,FALSE)</f>
        <v>Si</v>
      </c>
      <c r="J10" s="131" t="str">
        <f>VLOOKUP(E10,VIP!$A$2:$O12179,8,FALSE)</f>
        <v>Si</v>
      </c>
      <c r="K10" s="131" t="str">
        <f>VLOOKUP(E10,VIP!$A$2:$O15753,6,0)</f>
        <v>SI</v>
      </c>
      <c r="L10" s="125" t="s">
        <v>2213</v>
      </c>
      <c r="M10" s="169" t="s">
        <v>2535</v>
      </c>
      <c r="N10" s="169" t="s">
        <v>2653</v>
      </c>
      <c r="O10" s="131" t="s">
        <v>2446</v>
      </c>
      <c r="P10" s="131"/>
      <c r="Q10" s="236">
        <v>44431.605682870373</v>
      </c>
      <c r="R10" s="101"/>
      <c r="S10" s="78"/>
      <c r="T10" s="69"/>
    </row>
    <row r="11" spans="1:23" ht="18" x14ac:dyDescent="0.25">
      <c r="A11" s="131" t="str">
        <f>VLOOKUP(E11,'LISTADO ATM'!$A$2:$C$901,3,0)</f>
        <v>NORTE</v>
      </c>
      <c r="B11" s="126" t="s">
        <v>2697</v>
      </c>
      <c r="C11" s="96">
        <v>44430.83829861111</v>
      </c>
      <c r="D11" s="96" t="s">
        <v>2175</v>
      </c>
      <c r="E11" s="126">
        <v>99</v>
      </c>
      <c r="F11" s="131" t="str">
        <f>VLOOKUP(E11,VIP!$A$2:$O15302,2,0)</f>
        <v>DRBR099</v>
      </c>
      <c r="G11" s="131" t="str">
        <f>VLOOKUP(E11,'LISTADO ATM'!$A$2:$B$900,2,0)</f>
        <v xml:space="preserve">ATM Multicentro La Sirena S.F.M. </v>
      </c>
      <c r="H11" s="131" t="str">
        <f>VLOOKUP(E11,VIP!$A$2:$O20263,7,FALSE)</f>
        <v>Si</v>
      </c>
      <c r="I11" s="131" t="str">
        <f>VLOOKUP(E11,VIP!$A$2:$O12228,8,FALSE)</f>
        <v>Si</v>
      </c>
      <c r="J11" s="131" t="str">
        <f>VLOOKUP(E11,VIP!$A$2:$O12178,8,FALSE)</f>
        <v>Si</v>
      </c>
      <c r="K11" s="131" t="str">
        <f>VLOOKUP(E11,VIP!$A$2:$O15752,6,0)</f>
        <v>NO</v>
      </c>
      <c r="L11" s="125" t="s">
        <v>2213</v>
      </c>
      <c r="M11" s="169" t="s">
        <v>2535</v>
      </c>
      <c r="N11" s="169" t="s">
        <v>2653</v>
      </c>
      <c r="O11" s="131" t="s">
        <v>2583</v>
      </c>
      <c r="P11" s="131"/>
      <c r="Q11" s="236">
        <v>44431.43167824074</v>
      </c>
      <c r="R11" s="101"/>
      <c r="S11" s="78"/>
      <c r="T11" s="69"/>
    </row>
    <row r="12" spans="1:23" ht="18" x14ac:dyDescent="0.25">
      <c r="A12" s="131" t="str">
        <f>VLOOKUP(E12,'LISTADO ATM'!$A$2:$C$901,3,0)</f>
        <v>ESTE</v>
      </c>
      <c r="B12" s="126" t="s">
        <v>2714</v>
      </c>
      <c r="C12" s="96">
        <v>44430.901446759257</v>
      </c>
      <c r="D12" s="96" t="s">
        <v>2174</v>
      </c>
      <c r="E12" s="126">
        <v>661</v>
      </c>
      <c r="F12" s="131" t="str">
        <f>VLOOKUP(E12,VIP!$A$2:$O15308,2,0)</f>
        <v>DRBR661</v>
      </c>
      <c r="G12" s="131" t="str">
        <f>VLOOKUP(E12,'LISTADO ATM'!$A$2:$B$900,2,0)</f>
        <v xml:space="preserve">ATM Almacenes Iberia (San Pedro) </v>
      </c>
      <c r="H12" s="131" t="str">
        <f>VLOOKUP(E12,VIP!$A$2:$O20269,7,FALSE)</f>
        <v>N/A</v>
      </c>
      <c r="I12" s="131" t="str">
        <f>VLOOKUP(E12,VIP!$A$2:$O12234,8,FALSE)</f>
        <v>N/A</v>
      </c>
      <c r="J12" s="131" t="str">
        <f>VLOOKUP(E12,VIP!$A$2:$O12184,8,FALSE)</f>
        <v>N/A</v>
      </c>
      <c r="K12" s="131" t="str">
        <f>VLOOKUP(E12,VIP!$A$2:$O15758,6,0)</f>
        <v>N/A</v>
      </c>
      <c r="L12" s="125" t="s">
        <v>2213</v>
      </c>
      <c r="M12" s="169" t="s">
        <v>2535</v>
      </c>
      <c r="N12" s="169" t="s">
        <v>2653</v>
      </c>
      <c r="O12" s="131" t="s">
        <v>2446</v>
      </c>
      <c r="P12" s="131"/>
      <c r="Q12" s="236">
        <v>44431.605682870373</v>
      </c>
      <c r="R12" s="101"/>
      <c r="S12" s="78"/>
      <c r="T12" s="69"/>
    </row>
    <row r="13" spans="1:23" ht="18" x14ac:dyDescent="0.25">
      <c r="A13" s="131" t="str">
        <f>VLOOKUP(E13,'LISTADO ATM'!$A$2:$C$901,3,0)</f>
        <v>DISTRITO NACIONAL</v>
      </c>
      <c r="B13" s="126" t="s">
        <v>2712</v>
      </c>
      <c r="C13" s="96">
        <v>44430.9062962963</v>
      </c>
      <c r="D13" s="96" t="s">
        <v>2174</v>
      </c>
      <c r="E13" s="126">
        <v>466</v>
      </c>
      <c r="F13" s="131" t="str">
        <f>VLOOKUP(E13,VIP!$A$2:$O15306,2,0)</f>
        <v>DRBR466</v>
      </c>
      <c r="G13" s="131" t="str">
        <f>VLOOKUP(E13,'LISTADO ATM'!$A$2:$B$900,2,0)</f>
        <v>ATM Superintendencia de Valores</v>
      </c>
      <c r="H13" s="131" t="str">
        <f>VLOOKUP(E13,VIP!$A$2:$O20267,7,FALSE)</f>
        <v>Si</v>
      </c>
      <c r="I13" s="131" t="str">
        <f>VLOOKUP(E13,VIP!$A$2:$O12232,8,FALSE)</f>
        <v>Si</v>
      </c>
      <c r="J13" s="131" t="str">
        <f>VLOOKUP(E13,VIP!$A$2:$O12182,8,FALSE)</f>
        <v>Si</v>
      </c>
      <c r="K13" s="131" t="str">
        <f>VLOOKUP(E13,VIP!$A$2:$O15756,6,0)</f>
        <v>NO</v>
      </c>
      <c r="L13" s="125" t="s">
        <v>2213</v>
      </c>
      <c r="M13" s="169" t="s">
        <v>2535</v>
      </c>
      <c r="N13" s="169" t="s">
        <v>2653</v>
      </c>
      <c r="O13" s="131" t="s">
        <v>2446</v>
      </c>
      <c r="P13" s="131"/>
      <c r="Q13" s="236">
        <v>44431.605682870373</v>
      </c>
      <c r="R13" s="101"/>
      <c r="S13" s="78"/>
      <c r="T13" s="69"/>
    </row>
    <row r="14" spans="1:23" ht="18" x14ac:dyDescent="0.25">
      <c r="A14" s="131" t="str">
        <f>VLOOKUP(E14,'LISTADO ATM'!$A$2:$C$901,3,0)</f>
        <v>NORTE</v>
      </c>
      <c r="B14" s="126" t="s">
        <v>2736</v>
      </c>
      <c r="C14" s="96">
        <v>44430.968680555554</v>
      </c>
      <c r="D14" s="96" t="s">
        <v>2175</v>
      </c>
      <c r="E14" s="126">
        <v>172</v>
      </c>
      <c r="F14" s="131" t="str">
        <f>VLOOKUP(E14,VIP!$A$2:$O15315,2,0)</f>
        <v>DRBR172</v>
      </c>
      <c r="G14" s="131" t="str">
        <f>VLOOKUP(E14,'LISTADO ATM'!$A$2:$B$900,2,0)</f>
        <v xml:space="preserve">ATM UNP Guaucí </v>
      </c>
      <c r="H14" s="131" t="str">
        <f>VLOOKUP(E14,VIP!$A$2:$O20276,7,FALSE)</f>
        <v>Si</v>
      </c>
      <c r="I14" s="131" t="str">
        <f>VLOOKUP(E14,VIP!$A$2:$O12241,8,FALSE)</f>
        <v>Si</v>
      </c>
      <c r="J14" s="131" t="str">
        <f>VLOOKUP(E14,VIP!$A$2:$O12191,8,FALSE)</f>
        <v>Si</v>
      </c>
      <c r="K14" s="131" t="str">
        <f>VLOOKUP(E14,VIP!$A$2:$O15765,6,0)</f>
        <v>NO</v>
      </c>
      <c r="L14" s="125" t="s">
        <v>2213</v>
      </c>
      <c r="M14" s="169" t="s">
        <v>2535</v>
      </c>
      <c r="N14" s="169" t="s">
        <v>2653</v>
      </c>
      <c r="O14" s="131" t="s">
        <v>2583</v>
      </c>
      <c r="P14" s="131"/>
      <c r="Q14" s="236">
        <v>44431.605682870373</v>
      </c>
      <c r="R14" s="101"/>
      <c r="S14" s="78"/>
      <c r="T14" s="69"/>
    </row>
    <row r="15" spans="1:23" ht="18" x14ac:dyDescent="0.25">
      <c r="A15" s="131" t="str">
        <f>VLOOKUP(E15,'LISTADO ATM'!$A$2:$C$901,3,0)</f>
        <v>NORTE</v>
      </c>
      <c r="B15" s="126" t="s">
        <v>2734</v>
      </c>
      <c r="C15" s="96">
        <v>44430.97415509259</v>
      </c>
      <c r="D15" s="96" t="s">
        <v>2175</v>
      </c>
      <c r="E15" s="126">
        <v>964</v>
      </c>
      <c r="F15" s="131" t="str">
        <f>VLOOKUP(E15,VIP!$A$2:$O15313,2,0)</f>
        <v>DRBR964</v>
      </c>
      <c r="G15" s="131" t="str">
        <f>VLOOKUP(E15,'LISTADO ATM'!$A$2:$B$900,2,0)</f>
        <v>ATM Hotel Sunscape (Norte)</v>
      </c>
      <c r="H15" s="131" t="str">
        <f>VLOOKUP(E15,VIP!$A$2:$O20274,7,FALSE)</f>
        <v>Si</v>
      </c>
      <c r="I15" s="131" t="str">
        <f>VLOOKUP(E15,VIP!$A$2:$O12239,8,FALSE)</f>
        <v>Si</v>
      </c>
      <c r="J15" s="131" t="str">
        <f>VLOOKUP(E15,VIP!$A$2:$O12189,8,FALSE)</f>
        <v>Si</v>
      </c>
      <c r="K15" s="131" t="str">
        <f>VLOOKUP(E15,VIP!$A$2:$O15763,6,0)</f>
        <v>NO</v>
      </c>
      <c r="L15" s="125" t="s">
        <v>2213</v>
      </c>
      <c r="M15" s="169" t="s">
        <v>2535</v>
      </c>
      <c r="N15" s="169" t="s">
        <v>2653</v>
      </c>
      <c r="O15" s="131" t="s">
        <v>2583</v>
      </c>
      <c r="P15" s="131"/>
      <c r="Q15" s="236">
        <v>44431.605682870373</v>
      </c>
      <c r="R15" s="101"/>
      <c r="S15" s="78"/>
      <c r="T15" s="69"/>
    </row>
    <row r="16" spans="1:23" ht="18" x14ac:dyDescent="0.25">
      <c r="A16" s="131" t="str">
        <f>VLOOKUP(E16,'LISTADO ATM'!$A$2:$C$901,3,0)</f>
        <v>DISTRITO NACIONAL</v>
      </c>
      <c r="B16" s="126" t="s">
        <v>2743</v>
      </c>
      <c r="C16" s="96">
        <v>44431.318831018521</v>
      </c>
      <c r="D16" s="96" t="s">
        <v>2174</v>
      </c>
      <c r="E16" s="126">
        <v>858</v>
      </c>
      <c r="F16" s="131" t="str">
        <f>VLOOKUP(E16,VIP!$A$2:$O15309,2,0)</f>
        <v>DRBR858</v>
      </c>
      <c r="G16" s="131" t="str">
        <f>VLOOKUP(E16,'LISTADO ATM'!$A$2:$B$900,2,0)</f>
        <v xml:space="preserve">ATM Cooperativa Maestros (COOPNAMA) </v>
      </c>
      <c r="H16" s="131" t="str">
        <f>VLOOKUP(E16,VIP!$A$2:$O20270,7,FALSE)</f>
        <v>Si</v>
      </c>
      <c r="I16" s="131" t="str">
        <f>VLOOKUP(E16,VIP!$A$2:$O12235,8,FALSE)</f>
        <v>No</v>
      </c>
      <c r="J16" s="131" t="str">
        <f>VLOOKUP(E16,VIP!$A$2:$O12185,8,FALSE)</f>
        <v>No</v>
      </c>
      <c r="K16" s="131" t="str">
        <f>VLOOKUP(E16,VIP!$A$2:$O15759,6,0)</f>
        <v>NO</v>
      </c>
      <c r="L16" s="125" t="s">
        <v>2213</v>
      </c>
      <c r="M16" s="169" t="s">
        <v>2535</v>
      </c>
      <c r="N16" s="169" t="s">
        <v>2653</v>
      </c>
      <c r="O16" s="131" t="s">
        <v>2446</v>
      </c>
      <c r="P16" s="131"/>
      <c r="Q16" s="236">
        <v>44431.43167824074</v>
      </c>
      <c r="R16" s="101"/>
      <c r="S16" s="78"/>
      <c r="T16" s="69"/>
    </row>
    <row r="17" spans="1:20" ht="18" x14ac:dyDescent="0.25">
      <c r="A17" s="131" t="str">
        <f>VLOOKUP(E17,'LISTADO ATM'!$A$2:$C$901,3,0)</f>
        <v>SUR</v>
      </c>
      <c r="B17" s="126" t="s">
        <v>2739</v>
      </c>
      <c r="C17" s="96">
        <v>44431.334293981483</v>
      </c>
      <c r="D17" s="96" t="s">
        <v>2174</v>
      </c>
      <c r="E17" s="126">
        <v>783</v>
      </c>
      <c r="F17" s="131" t="str">
        <f>VLOOKUP(E17,VIP!$A$2:$O15305,2,0)</f>
        <v>DRBR303</v>
      </c>
      <c r="G17" s="131" t="str">
        <f>VLOOKUP(E17,'LISTADO ATM'!$A$2:$B$900,2,0)</f>
        <v xml:space="preserve">ATM Autobanco Alfa y Omega (Barahona) </v>
      </c>
      <c r="H17" s="131" t="str">
        <f>VLOOKUP(E17,VIP!$A$2:$O20266,7,FALSE)</f>
        <v>Si</v>
      </c>
      <c r="I17" s="131" t="str">
        <f>VLOOKUP(E17,VIP!$A$2:$O12231,8,FALSE)</f>
        <v>Si</v>
      </c>
      <c r="J17" s="131" t="str">
        <f>VLOOKUP(E17,VIP!$A$2:$O12181,8,FALSE)</f>
        <v>Si</v>
      </c>
      <c r="K17" s="131" t="str">
        <f>VLOOKUP(E17,VIP!$A$2:$O15755,6,0)</f>
        <v>NO</v>
      </c>
      <c r="L17" s="125" t="s">
        <v>2213</v>
      </c>
      <c r="M17" s="169" t="s">
        <v>2535</v>
      </c>
      <c r="N17" s="169" t="s">
        <v>2653</v>
      </c>
      <c r="O17" s="131" t="s">
        <v>2446</v>
      </c>
      <c r="P17" s="131"/>
      <c r="Q17" s="236">
        <v>44431.43167824074</v>
      </c>
      <c r="R17" s="101"/>
      <c r="S17" s="78"/>
      <c r="T17" s="69"/>
    </row>
    <row r="18" spans="1:20" ht="18" x14ac:dyDescent="0.25">
      <c r="A18" s="131" t="str">
        <f>VLOOKUP(E18,'LISTADO ATM'!$A$2:$C$901,3,0)</f>
        <v>DISTRITO NACIONAL</v>
      </c>
      <c r="B18" s="126" t="s">
        <v>2766</v>
      </c>
      <c r="C18" s="96">
        <v>44431.382650462961</v>
      </c>
      <c r="D18" s="96" t="s">
        <v>2174</v>
      </c>
      <c r="E18" s="126">
        <v>818</v>
      </c>
      <c r="F18" s="131" t="str">
        <f>VLOOKUP(E18,VIP!$A$2:$O15322,2,0)</f>
        <v>DRBR818</v>
      </c>
      <c r="G18" s="131" t="str">
        <f>VLOOKUP(E18,'LISTADO ATM'!$A$2:$B$900,2,0)</f>
        <v xml:space="preserve">ATM Juridicción Inmobiliaria </v>
      </c>
      <c r="H18" s="131" t="str">
        <f>VLOOKUP(E18,VIP!$A$2:$O20283,7,FALSE)</f>
        <v>No</v>
      </c>
      <c r="I18" s="131" t="str">
        <f>VLOOKUP(E18,VIP!$A$2:$O12248,8,FALSE)</f>
        <v>No</v>
      </c>
      <c r="J18" s="131" t="str">
        <f>VLOOKUP(E18,VIP!$A$2:$O12198,8,FALSE)</f>
        <v>No</v>
      </c>
      <c r="K18" s="131" t="str">
        <f>VLOOKUP(E18,VIP!$A$2:$O15772,6,0)</f>
        <v>NO</v>
      </c>
      <c r="L18" s="125" t="s">
        <v>2213</v>
      </c>
      <c r="M18" s="169" t="s">
        <v>2535</v>
      </c>
      <c r="N18" s="169" t="s">
        <v>2653</v>
      </c>
      <c r="O18" s="131" t="s">
        <v>2446</v>
      </c>
      <c r="P18" s="131"/>
      <c r="Q18" s="236">
        <v>44431.605682870373</v>
      </c>
      <c r="R18" s="101"/>
      <c r="S18" s="78"/>
      <c r="T18" s="69"/>
    </row>
    <row r="19" spans="1:20" ht="18" x14ac:dyDescent="0.25">
      <c r="A19" s="131" t="str">
        <f>VLOOKUP(E19,'LISTADO ATM'!$A$2:$C$901,3,0)</f>
        <v>DISTRITO NACIONAL</v>
      </c>
      <c r="B19" s="126" t="s">
        <v>2762</v>
      </c>
      <c r="C19" s="96">
        <v>44431.417314814818</v>
      </c>
      <c r="D19" s="96" t="s">
        <v>2174</v>
      </c>
      <c r="E19" s="126">
        <v>951</v>
      </c>
      <c r="F19" s="131" t="str">
        <f>VLOOKUP(E19,VIP!$A$2:$O15318,2,0)</f>
        <v>DRBR203</v>
      </c>
      <c r="G19" s="131" t="str">
        <f>VLOOKUP(E19,'LISTADO ATM'!$A$2:$B$900,2,0)</f>
        <v xml:space="preserve">ATM Oficina Plaza Haché JFK </v>
      </c>
      <c r="H19" s="131" t="str">
        <f>VLOOKUP(E19,VIP!$A$2:$O20279,7,FALSE)</f>
        <v>Si</v>
      </c>
      <c r="I19" s="131" t="str">
        <f>VLOOKUP(E19,VIP!$A$2:$O12244,8,FALSE)</f>
        <v>Si</v>
      </c>
      <c r="J19" s="131" t="str">
        <f>VLOOKUP(E19,VIP!$A$2:$O12194,8,FALSE)</f>
        <v>Si</v>
      </c>
      <c r="K19" s="131" t="str">
        <f>VLOOKUP(E19,VIP!$A$2:$O15768,6,0)</f>
        <v>NO</v>
      </c>
      <c r="L19" s="125" t="s">
        <v>2213</v>
      </c>
      <c r="M19" s="169" t="s">
        <v>2535</v>
      </c>
      <c r="N19" s="169" t="s">
        <v>2653</v>
      </c>
      <c r="O19" s="131" t="s">
        <v>2446</v>
      </c>
      <c r="P19" s="131"/>
      <c r="Q19" s="236">
        <v>44431.605682870373</v>
      </c>
      <c r="R19" s="101"/>
      <c r="S19" s="78"/>
      <c r="T19" s="69"/>
    </row>
    <row r="20" spans="1:20" ht="18" x14ac:dyDescent="0.25">
      <c r="A20" s="131" t="str">
        <f>VLOOKUP(E20,'LISTADO ATM'!$A$2:$C$901,3,0)</f>
        <v>ESTE</v>
      </c>
      <c r="B20" s="126" t="s">
        <v>2757</v>
      </c>
      <c r="C20" s="96">
        <v>44431.427824074075</v>
      </c>
      <c r="D20" s="96" t="s">
        <v>2174</v>
      </c>
      <c r="E20" s="126">
        <v>219</v>
      </c>
      <c r="F20" s="131" t="str">
        <f>VLOOKUP(E20,VIP!$A$2:$O15313,2,0)</f>
        <v>DRBR219</v>
      </c>
      <c r="G20" s="131" t="str">
        <f>VLOOKUP(E20,'LISTADO ATM'!$A$2:$B$900,2,0)</f>
        <v xml:space="preserve">ATM Oficina La Altagracia (Higuey) </v>
      </c>
      <c r="H20" s="131" t="str">
        <f>VLOOKUP(E20,VIP!$A$2:$O20274,7,FALSE)</f>
        <v>Si</v>
      </c>
      <c r="I20" s="131" t="str">
        <f>VLOOKUP(E20,VIP!$A$2:$O12239,8,FALSE)</f>
        <v>Si</v>
      </c>
      <c r="J20" s="131" t="str">
        <f>VLOOKUP(E20,VIP!$A$2:$O12189,8,FALSE)</f>
        <v>Si</v>
      </c>
      <c r="K20" s="131" t="str">
        <f>VLOOKUP(E20,VIP!$A$2:$O15763,6,0)</f>
        <v>NO</v>
      </c>
      <c r="L20" s="125" t="s">
        <v>2213</v>
      </c>
      <c r="M20" s="169" t="s">
        <v>2535</v>
      </c>
      <c r="N20" s="169" t="s">
        <v>2653</v>
      </c>
      <c r="O20" s="131" t="s">
        <v>2446</v>
      </c>
      <c r="P20" s="142"/>
      <c r="Q20" s="236">
        <v>44431.605682870373</v>
      </c>
      <c r="R20" s="101"/>
      <c r="S20" s="78"/>
      <c r="T20" s="69"/>
    </row>
    <row r="21" spans="1:20" ht="18" x14ac:dyDescent="0.25">
      <c r="A21" s="131" t="str">
        <f>VLOOKUP(E21,'LISTADO ATM'!$A$2:$C$901,3,0)</f>
        <v>NORTE</v>
      </c>
      <c r="B21" s="126" t="s">
        <v>2755</v>
      </c>
      <c r="C21" s="96">
        <v>44431.435844907406</v>
      </c>
      <c r="D21" s="96" t="s">
        <v>2175</v>
      </c>
      <c r="E21" s="126">
        <v>348</v>
      </c>
      <c r="F21" s="131" t="str">
        <f>VLOOKUP(E21,VIP!$A$2:$O15311,2,0)</f>
        <v>DRBR348</v>
      </c>
      <c r="G21" s="131" t="str">
        <f>VLOOKUP(E21,'LISTADO ATM'!$A$2:$B$900,2,0)</f>
        <v xml:space="preserve">ATM Oficina Las Terrenas </v>
      </c>
      <c r="H21" s="131" t="str">
        <f>VLOOKUP(E21,VIP!$A$2:$O20272,7,FALSE)</f>
        <v>N/A</v>
      </c>
      <c r="I21" s="131" t="str">
        <f>VLOOKUP(E21,VIP!$A$2:$O12237,8,FALSE)</f>
        <v>N/A</v>
      </c>
      <c r="J21" s="131" t="str">
        <f>VLOOKUP(E21,VIP!$A$2:$O12187,8,FALSE)</f>
        <v>N/A</v>
      </c>
      <c r="K21" s="131" t="str">
        <f>VLOOKUP(E21,VIP!$A$2:$O15761,6,0)</f>
        <v>N/A</v>
      </c>
      <c r="L21" s="125" t="s">
        <v>2213</v>
      </c>
      <c r="M21" s="169" t="s">
        <v>2535</v>
      </c>
      <c r="N21" s="95" t="s">
        <v>2444</v>
      </c>
      <c r="O21" s="131" t="s">
        <v>2583</v>
      </c>
      <c r="P21" s="131"/>
      <c r="Q21" s="236">
        <v>44431.605682870373</v>
      </c>
      <c r="R21" s="101"/>
      <c r="S21" s="78"/>
      <c r="T21" s="69"/>
    </row>
    <row r="22" spans="1:20" ht="18" x14ac:dyDescent="0.25">
      <c r="A22" s="131" t="str">
        <f>VLOOKUP(E22,'LISTADO ATM'!$A$2:$C$901,3,0)</f>
        <v>NORTE</v>
      </c>
      <c r="B22" s="126" t="s">
        <v>2794</v>
      </c>
      <c r="C22" s="96">
        <v>44431.523402777777</v>
      </c>
      <c r="D22" s="96" t="s">
        <v>2174</v>
      </c>
      <c r="E22" s="126">
        <v>749</v>
      </c>
      <c r="F22" s="131" t="str">
        <f>VLOOKUP(E22,VIP!$A$2:$O15312,2,0)</f>
        <v>DRBR251</v>
      </c>
      <c r="G22" s="131" t="str">
        <f>VLOOKUP(E22,'LISTADO ATM'!$A$2:$B$900,2,0)</f>
        <v xml:space="preserve">ATM Oficina Yaque </v>
      </c>
      <c r="H22" s="131" t="str">
        <f>VLOOKUP(E22,VIP!$A$2:$O20273,7,FALSE)</f>
        <v>Si</v>
      </c>
      <c r="I22" s="131" t="str">
        <f>VLOOKUP(E22,VIP!$A$2:$O12238,8,FALSE)</f>
        <v>Si</v>
      </c>
      <c r="J22" s="131" t="str">
        <f>VLOOKUP(E22,VIP!$A$2:$O12188,8,FALSE)</f>
        <v>Si</v>
      </c>
      <c r="K22" s="131" t="str">
        <f>VLOOKUP(E22,VIP!$A$2:$O15762,6,0)</f>
        <v>NO</v>
      </c>
      <c r="L22" s="125" t="s">
        <v>2213</v>
      </c>
      <c r="M22" s="169" t="s">
        <v>2535</v>
      </c>
      <c r="N22" s="95" t="s">
        <v>2608</v>
      </c>
      <c r="O22" s="131" t="s">
        <v>2446</v>
      </c>
      <c r="P22" s="131"/>
      <c r="Q22" s="236">
        <v>44431.605682870373</v>
      </c>
      <c r="R22" s="101"/>
      <c r="S22" s="78"/>
      <c r="T22" s="69"/>
    </row>
    <row r="23" spans="1:20" ht="18" x14ac:dyDescent="0.25">
      <c r="A23" s="131" t="str">
        <f>VLOOKUP(E23,'LISTADO ATM'!$A$2:$C$901,3,0)</f>
        <v>NORTE</v>
      </c>
      <c r="B23" s="126" t="s">
        <v>2774</v>
      </c>
      <c r="C23" s="96">
        <v>44431.385428240741</v>
      </c>
      <c r="D23" s="96" t="s">
        <v>2460</v>
      </c>
      <c r="E23" s="126">
        <v>703</v>
      </c>
      <c r="F23" s="131" t="str">
        <f>VLOOKUP(E23,VIP!$A$2:$O15329,2,0)</f>
        <v>DRBR703</v>
      </c>
      <c r="G23" s="131" t="str">
        <f>VLOOKUP(E23,'LISTADO ATM'!$A$2:$B$900,2,0)</f>
        <v xml:space="preserve">ATM Oficina El Mamey Los Hidalgos </v>
      </c>
      <c r="H23" s="131" t="str">
        <f>VLOOKUP(E23,VIP!$A$2:$O20290,7,FALSE)</f>
        <v>Si</v>
      </c>
      <c r="I23" s="131" t="str">
        <f>VLOOKUP(E23,VIP!$A$2:$O12255,8,FALSE)</f>
        <v>Si</v>
      </c>
      <c r="J23" s="131" t="str">
        <f>VLOOKUP(E23,VIP!$A$2:$O12205,8,FALSE)</f>
        <v>Si</v>
      </c>
      <c r="K23" s="131" t="str">
        <f>VLOOKUP(E23,VIP!$A$2:$O15779,6,0)</f>
        <v>NO</v>
      </c>
      <c r="L23" s="125" t="s">
        <v>2775</v>
      </c>
      <c r="M23" s="169" t="s">
        <v>2535</v>
      </c>
      <c r="N23" s="169" t="s">
        <v>2653</v>
      </c>
      <c r="O23" s="131" t="s">
        <v>2778</v>
      </c>
      <c r="P23" s="142" t="s">
        <v>2779</v>
      </c>
      <c r="Q23" s="236" t="s">
        <v>2775</v>
      </c>
      <c r="R23" s="101"/>
      <c r="S23" s="78"/>
      <c r="T23" s="69"/>
    </row>
    <row r="24" spans="1:20" ht="18" x14ac:dyDescent="0.25">
      <c r="A24" s="131" t="str">
        <f>VLOOKUP(E24,'LISTADO ATM'!$A$2:$C$901,3,0)</f>
        <v>DISTRITO NACIONAL</v>
      </c>
      <c r="B24" s="126" t="s">
        <v>2773</v>
      </c>
      <c r="C24" s="96">
        <v>44431.386342592596</v>
      </c>
      <c r="D24" s="96" t="s">
        <v>2460</v>
      </c>
      <c r="E24" s="126">
        <v>753</v>
      </c>
      <c r="F24" s="131" t="str">
        <f>VLOOKUP(E24,VIP!$A$2:$O15328,2,0)</f>
        <v>DRBR753</v>
      </c>
      <c r="G24" s="131" t="str">
        <f>VLOOKUP(E24,'LISTADO ATM'!$A$2:$B$900,2,0)</f>
        <v xml:space="preserve">ATM S/M Nacional Tiradentes </v>
      </c>
      <c r="H24" s="131" t="str">
        <f>VLOOKUP(E24,VIP!$A$2:$O20289,7,FALSE)</f>
        <v>Si</v>
      </c>
      <c r="I24" s="131" t="str">
        <f>VLOOKUP(E24,VIP!$A$2:$O12254,8,FALSE)</f>
        <v>Si</v>
      </c>
      <c r="J24" s="131" t="str">
        <f>VLOOKUP(E24,VIP!$A$2:$O12204,8,FALSE)</f>
        <v>Si</v>
      </c>
      <c r="K24" s="131" t="str">
        <f>VLOOKUP(E24,VIP!$A$2:$O15778,6,0)</f>
        <v>NO</v>
      </c>
      <c r="L24" s="125" t="s">
        <v>2775</v>
      </c>
      <c r="M24" s="169" t="s">
        <v>2535</v>
      </c>
      <c r="N24" s="169" t="s">
        <v>2653</v>
      </c>
      <c r="O24" s="131" t="s">
        <v>2778</v>
      </c>
      <c r="P24" s="131" t="s">
        <v>2779</v>
      </c>
      <c r="Q24" s="236" t="s">
        <v>2775</v>
      </c>
      <c r="R24" s="101"/>
      <c r="S24" s="78"/>
      <c r="T24" s="69"/>
    </row>
    <row r="25" spans="1:20" ht="18" x14ac:dyDescent="0.25">
      <c r="A25" s="131" t="str">
        <f>VLOOKUP(E25,'LISTADO ATM'!$A$2:$C$901,3,0)</f>
        <v>DISTRITO NACIONAL</v>
      </c>
      <c r="B25" s="126" t="s">
        <v>2772</v>
      </c>
      <c r="C25" s="96">
        <v>44431.404988425929</v>
      </c>
      <c r="D25" s="96" t="s">
        <v>2460</v>
      </c>
      <c r="E25" s="126">
        <v>713</v>
      </c>
      <c r="F25" s="131" t="str">
        <f>VLOOKUP(E25,VIP!$A$2:$O15327,2,0)</f>
        <v>DRBR016</v>
      </c>
      <c r="G25" s="131" t="str">
        <f>VLOOKUP(E25,'LISTADO ATM'!$A$2:$B$900,2,0)</f>
        <v xml:space="preserve">ATM Oficina Las Américas </v>
      </c>
      <c r="H25" s="131" t="str">
        <f>VLOOKUP(E25,VIP!$A$2:$O20288,7,FALSE)</f>
        <v>Si</v>
      </c>
      <c r="I25" s="131" t="str">
        <f>VLOOKUP(E25,VIP!$A$2:$O12253,8,FALSE)</f>
        <v>Si</v>
      </c>
      <c r="J25" s="131" t="str">
        <f>VLOOKUP(E25,VIP!$A$2:$O12203,8,FALSE)</f>
        <v>Si</v>
      </c>
      <c r="K25" s="131" t="str">
        <f>VLOOKUP(E25,VIP!$A$2:$O15777,6,0)</f>
        <v>NO</v>
      </c>
      <c r="L25" s="125" t="s">
        <v>2775</v>
      </c>
      <c r="M25" s="169" t="s">
        <v>2535</v>
      </c>
      <c r="N25" s="169" t="s">
        <v>2653</v>
      </c>
      <c r="O25" s="131" t="s">
        <v>2776</v>
      </c>
      <c r="P25" s="131" t="s">
        <v>2779</v>
      </c>
      <c r="Q25" s="236" t="s">
        <v>2775</v>
      </c>
      <c r="R25" s="101"/>
      <c r="S25" s="78"/>
      <c r="T25" s="69"/>
    </row>
    <row r="26" spans="1:20" ht="18" x14ac:dyDescent="0.25">
      <c r="A26" s="132" t="str">
        <f>VLOOKUP(E26,'LISTADO ATM'!$A$2:$C$901,3,0)</f>
        <v>SUR</v>
      </c>
      <c r="B26" s="126" t="s">
        <v>2770</v>
      </c>
      <c r="C26" s="96">
        <v>44431.408217592594</v>
      </c>
      <c r="D26" s="96" t="s">
        <v>2460</v>
      </c>
      <c r="E26" s="126">
        <v>616</v>
      </c>
      <c r="F26" s="132" t="str">
        <f>VLOOKUP(E26,VIP!$A$2:$O15325,2,0)</f>
        <v>DRBR187</v>
      </c>
      <c r="G26" s="132" t="str">
        <f>VLOOKUP(E26,'LISTADO ATM'!$A$2:$B$900,2,0)</f>
        <v xml:space="preserve">ATM 5ta. Brigada Barahona </v>
      </c>
      <c r="H26" s="132" t="str">
        <f>VLOOKUP(E26,VIP!$A$2:$O20286,7,FALSE)</f>
        <v>Si</v>
      </c>
      <c r="I26" s="132" t="str">
        <f>VLOOKUP(E26,VIP!$A$2:$O12251,8,FALSE)</f>
        <v>Si</v>
      </c>
      <c r="J26" s="132" t="str">
        <f>VLOOKUP(E26,VIP!$A$2:$O12201,8,FALSE)</f>
        <v>Si</v>
      </c>
      <c r="K26" s="132" t="str">
        <f>VLOOKUP(E26,VIP!$A$2:$O15775,6,0)</f>
        <v>NO</v>
      </c>
      <c r="L26" s="125" t="s">
        <v>2775</v>
      </c>
      <c r="M26" s="169" t="s">
        <v>2535</v>
      </c>
      <c r="N26" s="169" t="s">
        <v>2653</v>
      </c>
      <c r="O26" s="132" t="s">
        <v>2776</v>
      </c>
      <c r="P26" s="132" t="s">
        <v>2779</v>
      </c>
      <c r="Q26" s="236" t="s">
        <v>2775</v>
      </c>
    </row>
    <row r="27" spans="1:20" ht="18" x14ac:dyDescent="0.25">
      <c r="A27" s="132" t="str">
        <f>VLOOKUP(E27,'LISTADO ATM'!$A$2:$C$901,3,0)</f>
        <v>NORTE</v>
      </c>
      <c r="B27" s="126" t="s">
        <v>2758</v>
      </c>
      <c r="C27" s="96">
        <v>44431.426620370374</v>
      </c>
      <c r="D27" s="96" t="s">
        <v>2460</v>
      </c>
      <c r="E27" s="126">
        <v>774</v>
      </c>
      <c r="F27" s="132" t="str">
        <f>VLOOKUP(E27,VIP!$A$2:$O15314,2,0)</f>
        <v>DRBR061</v>
      </c>
      <c r="G27" s="132" t="str">
        <f>VLOOKUP(E27,'LISTADO ATM'!$A$2:$B$900,2,0)</f>
        <v xml:space="preserve">ATM Oficina Montecristi </v>
      </c>
      <c r="H27" s="132" t="str">
        <f>VLOOKUP(E27,VIP!$A$2:$O20275,7,FALSE)</f>
        <v>Si</v>
      </c>
      <c r="I27" s="132" t="str">
        <f>VLOOKUP(E27,VIP!$A$2:$O12240,8,FALSE)</f>
        <v>Si</v>
      </c>
      <c r="J27" s="132" t="str">
        <f>VLOOKUP(E27,VIP!$A$2:$O12190,8,FALSE)</f>
        <v>Si</v>
      </c>
      <c r="K27" s="132" t="str">
        <f>VLOOKUP(E27,VIP!$A$2:$O15764,6,0)</f>
        <v>NO</v>
      </c>
      <c r="L27" s="125" t="s">
        <v>2775</v>
      </c>
      <c r="M27" s="169" t="s">
        <v>2535</v>
      </c>
      <c r="N27" s="169" t="s">
        <v>2653</v>
      </c>
      <c r="O27" s="132" t="s">
        <v>2445</v>
      </c>
      <c r="P27" s="132" t="s">
        <v>2779</v>
      </c>
      <c r="Q27" s="236" t="s">
        <v>2775</v>
      </c>
    </row>
    <row r="28" spans="1:20" ht="18" x14ac:dyDescent="0.25">
      <c r="A28" s="132" t="str">
        <f>VLOOKUP(E28,'LISTADO ATM'!$A$2:$C$901,3,0)</f>
        <v>DISTRITO NACIONAL</v>
      </c>
      <c r="B28" s="126" t="s">
        <v>2633</v>
      </c>
      <c r="C28" s="96">
        <v>44428.440706018519</v>
      </c>
      <c r="D28" s="96" t="s">
        <v>2174</v>
      </c>
      <c r="E28" s="126">
        <v>761</v>
      </c>
      <c r="F28" s="132" t="str">
        <f>VLOOKUP(E28,VIP!$A$2:$O15163,2,0)</f>
        <v>DRBR761</v>
      </c>
      <c r="G28" s="132" t="str">
        <f>VLOOKUP(E28,'LISTADO ATM'!$A$2:$B$900,2,0)</f>
        <v xml:space="preserve">ATM ISSPOL </v>
      </c>
      <c r="H28" s="132" t="str">
        <f>VLOOKUP(E28,VIP!$A$2:$O20124,7,FALSE)</f>
        <v>Si</v>
      </c>
      <c r="I28" s="132" t="str">
        <f>VLOOKUP(E28,VIP!$A$2:$O12089,8,FALSE)</f>
        <v>Si</v>
      </c>
      <c r="J28" s="132" t="str">
        <f>VLOOKUP(E28,VIP!$A$2:$O12039,8,FALSE)</f>
        <v>Si</v>
      </c>
      <c r="K28" s="132" t="str">
        <f>VLOOKUP(E28,VIP!$A$2:$O15613,6,0)</f>
        <v>NO</v>
      </c>
      <c r="L28" s="125" t="s">
        <v>2239</v>
      </c>
      <c r="M28" s="169" t="s">
        <v>2535</v>
      </c>
      <c r="N28" s="169" t="s">
        <v>2653</v>
      </c>
      <c r="O28" s="132" t="s">
        <v>2446</v>
      </c>
      <c r="P28" s="132"/>
      <c r="Q28" s="236">
        <v>44431.43167824074</v>
      </c>
    </row>
    <row r="29" spans="1:20" ht="18" x14ac:dyDescent="0.25">
      <c r="A29" s="132" t="str">
        <f>VLOOKUP(E29,'LISTADO ATM'!$A$2:$C$901,3,0)</f>
        <v>SUR</v>
      </c>
      <c r="B29" s="126" t="s">
        <v>2704</v>
      </c>
      <c r="C29" s="96">
        <v>44428.650578703702</v>
      </c>
      <c r="D29" s="96" t="s">
        <v>2174</v>
      </c>
      <c r="E29" s="126">
        <v>455</v>
      </c>
      <c r="F29" s="132" t="str">
        <f>VLOOKUP(E29,VIP!$A$2:$O15309,2,0)</f>
        <v>DRBR455</v>
      </c>
      <c r="G29" s="132" t="str">
        <f>VLOOKUP(E29,'LISTADO ATM'!$A$2:$B$900,2,0)</f>
        <v xml:space="preserve">ATM Oficina Baní II </v>
      </c>
      <c r="H29" s="132" t="str">
        <f>VLOOKUP(E29,VIP!$A$2:$O20270,7,FALSE)</f>
        <v>Si</v>
      </c>
      <c r="I29" s="132" t="str">
        <f>VLOOKUP(E29,VIP!$A$2:$O12235,8,FALSE)</f>
        <v>Si</v>
      </c>
      <c r="J29" s="132" t="str">
        <f>VLOOKUP(E29,VIP!$A$2:$O12185,8,FALSE)</f>
        <v>Si</v>
      </c>
      <c r="K29" s="132" t="str">
        <f>VLOOKUP(E29,VIP!$A$2:$O15759,6,0)</f>
        <v>NO</v>
      </c>
      <c r="L29" s="125" t="s">
        <v>2239</v>
      </c>
      <c r="M29" s="169" t="s">
        <v>2535</v>
      </c>
      <c r="N29" s="169" t="s">
        <v>2653</v>
      </c>
      <c r="O29" s="132" t="s">
        <v>2446</v>
      </c>
      <c r="P29" s="142"/>
      <c r="Q29" s="236">
        <v>44431.605682870373</v>
      </c>
    </row>
    <row r="30" spans="1:20" ht="18" x14ac:dyDescent="0.25">
      <c r="A30" s="132" t="str">
        <f>VLOOKUP(E30,'LISTADO ATM'!$A$2:$C$901,3,0)</f>
        <v>ESTE</v>
      </c>
      <c r="B30" s="126" t="s">
        <v>2643</v>
      </c>
      <c r="C30" s="96">
        <v>44428.735254629632</v>
      </c>
      <c r="D30" s="96" t="s">
        <v>2174</v>
      </c>
      <c r="E30" s="126">
        <v>462</v>
      </c>
      <c r="F30" s="132" t="str">
        <f>VLOOKUP(E30,VIP!$A$2:$O15190,2,0)</f>
        <v>DRBR462</v>
      </c>
      <c r="G30" s="132" t="str">
        <f>VLOOKUP(E30,'LISTADO ATM'!$A$2:$B$900,2,0)</f>
        <v>ATM Agrocafe Del Caribe</v>
      </c>
      <c r="H30" s="132" t="str">
        <f>VLOOKUP(E30,VIP!$A$2:$O20151,7,FALSE)</f>
        <v>Si</v>
      </c>
      <c r="I30" s="132" t="str">
        <f>VLOOKUP(E30,VIP!$A$2:$O12116,8,FALSE)</f>
        <v>Si</v>
      </c>
      <c r="J30" s="132" t="str">
        <f>VLOOKUP(E30,VIP!$A$2:$O12066,8,FALSE)</f>
        <v>Si</v>
      </c>
      <c r="K30" s="132" t="str">
        <f>VLOOKUP(E30,VIP!$A$2:$O15640,6,0)</f>
        <v>NO</v>
      </c>
      <c r="L30" s="125" t="s">
        <v>2239</v>
      </c>
      <c r="M30" s="169" t="s">
        <v>2535</v>
      </c>
      <c r="N30" s="169" t="s">
        <v>2653</v>
      </c>
      <c r="O30" s="132" t="s">
        <v>2446</v>
      </c>
      <c r="P30" s="132"/>
      <c r="Q30" s="236">
        <v>44431.605682870373</v>
      </c>
    </row>
    <row r="31" spans="1:20" ht="18" x14ac:dyDescent="0.25">
      <c r="A31" s="132" t="str">
        <f>VLOOKUP(E31,'LISTADO ATM'!$A$2:$C$901,3,0)</f>
        <v>DISTRITO NACIONAL</v>
      </c>
      <c r="B31" s="126" t="s">
        <v>2656</v>
      </c>
      <c r="C31" s="96">
        <v>44429.713935185187</v>
      </c>
      <c r="D31" s="96" t="s">
        <v>2174</v>
      </c>
      <c r="E31" s="126">
        <v>850</v>
      </c>
      <c r="F31" s="132" t="str">
        <f>VLOOKUP(E31,VIP!$A$2:$O15321,2,0)</f>
        <v>DRBR850</v>
      </c>
      <c r="G31" s="132" t="str">
        <f>VLOOKUP(E31,'LISTADO ATM'!$A$2:$B$900,2,0)</f>
        <v xml:space="preserve">ATM Hotel Be Live Hamaca </v>
      </c>
      <c r="H31" s="132" t="str">
        <f>VLOOKUP(E31,VIP!$A$2:$O20282,7,FALSE)</f>
        <v>Si</v>
      </c>
      <c r="I31" s="132" t="str">
        <f>VLOOKUP(E31,VIP!$A$2:$O12247,8,FALSE)</f>
        <v>Si</v>
      </c>
      <c r="J31" s="132" t="str">
        <f>VLOOKUP(E31,VIP!$A$2:$O12197,8,FALSE)</f>
        <v>Si</v>
      </c>
      <c r="K31" s="132" t="str">
        <f>VLOOKUP(E31,VIP!$A$2:$O15771,6,0)</f>
        <v>NO</v>
      </c>
      <c r="L31" s="125" t="s">
        <v>2239</v>
      </c>
      <c r="M31" s="169" t="s">
        <v>2535</v>
      </c>
      <c r="N31" s="169" t="s">
        <v>2653</v>
      </c>
      <c r="O31" s="132" t="s">
        <v>2446</v>
      </c>
      <c r="P31" s="142"/>
      <c r="Q31" s="236">
        <v>44431.605682870373</v>
      </c>
    </row>
    <row r="32" spans="1:20" ht="18" x14ac:dyDescent="0.25">
      <c r="A32" s="132" t="str">
        <f>VLOOKUP(E32,'LISTADO ATM'!$A$2:$C$901,3,0)</f>
        <v>SUR</v>
      </c>
      <c r="B32" s="126" t="s">
        <v>2731</v>
      </c>
      <c r="C32" s="96">
        <v>44431.03365740741</v>
      </c>
      <c r="D32" s="96" t="s">
        <v>2174</v>
      </c>
      <c r="E32" s="126">
        <v>50</v>
      </c>
      <c r="F32" s="132" t="str">
        <f>VLOOKUP(E32,VIP!$A$2:$O15310,2,0)</f>
        <v>DRBR050</v>
      </c>
      <c r="G32" s="132" t="str">
        <f>VLOOKUP(E32,'LISTADO ATM'!$A$2:$B$900,2,0)</f>
        <v xml:space="preserve">ATM Oficina Padre Las Casas (Azua) </v>
      </c>
      <c r="H32" s="132" t="str">
        <f>VLOOKUP(E32,VIP!$A$2:$O20271,7,FALSE)</f>
        <v>Si</v>
      </c>
      <c r="I32" s="132" t="str">
        <f>VLOOKUP(E32,VIP!$A$2:$O12236,8,FALSE)</f>
        <v>Si</v>
      </c>
      <c r="J32" s="132" t="str">
        <f>VLOOKUP(E32,VIP!$A$2:$O12186,8,FALSE)</f>
        <v>Si</v>
      </c>
      <c r="K32" s="132" t="str">
        <f>VLOOKUP(E32,VIP!$A$2:$O15760,6,0)</f>
        <v>NO</v>
      </c>
      <c r="L32" s="125" t="s">
        <v>2239</v>
      </c>
      <c r="M32" s="169" t="s">
        <v>2535</v>
      </c>
      <c r="N32" s="169" t="s">
        <v>2653</v>
      </c>
      <c r="O32" s="132" t="s">
        <v>2446</v>
      </c>
      <c r="P32" s="142"/>
      <c r="Q32" s="236">
        <v>44431.43167824074</v>
      </c>
    </row>
    <row r="33" spans="1:17" ht="18" x14ac:dyDescent="0.25">
      <c r="A33" s="132" t="str">
        <f>VLOOKUP(E33,'LISTADO ATM'!$A$2:$C$901,3,0)</f>
        <v>DISTRITO NACIONAL</v>
      </c>
      <c r="B33" s="126" t="s">
        <v>2706</v>
      </c>
      <c r="C33" s="96">
        <v>44426.037581018521</v>
      </c>
      <c r="D33" s="96" t="s">
        <v>2441</v>
      </c>
      <c r="E33" s="126">
        <v>70</v>
      </c>
      <c r="F33" s="132" t="str">
        <f>VLOOKUP(E33,VIP!$A$2:$O15313,2,0)</f>
        <v>DRBR070</v>
      </c>
      <c r="G33" s="132" t="str">
        <f>VLOOKUP(E33,'LISTADO ATM'!$A$2:$B$900,2,0)</f>
        <v xml:space="preserve">ATM Autoservicio Plaza Lama Zona Oriental </v>
      </c>
      <c r="H33" s="132" t="str">
        <f>VLOOKUP(E33,VIP!$A$2:$O20274,7,FALSE)</f>
        <v>Si</v>
      </c>
      <c r="I33" s="132" t="str">
        <f>VLOOKUP(E33,VIP!$A$2:$O12239,8,FALSE)</f>
        <v>Si</v>
      </c>
      <c r="J33" s="132" t="str">
        <f>VLOOKUP(E33,VIP!$A$2:$O12189,8,FALSE)</f>
        <v>Si</v>
      </c>
      <c r="K33" s="132" t="str">
        <f>VLOOKUP(E33,VIP!$A$2:$O15763,6,0)</f>
        <v>NO</v>
      </c>
      <c r="L33" s="125" t="s">
        <v>2623</v>
      </c>
      <c r="M33" s="169" t="s">
        <v>2535</v>
      </c>
      <c r="N33" s="169" t="s">
        <v>2653</v>
      </c>
      <c r="O33" s="132" t="s">
        <v>2445</v>
      </c>
      <c r="P33" s="142"/>
      <c r="Q33" s="236">
        <v>44431.605682870373</v>
      </c>
    </row>
    <row r="34" spans="1:17" ht="18" x14ac:dyDescent="0.25">
      <c r="A34" s="132" t="str">
        <f>VLOOKUP(E34,'LISTADO ATM'!$A$2:$C$901,3,0)</f>
        <v>NORTE</v>
      </c>
      <c r="B34" s="126" t="s">
        <v>2668</v>
      </c>
      <c r="C34" s="96">
        <v>44430.033888888887</v>
      </c>
      <c r="D34" s="96" t="s">
        <v>2460</v>
      </c>
      <c r="E34" s="126">
        <v>307</v>
      </c>
      <c r="F34" s="132" t="str">
        <f>VLOOKUP(E34,VIP!$A$2:$O15315,2,0)</f>
        <v>DRBR307</v>
      </c>
      <c r="G34" s="132" t="str">
        <f>VLOOKUP(E34,'LISTADO ATM'!$A$2:$B$900,2,0)</f>
        <v>ATM Oficina Nagua II</v>
      </c>
      <c r="H34" s="132" t="str">
        <f>VLOOKUP(E34,VIP!$A$2:$O20276,7,FALSE)</f>
        <v>Si</v>
      </c>
      <c r="I34" s="132" t="str">
        <f>VLOOKUP(E34,VIP!$A$2:$O12241,8,FALSE)</f>
        <v>Si</v>
      </c>
      <c r="J34" s="132" t="str">
        <f>VLOOKUP(E34,VIP!$A$2:$O12191,8,FALSE)</f>
        <v>Si</v>
      </c>
      <c r="K34" s="132" t="str">
        <f>VLOOKUP(E34,VIP!$A$2:$O15765,6,0)</f>
        <v>SI</v>
      </c>
      <c r="L34" s="125" t="s">
        <v>2623</v>
      </c>
      <c r="M34" s="169" t="s">
        <v>2535</v>
      </c>
      <c r="N34" s="95" t="s">
        <v>2444</v>
      </c>
      <c r="O34" s="132" t="s">
        <v>2461</v>
      </c>
      <c r="P34" s="132"/>
      <c r="Q34" s="236">
        <v>44431.43167824074</v>
      </c>
    </row>
    <row r="35" spans="1:17" ht="18" x14ac:dyDescent="0.25">
      <c r="A35" s="132" t="str">
        <f>VLOOKUP(E35,'LISTADO ATM'!$A$2:$C$901,3,0)</f>
        <v>NORTE</v>
      </c>
      <c r="B35" s="126" t="s">
        <v>2708</v>
      </c>
      <c r="C35" s="96">
        <v>44430.912083333336</v>
      </c>
      <c r="D35" s="96" t="s">
        <v>2460</v>
      </c>
      <c r="E35" s="126">
        <v>283</v>
      </c>
      <c r="F35" s="132" t="str">
        <f>VLOOKUP(E35,VIP!$A$2:$O15302,2,0)</f>
        <v>DRBR283</v>
      </c>
      <c r="G35" s="132" t="str">
        <f>VLOOKUP(E35,'LISTADO ATM'!$A$2:$B$900,2,0)</f>
        <v xml:space="preserve">ATM Oficina Nibaje </v>
      </c>
      <c r="H35" s="132" t="str">
        <f>VLOOKUP(E35,VIP!$A$2:$O20263,7,FALSE)</f>
        <v>Si</v>
      </c>
      <c r="I35" s="132" t="str">
        <f>VLOOKUP(E35,VIP!$A$2:$O12228,8,FALSE)</f>
        <v>Si</v>
      </c>
      <c r="J35" s="132" t="str">
        <f>VLOOKUP(E35,VIP!$A$2:$O12178,8,FALSE)</f>
        <v>Si</v>
      </c>
      <c r="K35" s="132" t="str">
        <f>VLOOKUP(E35,VIP!$A$2:$O15752,6,0)</f>
        <v>NO</v>
      </c>
      <c r="L35" s="125" t="s">
        <v>2623</v>
      </c>
      <c r="M35" s="169" t="s">
        <v>2535</v>
      </c>
      <c r="N35" s="95" t="s">
        <v>2444</v>
      </c>
      <c r="O35" s="132" t="s">
        <v>2637</v>
      </c>
      <c r="P35" s="132"/>
      <c r="Q35" s="236">
        <v>44431.605682870373</v>
      </c>
    </row>
    <row r="36" spans="1:17" ht="18" x14ac:dyDescent="0.25">
      <c r="A36" s="132" t="str">
        <f>VLOOKUP(E36,'LISTADO ATM'!$A$2:$C$901,3,0)</f>
        <v>NORTE</v>
      </c>
      <c r="B36" s="126" t="s">
        <v>2692</v>
      </c>
      <c r="C36" s="96">
        <v>44430.613171296296</v>
      </c>
      <c r="D36" s="96" t="s">
        <v>2613</v>
      </c>
      <c r="E36" s="126">
        <v>291</v>
      </c>
      <c r="F36" s="132" t="str">
        <f>VLOOKUP(E36,VIP!$A$2:$O15297,2,0)</f>
        <v>DRBR291</v>
      </c>
      <c r="G36" s="132" t="str">
        <f>VLOOKUP(E36,'LISTADO ATM'!$A$2:$B$900,2,0)</f>
        <v xml:space="preserve">ATM S/M Jumbo Las Colinas </v>
      </c>
      <c r="H36" s="132" t="str">
        <f>VLOOKUP(E36,VIP!$A$2:$O20258,7,FALSE)</f>
        <v>Si</v>
      </c>
      <c r="I36" s="132" t="str">
        <f>VLOOKUP(E36,VIP!$A$2:$O12223,8,FALSE)</f>
        <v>Si</v>
      </c>
      <c r="J36" s="132" t="str">
        <f>VLOOKUP(E36,VIP!$A$2:$O12173,8,FALSE)</f>
        <v>Si</v>
      </c>
      <c r="K36" s="132" t="str">
        <f>VLOOKUP(E36,VIP!$A$2:$O15747,6,0)</f>
        <v>NO</v>
      </c>
      <c r="L36" s="125" t="s">
        <v>2694</v>
      </c>
      <c r="M36" s="169" t="s">
        <v>2535</v>
      </c>
      <c r="N36" s="95" t="s">
        <v>2444</v>
      </c>
      <c r="O36" s="132" t="s">
        <v>2614</v>
      </c>
      <c r="P36" s="142"/>
      <c r="Q36" s="236">
        <v>44431.605682870373</v>
      </c>
    </row>
    <row r="37" spans="1:17" ht="18" x14ac:dyDescent="0.25">
      <c r="A37" s="132" t="str">
        <f>VLOOKUP(E37,'LISTADO ATM'!$A$2:$C$901,3,0)</f>
        <v>ESTE</v>
      </c>
      <c r="B37" s="126">
        <v>3335996366</v>
      </c>
      <c r="C37" s="96">
        <v>44429.443738425929</v>
      </c>
      <c r="D37" s="96" t="s">
        <v>2460</v>
      </c>
      <c r="E37" s="126">
        <v>385</v>
      </c>
      <c r="F37" s="132" t="str">
        <f>VLOOKUP(E37,VIP!$A$2:$O15254,2,0)</f>
        <v>DRBR385</v>
      </c>
      <c r="G37" s="132" t="str">
        <f>VLOOKUP(E37,'LISTADO ATM'!$A$2:$B$900,2,0)</f>
        <v xml:space="preserve">ATM Plaza Verón I </v>
      </c>
      <c r="H37" s="132" t="str">
        <f>VLOOKUP(E37,VIP!$A$2:$O20215,7,FALSE)</f>
        <v>Si</v>
      </c>
      <c r="I37" s="132" t="str">
        <f>VLOOKUP(E37,VIP!$A$2:$O12180,8,FALSE)</f>
        <v>Si</v>
      </c>
      <c r="J37" s="132" t="str">
        <f>VLOOKUP(E37,VIP!$A$2:$O12130,8,FALSE)</f>
        <v>Si</v>
      </c>
      <c r="K37" s="132" t="str">
        <f>VLOOKUP(E37,VIP!$A$2:$O15704,6,0)</f>
        <v>NO</v>
      </c>
      <c r="L37" s="125" t="s">
        <v>2550</v>
      </c>
      <c r="M37" s="169" t="s">
        <v>2535</v>
      </c>
      <c r="N37" s="95" t="s">
        <v>2444</v>
      </c>
      <c r="O37" s="132" t="s">
        <v>2461</v>
      </c>
      <c r="P37" s="132"/>
      <c r="Q37" s="236">
        <v>44431.605682870373</v>
      </c>
    </row>
    <row r="38" spans="1:17" s="123" customFormat="1" ht="18" x14ac:dyDescent="0.25">
      <c r="A38" s="133" t="str">
        <f>VLOOKUP(E38,'LISTADO ATM'!$A$2:$C$901,3,0)</f>
        <v>ESTE</v>
      </c>
      <c r="B38" s="126">
        <v>3335996455</v>
      </c>
      <c r="C38" s="96">
        <v>44429.539085648146</v>
      </c>
      <c r="D38" s="96" t="s">
        <v>2460</v>
      </c>
      <c r="E38" s="126">
        <v>399</v>
      </c>
      <c r="F38" s="133" t="str">
        <f>VLOOKUP(E38,VIP!$A$2:$O15270,2,0)</f>
        <v>DRBR399</v>
      </c>
      <c r="G38" s="133" t="str">
        <f>VLOOKUP(E38,'LISTADO ATM'!$A$2:$B$900,2,0)</f>
        <v xml:space="preserve">ATM Oficina La Romana II </v>
      </c>
      <c r="H38" s="133" t="str">
        <f>VLOOKUP(E38,VIP!$A$2:$O20231,7,FALSE)</f>
        <v>Si</v>
      </c>
      <c r="I38" s="133" t="str">
        <f>VLOOKUP(E38,VIP!$A$2:$O12196,8,FALSE)</f>
        <v>Si</v>
      </c>
      <c r="J38" s="133" t="str">
        <f>VLOOKUP(E38,VIP!$A$2:$O12146,8,FALSE)</f>
        <v>Si</v>
      </c>
      <c r="K38" s="133" t="str">
        <f>VLOOKUP(E38,VIP!$A$2:$O15720,6,0)</f>
        <v>NO</v>
      </c>
      <c r="L38" s="125" t="s">
        <v>2550</v>
      </c>
      <c r="M38" s="169" t="s">
        <v>2535</v>
      </c>
      <c r="N38" s="169" t="s">
        <v>2653</v>
      </c>
      <c r="O38" s="133" t="s">
        <v>2461</v>
      </c>
      <c r="P38" s="133"/>
      <c r="Q38" s="236">
        <v>44431.43167824074</v>
      </c>
    </row>
    <row r="39" spans="1:17" s="123" customFormat="1" ht="18" x14ac:dyDescent="0.25">
      <c r="A39" s="133" t="str">
        <f>VLOOKUP(E39,'LISTADO ATM'!$A$2:$C$901,3,0)</f>
        <v>DISTRITO NACIONAL</v>
      </c>
      <c r="B39" s="126" t="s">
        <v>2671</v>
      </c>
      <c r="C39" s="96">
        <v>44429.948796296296</v>
      </c>
      <c r="D39" s="96" t="s">
        <v>2460</v>
      </c>
      <c r="E39" s="126">
        <v>85</v>
      </c>
      <c r="F39" s="133" t="str">
        <f>VLOOKUP(E39,VIP!$A$2:$O15318,2,0)</f>
        <v>DRBR085</v>
      </c>
      <c r="G39" s="133" t="str">
        <f>VLOOKUP(E39,'LISTADO ATM'!$A$2:$B$900,2,0)</f>
        <v xml:space="preserve">ATM Oficina San Isidro (Fuerza Aérea) </v>
      </c>
      <c r="H39" s="133" t="str">
        <f>VLOOKUP(E39,VIP!$A$2:$O20279,7,FALSE)</f>
        <v>Si</v>
      </c>
      <c r="I39" s="133" t="str">
        <f>VLOOKUP(E39,VIP!$A$2:$O12244,8,FALSE)</f>
        <v>Si</v>
      </c>
      <c r="J39" s="133" t="str">
        <f>VLOOKUP(E39,VIP!$A$2:$O12194,8,FALSE)</f>
        <v>Si</v>
      </c>
      <c r="K39" s="133" t="str">
        <f>VLOOKUP(E39,VIP!$A$2:$O15768,6,0)</f>
        <v>NO</v>
      </c>
      <c r="L39" s="125" t="s">
        <v>2550</v>
      </c>
      <c r="M39" s="169" t="s">
        <v>2535</v>
      </c>
      <c r="N39" s="95" t="s">
        <v>2444</v>
      </c>
      <c r="O39" s="133" t="s">
        <v>2637</v>
      </c>
      <c r="P39" s="133"/>
      <c r="Q39" s="236">
        <v>44431.605682870373</v>
      </c>
    </row>
    <row r="40" spans="1:17" s="123" customFormat="1" ht="18" x14ac:dyDescent="0.25">
      <c r="A40" s="133" t="str">
        <f>VLOOKUP(E40,'LISTADO ATM'!$A$2:$C$901,3,0)</f>
        <v>NORTE</v>
      </c>
      <c r="B40" s="126" t="s">
        <v>2666</v>
      </c>
      <c r="C40" s="96">
        <v>44430.104583333334</v>
      </c>
      <c r="D40" s="96" t="s">
        <v>2460</v>
      </c>
      <c r="E40" s="126">
        <v>228</v>
      </c>
      <c r="F40" s="133" t="str">
        <f>VLOOKUP(E40,VIP!$A$2:$O15306,2,0)</f>
        <v>DRBR228</v>
      </c>
      <c r="G40" s="133" t="str">
        <f>VLOOKUP(E40,'LISTADO ATM'!$A$2:$B$900,2,0)</f>
        <v xml:space="preserve">ATM Oficina SAJOMA </v>
      </c>
      <c r="H40" s="133" t="str">
        <f>VLOOKUP(E40,VIP!$A$2:$O20267,7,FALSE)</f>
        <v>Si</v>
      </c>
      <c r="I40" s="133" t="str">
        <f>VLOOKUP(E40,VIP!$A$2:$O12232,8,FALSE)</f>
        <v>Si</v>
      </c>
      <c r="J40" s="133" t="str">
        <f>VLOOKUP(E40,VIP!$A$2:$O12182,8,FALSE)</f>
        <v>Si</v>
      </c>
      <c r="K40" s="133" t="str">
        <f>VLOOKUP(E40,VIP!$A$2:$O15756,6,0)</f>
        <v>NO</v>
      </c>
      <c r="L40" s="125" t="s">
        <v>2721</v>
      </c>
      <c r="M40" s="169" t="s">
        <v>2535</v>
      </c>
      <c r="N40" s="95" t="s">
        <v>2444</v>
      </c>
      <c r="O40" s="133" t="s">
        <v>2461</v>
      </c>
      <c r="P40" s="133"/>
      <c r="Q40" s="236">
        <v>44431.605682870373</v>
      </c>
    </row>
    <row r="41" spans="1:17" s="123" customFormat="1" ht="18" x14ac:dyDescent="0.25">
      <c r="A41" s="133" t="str">
        <f>VLOOKUP(E41,'LISTADO ATM'!$A$2:$C$901,3,0)</f>
        <v>DISTRITO NACIONAL</v>
      </c>
      <c r="B41" s="126" t="s">
        <v>2641</v>
      </c>
      <c r="C41" s="96">
        <v>44428.640833333331</v>
      </c>
      <c r="D41" s="96" t="s">
        <v>2460</v>
      </c>
      <c r="E41" s="126">
        <v>745</v>
      </c>
      <c r="F41" s="133" t="str">
        <f>VLOOKUP(E41,VIP!$A$2:$O15178,2,0)</f>
        <v>DRBR027</v>
      </c>
      <c r="G41" s="133" t="str">
        <f>VLOOKUP(E41,'LISTADO ATM'!$A$2:$B$900,2,0)</f>
        <v xml:space="preserve">ATM Oficina Ave. Duarte </v>
      </c>
      <c r="H41" s="133" t="str">
        <f>VLOOKUP(E41,VIP!$A$2:$O20139,7,FALSE)</f>
        <v>No</v>
      </c>
      <c r="I41" s="133" t="str">
        <f>VLOOKUP(E41,VIP!$A$2:$O12104,8,FALSE)</f>
        <v>No</v>
      </c>
      <c r="J41" s="133" t="str">
        <f>VLOOKUP(E41,VIP!$A$2:$O12054,8,FALSE)</f>
        <v>No</v>
      </c>
      <c r="K41" s="133" t="str">
        <f>VLOOKUP(E41,VIP!$A$2:$O15628,6,0)</f>
        <v>NO</v>
      </c>
      <c r="L41" s="125" t="s">
        <v>2434</v>
      </c>
      <c r="M41" s="169" t="s">
        <v>2535</v>
      </c>
      <c r="N41" s="169" t="s">
        <v>2653</v>
      </c>
      <c r="O41" s="133" t="s">
        <v>2637</v>
      </c>
      <c r="P41" s="133"/>
      <c r="Q41" s="236">
        <v>44431.605682870373</v>
      </c>
    </row>
    <row r="42" spans="1:17" s="123" customFormat="1" ht="18" x14ac:dyDescent="0.25">
      <c r="A42" s="134" t="str">
        <f>VLOOKUP(E42,'LISTADO ATM'!$A$2:$C$901,3,0)</f>
        <v>DISTRITO NACIONAL</v>
      </c>
      <c r="B42" s="126" t="s">
        <v>2649</v>
      </c>
      <c r="C42" s="96">
        <v>44429.038472222222</v>
      </c>
      <c r="D42" s="96" t="s">
        <v>2441</v>
      </c>
      <c r="E42" s="126">
        <v>578</v>
      </c>
      <c r="F42" s="134" t="str">
        <f>VLOOKUP(E42,VIP!$A$2:$O15219,2,0)</f>
        <v>DRBR324</v>
      </c>
      <c r="G42" s="134" t="str">
        <f>VLOOKUP(E42,'LISTADO ATM'!$A$2:$B$900,2,0)</f>
        <v xml:space="preserve">ATM Procuraduría General de la República </v>
      </c>
      <c r="H42" s="134" t="str">
        <f>VLOOKUP(E42,VIP!$A$2:$O20180,7,FALSE)</f>
        <v>Si</v>
      </c>
      <c r="I42" s="134" t="str">
        <f>VLOOKUP(E42,VIP!$A$2:$O12145,8,FALSE)</f>
        <v>No</v>
      </c>
      <c r="J42" s="134" t="str">
        <f>VLOOKUP(E42,VIP!$A$2:$O12095,8,FALSE)</f>
        <v>No</v>
      </c>
      <c r="K42" s="134" t="str">
        <f>VLOOKUP(E42,VIP!$A$2:$O15669,6,0)</f>
        <v>NO</v>
      </c>
      <c r="L42" s="125" t="s">
        <v>2434</v>
      </c>
      <c r="M42" s="169" t="s">
        <v>2535</v>
      </c>
      <c r="N42" s="95" t="s">
        <v>2444</v>
      </c>
      <c r="O42" s="134" t="s">
        <v>2445</v>
      </c>
      <c r="P42" s="142"/>
      <c r="Q42" s="236">
        <v>44431.43167824074</v>
      </c>
    </row>
    <row r="43" spans="1:17" s="123" customFormat="1" ht="18" x14ac:dyDescent="0.25">
      <c r="A43" s="134" t="str">
        <f>VLOOKUP(E43,'LISTADO ATM'!$A$2:$C$901,3,0)</f>
        <v>DISTRITO NACIONAL</v>
      </c>
      <c r="B43" s="126">
        <v>3335996446</v>
      </c>
      <c r="C43" s="96">
        <v>44429.527592592596</v>
      </c>
      <c r="D43" s="96" t="s">
        <v>2441</v>
      </c>
      <c r="E43" s="126">
        <v>970</v>
      </c>
      <c r="F43" s="134" t="str">
        <f>VLOOKUP(E43,VIP!$A$2:$O15274,2,0)</f>
        <v>DRBR970</v>
      </c>
      <c r="G43" s="134" t="str">
        <f>VLOOKUP(E43,'LISTADO ATM'!$A$2:$B$900,2,0)</f>
        <v xml:space="preserve">ATM S/M Olé Haina </v>
      </c>
      <c r="H43" s="134" t="str">
        <f>VLOOKUP(E43,VIP!$A$2:$O20235,7,FALSE)</f>
        <v>Si</v>
      </c>
      <c r="I43" s="134" t="str">
        <f>VLOOKUP(E43,VIP!$A$2:$O12200,8,FALSE)</f>
        <v>Si</v>
      </c>
      <c r="J43" s="134" t="str">
        <f>VLOOKUP(E43,VIP!$A$2:$O12150,8,FALSE)</f>
        <v>Si</v>
      </c>
      <c r="K43" s="134" t="str">
        <f>VLOOKUP(E43,VIP!$A$2:$O15724,6,0)</f>
        <v>NO</v>
      </c>
      <c r="L43" s="125" t="s">
        <v>2434</v>
      </c>
      <c r="M43" s="169" t="s">
        <v>2535</v>
      </c>
      <c r="N43" s="95" t="s">
        <v>2444</v>
      </c>
      <c r="O43" s="134" t="s">
        <v>2445</v>
      </c>
      <c r="P43" s="134"/>
      <c r="Q43" s="236">
        <v>44431.605682870373</v>
      </c>
    </row>
    <row r="44" spans="1:17" s="123" customFormat="1" ht="18" x14ac:dyDescent="0.25">
      <c r="A44" s="134" t="str">
        <f>VLOOKUP(E44,'LISTADO ATM'!$A$2:$C$901,3,0)</f>
        <v>DISTRITO NACIONAL</v>
      </c>
      <c r="B44" s="126">
        <v>3335996482</v>
      </c>
      <c r="C44" s="96">
        <v>44429.603472222225</v>
      </c>
      <c r="D44" s="96" t="s">
        <v>2441</v>
      </c>
      <c r="E44" s="126">
        <v>406</v>
      </c>
      <c r="F44" s="134" t="str">
        <f>VLOOKUP(E44,VIP!$A$2:$O15266,2,0)</f>
        <v>DRBR406</v>
      </c>
      <c r="G44" s="134" t="str">
        <f>VLOOKUP(E44,'LISTADO ATM'!$A$2:$B$900,2,0)</f>
        <v xml:space="preserve">ATM UNP Plaza Lama Máximo Gómez </v>
      </c>
      <c r="H44" s="134" t="str">
        <f>VLOOKUP(E44,VIP!$A$2:$O20227,7,FALSE)</f>
        <v>Si</v>
      </c>
      <c r="I44" s="134" t="str">
        <f>VLOOKUP(E44,VIP!$A$2:$O12192,8,FALSE)</f>
        <v>Si</v>
      </c>
      <c r="J44" s="134" t="str">
        <f>VLOOKUP(E44,VIP!$A$2:$O12142,8,FALSE)</f>
        <v>Si</v>
      </c>
      <c r="K44" s="134" t="str">
        <f>VLOOKUP(E44,VIP!$A$2:$O15716,6,0)</f>
        <v>SI</v>
      </c>
      <c r="L44" s="125" t="s">
        <v>2434</v>
      </c>
      <c r="M44" s="169" t="s">
        <v>2535</v>
      </c>
      <c r="N44" s="95" t="s">
        <v>2444</v>
      </c>
      <c r="O44" s="134" t="s">
        <v>2445</v>
      </c>
      <c r="P44" s="134"/>
      <c r="Q44" s="236">
        <v>44431.605682870373</v>
      </c>
    </row>
    <row r="45" spans="1:17" s="123" customFormat="1" ht="18" x14ac:dyDescent="0.25">
      <c r="A45" s="134" t="str">
        <f>VLOOKUP(E45,'LISTADO ATM'!$A$2:$C$901,3,0)</f>
        <v>DISTRITO NACIONAL</v>
      </c>
      <c r="B45" s="126" t="s">
        <v>2662</v>
      </c>
      <c r="C45" s="96">
        <v>44429.833506944444</v>
      </c>
      <c r="D45" s="96" t="s">
        <v>2460</v>
      </c>
      <c r="E45" s="126">
        <v>717</v>
      </c>
      <c r="F45" s="134" t="str">
        <f>VLOOKUP(E45,VIP!$A$2:$O15319,2,0)</f>
        <v>DRBR24K</v>
      </c>
      <c r="G45" s="134" t="str">
        <f>VLOOKUP(E45,'LISTADO ATM'!$A$2:$B$900,2,0)</f>
        <v xml:space="preserve">ATM Oficina Los Alcarrizos </v>
      </c>
      <c r="H45" s="134" t="str">
        <f>VLOOKUP(E45,VIP!$A$2:$O20280,7,FALSE)</f>
        <v>Si</v>
      </c>
      <c r="I45" s="134" t="str">
        <f>VLOOKUP(E45,VIP!$A$2:$O12245,8,FALSE)</f>
        <v>Si</v>
      </c>
      <c r="J45" s="134" t="str">
        <f>VLOOKUP(E45,VIP!$A$2:$O12195,8,FALSE)</f>
        <v>Si</v>
      </c>
      <c r="K45" s="134" t="str">
        <f>VLOOKUP(E45,VIP!$A$2:$O15769,6,0)</f>
        <v>SI</v>
      </c>
      <c r="L45" s="125" t="s">
        <v>2434</v>
      </c>
      <c r="M45" s="169" t="s">
        <v>2535</v>
      </c>
      <c r="N45" s="169" t="s">
        <v>2653</v>
      </c>
      <c r="O45" s="134" t="s">
        <v>2637</v>
      </c>
      <c r="P45" s="142"/>
      <c r="Q45" s="236">
        <v>44431.605682870373</v>
      </c>
    </row>
    <row r="46" spans="1:17" s="123" customFormat="1" ht="18" x14ac:dyDescent="0.25">
      <c r="A46" s="134" t="str">
        <f>VLOOKUP(E46,'LISTADO ATM'!$A$2:$C$901,3,0)</f>
        <v>NORTE</v>
      </c>
      <c r="B46" s="126" t="s">
        <v>2665</v>
      </c>
      <c r="C46" s="96">
        <v>44430.10659722222</v>
      </c>
      <c r="D46" s="96" t="s">
        <v>2613</v>
      </c>
      <c r="E46" s="126">
        <v>383</v>
      </c>
      <c r="F46" s="134" t="str">
        <f>VLOOKUP(E46,VIP!$A$2:$O15309,2,0)</f>
        <v>DRBR383</v>
      </c>
      <c r="G46" s="134" t="str">
        <f>VLOOKUP(E46,'LISTADO ATM'!$A$2:$B$900,2,0)</f>
        <v>ATM S/M Daniel (Dajabón)</v>
      </c>
      <c r="H46" s="134" t="str">
        <f>VLOOKUP(E46,VIP!$A$2:$O20270,7,FALSE)</f>
        <v>N/A</v>
      </c>
      <c r="I46" s="134" t="str">
        <f>VLOOKUP(E46,VIP!$A$2:$O12235,8,FALSE)</f>
        <v>N/A</v>
      </c>
      <c r="J46" s="134" t="str">
        <f>VLOOKUP(E46,VIP!$A$2:$O12185,8,FALSE)</f>
        <v>N/A</v>
      </c>
      <c r="K46" s="134" t="str">
        <f>VLOOKUP(E46,VIP!$A$2:$O15759,6,0)</f>
        <v>N/A</v>
      </c>
      <c r="L46" s="125" t="s">
        <v>2434</v>
      </c>
      <c r="M46" s="169" t="s">
        <v>2535</v>
      </c>
      <c r="N46" s="169" t="s">
        <v>2653</v>
      </c>
      <c r="O46" s="134" t="s">
        <v>2614</v>
      </c>
      <c r="P46" s="134"/>
      <c r="Q46" s="236">
        <v>44431.605682870373</v>
      </c>
    </row>
    <row r="47" spans="1:17" s="123" customFormat="1" ht="18" x14ac:dyDescent="0.25">
      <c r="A47" s="134" t="str">
        <f>VLOOKUP(E47,'LISTADO ATM'!$A$2:$C$901,3,0)</f>
        <v>ESTE</v>
      </c>
      <c r="B47" s="126" t="s">
        <v>2664</v>
      </c>
      <c r="C47" s="96">
        <v>44430.109131944446</v>
      </c>
      <c r="D47" s="96" t="s">
        <v>2460</v>
      </c>
      <c r="E47" s="126">
        <v>386</v>
      </c>
      <c r="F47" s="134" t="str">
        <f>VLOOKUP(E47,VIP!$A$2:$O15308,2,0)</f>
        <v>DRBR386</v>
      </c>
      <c r="G47" s="134" t="str">
        <f>VLOOKUP(E47,'LISTADO ATM'!$A$2:$B$900,2,0)</f>
        <v xml:space="preserve">ATM Plaza Verón II </v>
      </c>
      <c r="H47" s="134" t="str">
        <f>VLOOKUP(E47,VIP!$A$2:$O20269,7,FALSE)</f>
        <v>Si</v>
      </c>
      <c r="I47" s="134" t="str">
        <f>VLOOKUP(E47,VIP!$A$2:$O12234,8,FALSE)</f>
        <v>Si</v>
      </c>
      <c r="J47" s="134" t="str">
        <f>VLOOKUP(E47,VIP!$A$2:$O12184,8,FALSE)</f>
        <v>Si</v>
      </c>
      <c r="K47" s="134" t="str">
        <f>VLOOKUP(E47,VIP!$A$2:$O15758,6,0)</f>
        <v>NO</v>
      </c>
      <c r="L47" s="125" t="s">
        <v>2434</v>
      </c>
      <c r="M47" s="169" t="s">
        <v>2535</v>
      </c>
      <c r="N47" s="169" t="s">
        <v>2653</v>
      </c>
      <c r="O47" s="134" t="s">
        <v>2461</v>
      </c>
      <c r="P47" s="142"/>
      <c r="Q47" s="236">
        <v>44431.605682870373</v>
      </c>
    </row>
    <row r="48" spans="1:17" s="123" customFormat="1" ht="18" x14ac:dyDescent="0.25">
      <c r="A48" s="134" t="str">
        <f>VLOOKUP(E48,'LISTADO ATM'!$A$2:$C$901,3,0)</f>
        <v>DISTRITO NACIONAL</v>
      </c>
      <c r="B48" s="126" t="s">
        <v>2663</v>
      </c>
      <c r="C48" s="96">
        <v>44430.113206018519</v>
      </c>
      <c r="D48" s="96" t="s">
        <v>2441</v>
      </c>
      <c r="E48" s="126">
        <v>600</v>
      </c>
      <c r="F48" s="134" t="str">
        <f>VLOOKUP(E48,VIP!$A$2:$O15307,2,0)</f>
        <v>DRBR600</v>
      </c>
      <c r="G48" s="134" t="str">
        <f>VLOOKUP(E48,'LISTADO ATM'!$A$2:$B$900,2,0)</f>
        <v>ATM S/M Bravo Hipica</v>
      </c>
      <c r="H48" s="134" t="str">
        <f>VLOOKUP(E48,VIP!$A$2:$O20268,7,FALSE)</f>
        <v>N/A</v>
      </c>
      <c r="I48" s="134" t="str">
        <f>VLOOKUP(E48,VIP!$A$2:$O12233,8,FALSE)</f>
        <v>N/A</v>
      </c>
      <c r="J48" s="134" t="str">
        <f>VLOOKUP(E48,VIP!$A$2:$O12183,8,FALSE)</f>
        <v>N/A</v>
      </c>
      <c r="K48" s="134" t="str">
        <f>VLOOKUP(E48,VIP!$A$2:$O15757,6,0)</f>
        <v>N/A</v>
      </c>
      <c r="L48" s="125" t="s">
        <v>2434</v>
      </c>
      <c r="M48" s="169" t="s">
        <v>2535</v>
      </c>
      <c r="N48" s="95" t="s">
        <v>2444</v>
      </c>
      <c r="O48" s="134" t="s">
        <v>2445</v>
      </c>
      <c r="P48" s="142"/>
      <c r="Q48" s="236">
        <v>44431.605682870373</v>
      </c>
    </row>
    <row r="49" spans="1:17" s="123" customFormat="1" ht="18" x14ac:dyDescent="0.25">
      <c r="A49" s="134" t="str">
        <f>VLOOKUP(E49,'LISTADO ATM'!$A$2:$C$901,3,0)</f>
        <v>DISTRITO NACIONAL</v>
      </c>
      <c r="B49" s="126">
        <v>3335996673</v>
      </c>
      <c r="C49" s="96">
        <v>44430.604131944441</v>
      </c>
      <c r="D49" s="96" t="s">
        <v>2441</v>
      </c>
      <c r="E49" s="126">
        <v>790</v>
      </c>
      <c r="F49" s="134" t="str">
        <f>VLOOKUP(E49,VIP!$A$2:$O15291,2,0)</f>
        <v>DRBR16I</v>
      </c>
      <c r="G49" s="134" t="str">
        <f>VLOOKUP(E49,'LISTADO ATM'!$A$2:$B$900,2,0)</f>
        <v xml:space="preserve">ATM Oficina Bella Vista Mall I </v>
      </c>
      <c r="H49" s="134" t="str">
        <f>VLOOKUP(E49,VIP!$A$2:$O20252,7,FALSE)</f>
        <v>Si</v>
      </c>
      <c r="I49" s="134" t="str">
        <f>VLOOKUP(E49,VIP!$A$2:$O12217,8,FALSE)</f>
        <v>Si</v>
      </c>
      <c r="J49" s="134" t="str">
        <f>VLOOKUP(E49,VIP!$A$2:$O12167,8,FALSE)</f>
        <v>Si</v>
      </c>
      <c r="K49" s="134" t="str">
        <f>VLOOKUP(E49,VIP!$A$2:$O15741,6,0)</f>
        <v>SI</v>
      </c>
      <c r="L49" s="125" t="s">
        <v>2434</v>
      </c>
      <c r="M49" s="169" t="s">
        <v>2535</v>
      </c>
      <c r="N49" s="95" t="s">
        <v>2444</v>
      </c>
      <c r="O49" s="134" t="s">
        <v>2445</v>
      </c>
      <c r="P49" s="134"/>
      <c r="Q49" s="236">
        <v>44431.605682870373</v>
      </c>
    </row>
    <row r="50" spans="1:17" s="123" customFormat="1" ht="18" x14ac:dyDescent="0.25">
      <c r="A50" s="134" t="str">
        <f>VLOOKUP(E50,'LISTADO ATM'!$A$2:$C$901,3,0)</f>
        <v>ESTE</v>
      </c>
      <c r="B50" s="126" t="s">
        <v>2702</v>
      </c>
      <c r="C50" s="96">
        <v>44430.803784722222</v>
      </c>
      <c r="D50" s="96" t="s">
        <v>2441</v>
      </c>
      <c r="E50" s="126">
        <v>824</v>
      </c>
      <c r="F50" s="134" t="str">
        <f>VLOOKUP(E50,VIP!$A$2:$O15307,2,0)</f>
        <v>DRBR824</v>
      </c>
      <c r="G50" s="134" t="str">
        <f>VLOOKUP(E50,'LISTADO ATM'!$A$2:$B$900,2,0)</f>
        <v xml:space="preserve">ATM Multiplaza (Higuey) </v>
      </c>
      <c r="H50" s="134" t="str">
        <f>VLOOKUP(E50,VIP!$A$2:$O20268,7,FALSE)</f>
        <v>Si</v>
      </c>
      <c r="I50" s="134" t="str">
        <f>VLOOKUP(E50,VIP!$A$2:$O12233,8,FALSE)</f>
        <v>Si</v>
      </c>
      <c r="J50" s="134" t="str">
        <f>VLOOKUP(E50,VIP!$A$2:$O12183,8,FALSE)</f>
        <v>Si</v>
      </c>
      <c r="K50" s="134" t="str">
        <f>VLOOKUP(E50,VIP!$A$2:$O15757,6,0)</f>
        <v>NO</v>
      </c>
      <c r="L50" s="125" t="s">
        <v>2434</v>
      </c>
      <c r="M50" s="169" t="s">
        <v>2535</v>
      </c>
      <c r="N50" s="95" t="s">
        <v>2444</v>
      </c>
      <c r="O50" s="134" t="s">
        <v>2445</v>
      </c>
      <c r="P50" s="142"/>
      <c r="Q50" s="236">
        <v>44431.605682870373</v>
      </c>
    </row>
    <row r="51" spans="1:17" s="123" customFormat="1" ht="18" x14ac:dyDescent="0.25">
      <c r="A51" s="134" t="str">
        <f>VLOOKUP(E51,'LISTADO ATM'!$A$2:$C$901,3,0)</f>
        <v>SUR</v>
      </c>
      <c r="B51" s="126" t="s">
        <v>2715</v>
      </c>
      <c r="C51" s="96">
        <v>44430.871203703704</v>
      </c>
      <c r="D51" s="96" t="s">
        <v>2460</v>
      </c>
      <c r="E51" s="126">
        <v>766</v>
      </c>
      <c r="F51" s="134" t="str">
        <f>VLOOKUP(E51,VIP!$A$2:$O15309,2,0)</f>
        <v>DRBR440</v>
      </c>
      <c r="G51" s="134" t="str">
        <f>VLOOKUP(E51,'LISTADO ATM'!$A$2:$B$900,2,0)</f>
        <v xml:space="preserve">ATM Oficina Azua II </v>
      </c>
      <c r="H51" s="134" t="str">
        <f>VLOOKUP(E51,VIP!$A$2:$O20270,7,FALSE)</f>
        <v>Si</v>
      </c>
      <c r="I51" s="134" t="str">
        <f>VLOOKUP(E51,VIP!$A$2:$O12235,8,FALSE)</f>
        <v>Si</v>
      </c>
      <c r="J51" s="134" t="str">
        <f>VLOOKUP(E51,VIP!$A$2:$O12185,8,FALSE)</f>
        <v>Si</v>
      </c>
      <c r="K51" s="134" t="str">
        <f>VLOOKUP(E51,VIP!$A$2:$O15759,6,0)</f>
        <v>SI</v>
      </c>
      <c r="L51" s="125" t="s">
        <v>2434</v>
      </c>
      <c r="M51" s="169" t="s">
        <v>2535</v>
      </c>
      <c r="N51" s="169" t="s">
        <v>2653</v>
      </c>
      <c r="O51" s="134" t="s">
        <v>2637</v>
      </c>
      <c r="P51" s="134"/>
      <c r="Q51" s="236">
        <v>44431.43167824074</v>
      </c>
    </row>
    <row r="52" spans="1:17" s="123" customFormat="1" ht="18" x14ac:dyDescent="0.25">
      <c r="A52" s="134" t="str">
        <f>VLOOKUP(E52,'LISTADO ATM'!$A$2:$C$901,3,0)</f>
        <v>ESTE</v>
      </c>
      <c r="B52" s="126" t="s">
        <v>2713</v>
      </c>
      <c r="C52" s="96">
        <v>44430.903553240743</v>
      </c>
      <c r="D52" s="96" t="s">
        <v>2460</v>
      </c>
      <c r="E52" s="126">
        <v>111</v>
      </c>
      <c r="F52" s="134" t="str">
        <f>VLOOKUP(E52,VIP!$A$2:$O15307,2,0)</f>
        <v>DRBR111</v>
      </c>
      <c r="G52" s="134" t="str">
        <f>VLOOKUP(E52,'LISTADO ATM'!$A$2:$B$900,2,0)</f>
        <v xml:space="preserve">ATM Oficina San Pedro </v>
      </c>
      <c r="H52" s="134" t="str">
        <f>VLOOKUP(E52,VIP!$A$2:$O20268,7,FALSE)</f>
        <v>Si</v>
      </c>
      <c r="I52" s="134" t="str">
        <f>VLOOKUP(E52,VIP!$A$2:$O12233,8,FALSE)</f>
        <v>Si</v>
      </c>
      <c r="J52" s="134" t="str">
        <f>VLOOKUP(E52,VIP!$A$2:$O12183,8,FALSE)</f>
        <v>Si</v>
      </c>
      <c r="K52" s="134" t="str">
        <f>VLOOKUP(E52,VIP!$A$2:$O15757,6,0)</f>
        <v>SI</v>
      </c>
      <c r="L52" s="125" t="s">
        <v>2434</v>
      </c>
      <c r="M52" s="169" t="s">
        <v>2535</v>
      </c>
      <c r="N52" s="169" t="s">
        <v>2653</v>
      </c>
      <c r="O52" s="134" t="s">
        <v>2637</v>
      </c>
      <c r="P52" s="134"/>
      <c r="Q52" s="236">
        <v>44431.605682870373</v>
      </c>
    </row>
    <row r="53" spans="1:17" s="123" customFormat="1" ht="18" x14ac:dyDescent="0.25">
      <c r="A53" s="134" t="str">
        <f>VLOOKUP(E53,'LISTADO ATM'!$A$2:$C$901,3,0)</f>
        <v>DISTRITO NACIONAL</v>
      </c>
      <c r="B53" s="126" t="s">
        <v>2718</v>
      </c>
      <c r="C53" s="96">
        <v>44430.926736111112</v>
      </c>
      <c r="D53" s="96" t="s">
        <v>2460</v>
      </c>
      <c r="E53" s="126">
        <v>184</v>
      </c>
      <c r="F53" s="134" t="str">
        <f>VLOOKUP(E53,VIP!$A$2:$O15303,2,0)</f>
        <v>DRBR184</v>
      </c>
      <c r="G53" s="134" t="str">
        <f>VLOOKUP(E53,'LISTADO ATM'!$A$2:$B$900,2,0)</f>
        <v xml:space="preserve">ATM Hermanas Mirabal </v>
      </c>
      <c r="H53" s="134" t="str">
        <f>VLOOKUP(E53,VIP!$A$2:$O20264,7,FALSE)</f>
        <v>Si</v>
      </c>
      <c r="I53" s="134" t="str">
        <f>VLOOKUP(E53,VIP!$A$2:$O12229,8,FALSE)</f>
        <v>Si</v>
      </c>
      <c r="J53" s="134" t="str">
        <f>VLOOKUP(E53,VIP!$A$2:$O12179,8,FALSE)</f>
        <v>Si</v>
      </c>
      <c r="K53" s="134" t="str">
        <f>VLOOKUP(E53,VIP!$A$2:$O15753,6,0)</f>
        <v>SI</v>
      </c>
      <c r="L53" s="125" t="s">
        <v>2434</v>
      </c>
      <c r="M53" s="169" t="s">
        <v>2535</v>
      </c>
      <c r="N53" s="169" t="s">
        <v>2653</v>
      </c>
      <c r="O53" s="134" t="s">
        <v>2637</v>
      </c>
      <c r="P53" s="142"/>
      <c r="Q53" s="236">
        <v>44431.43167824074</v>
      </c>
    </row>
    <row r="54" spans="1:17" s="123" customFormat="1" ht="18" x14ac:dyDescent="0.25">
      <c r="A54" s="142" t="str">
        <f>VLOOKUP(E54,'LISTADO ATM'!$A$2:$C$901,3,0)</f>
        <v>DISTRITO NACIONAL</v>
      </c>
      <c r="B54" s="126" t="s">
        <v>2717</v>
      </c>
      <c r="C54" s="96">
        <v>44430.928773148145</v>
      </c>
      <c r="D54" s="96" t="s">
        <v>2441</v>
      </c>
      <c r="E54" s="126">
        <v>473</v>
      </c>
      <c r="F54" s="142" t="str">
        <f>VLOOKUP(E54,VIP!$A$2:$O15302,2,0)</f>
        <v>DRBR473</v>
      </c>
      <c r="G54" s="142" t="str">
        <f>VLOOKUP(E54,'LISTADO ATM'!$A$2:$B$900,2,0)</f>
        <v xml:space="preserve">ATM Oficina Carrefour II </v>
      </c>
      <c r="H54" s="142" t="str">
        <f>VLOOKUP(E54,VIP!$A$2:$O20263,7,FALSE)</f>
        <v>Si</v>
      </c>
      <c r="I54" s="142" t="str">
        <f>VLOOKUP(E54,VIP!$A$2:$O12228,8,FALSE)</f>
        <v>Si</v>
      </c>
      <c r="J54" s="142" t="str">
        <f>VLOOKUP(E54,VIP!$A$2:$O12178,8,FALSE)</f>
        <v>Si</v>
      </c>
      <c r="K54" s="142" t="str">
        <f>VLOOKUP(E54,VIP!$A$2:$O15752,6,0)</f>
        <v>NO</v>
      </c>
      <c r="L54" s="147" t="s">
        <v>2434</v>
      </c>
      <c r="M54" s="169" t="s">
        <v>2535</v>
      </c>
      <c r="N54" s="95" t="s">
        <v>2444</v>
      </c>
      <c r="O54" s="142" t="s">
        <v>2445</v>
      </c>
      <c r="P54" s="142"/>
      <c r="Q54" s="236">
        <v>44431.605682870373</v>
      </c>
    </row>
    <row r="55" spans="1:17" s="123" customFormat="1" ht="18" x14ac:dyDescent="0.25">
      <c r="A55" s="142" t="str">
        <f>VLOOKUP(E55,'LISTADO ATM'!$A$2:$C$901,3,0)</f>
        <v>DISTRITO NACIONAL</v>
      </c>
      <c r="B55" s="126" t="s">
        <v>2727</v>
      </c>
      <c r="C55" s="96">
        <v>44431.08630787037</v>
      </c>
      <c r="D55" s="96" t="s">
        <v>2441</v>
      </c>
      <c r="E55" s="126">
        <v>237</v>
      </c>
      <c r="F55" s="142" t="str">
        <f>VLOOKUP(E55,VIP!$A$2:$O15306,2,0)</f>
        <v>DRBR237</v>
      </c>
      <c r="G55" s="142" t="str">
        <f>VLOOKUP(E55,'LISTADO ATM'!$A$2:$B$900,2,0)</f>
        <v xml:space="preserve">ATM UNP Plaza Vásquez </v>
      </c>
      <c r="H55" s="142" t="str">
        <f>VLOOKUP(E55,VIP!$A$2:$O20267,7,FALSE)</f>
        <v>Si</v>
      </c>
      <c r="I55" s="142" t="str">
        <f>VLOOKUP(E55,VIP!$A$2:$O12232,8,FALSE)</f>
        <v>Si</v>
      </c>
      <c r="J55" s="142" t="str">
        <f>VLOOKUP(E55,VIP!$A$2:$O12182,8,FALSE)</f>
        <v>Si</v>
      </c>
      <c r="K55" s="142" t="str">
        <f>VLOOKUP(E55,VIP!$A$2:$O15756,6,0)</f>
        <v>SI</v>
      </c>
      <c r="L55" s="147" t="s">
        <v>2434</v>
      </c>
      <c r="M55" s="169" t="s">
        <v>2535</v>
      </c>
      <c r="N55" s="169" t="s">
        <v>2653</v>
      </c>
      <c r="O55" s="142" t="s">
        <v>2445</v>
      </c>
      <c r="P55" s="142"/>
      <c r="Q55" s="236">
        <v>44431.605682870373</v>
      </c>
    </row>
    <row r="56" spans="1:17" s="123" customFormat="1" ht="18" x14ac:dyDescent="0.25">
      <c r="A56" s="142" t="str">
        <f>VLOOKUP(E56,'LISTADO ATM'!$A$2:$C$901,3,0)</f>
        <v>NORTE</v>
      </c>
      <c r="B56" s="126" t="s">
        <v>2744</v>
      </c>
      <c r="C56" s="96">
        <v>44431.316168981481</v>
      </c>
      <c r="D56" s="96" t="s">
        <v>2460</v>
      </c>
      <c r="E56" s="126">
        <v>752</v>
      </c>
      <c r="F56" s="142" t="str">
        <f>VLOOKUP(E56,VIP!$A$2:$O15310,2,0)</f>
        <v>DRBR280</v>
      </c>
      <c r="G56" s="142" t="str">
        <f>VLOOKUP(E56,'LISTADO ATM'!$A$2:$B$900,2,0)</f>
        <v xml:space="preserve">ATM UNP Las Carolinas (La Vega) </v>
      </c>
      <c r="H56" s="142" t="str">
        <f>VLOOKUP(E56,VIP!$A$2:$O20271,7,FALSE)</f>
        <v>Si</v>
      </c>
      <c r="I56" s="142" t="str">
        <f>VLOOKUP(E56,VIP!$A$2:$O12236,8,FALSE)</f>
        <v>Si</v>
      </c>
      <c r="J56" s="142" t="str">
        <f>VLOOKUP(E56,VIP!$A$2:$O12186,8,FALSE)</f>
        <v>Si</v>
      </c>
      <c r="K56" s="142" t="str">
        <f>VLOOKUP(E56,VIP!$A$2:$O15760,6,0)</f>
        <v>SI</v>
      </c>
      <c r="L56" s="147" t="s">
        <v>2434</v>
      </c>
      <c r="M56" s="169" t="s">
        <v>2535</v>
      </c>
      <c r="N56" s="169" t="s">
        <v>2653</v>
      </c>
      <c r="O56" s="142" t="s">
        <v>2461</v>
      </c>
      <c r="P56" s="142"/>
      <c r="Q56" s="236">
        <v>44431.43167824074</v>
      </c>
    </row>
    <row r="57" spans="1:17" s="123" customFormat="1" ht="18" x14ac:dyDescent="0.25">
      <c r="A57" s="142" t="str">
        <f>VLOOKUP(E57,'LISTADO ATM'!$A$2:$C$901,3,0)</f>
        <v>DISTRITO NACIONAL</v>
      </c>
      <c r="B57" s="126" t="s">
        <v>2742</v>
      </c>
      <c r="C57" s="96">
        <v>44431.320115740738</v>
      </c>
      <c r="D57" s="96" t="s">
        <v>2441</v>
      </c>
      <c r="E57" s="126">
        <v>449</v>
      </c>
      <c r="F57" s="142" t="str">
        <f>VLOOKUP(E57,VIP!$A$2:$O15308,2,0)</f>
        <v>DRBR449</v>
      </c>
      <c r="G57" s="142" t="str">
        <f>VLOOKUP(E57,'LISTADO ATM'!$A$2:$B$900,2,0)</f>
        <v>ATM Autobanco Lope de Vega II</v>
      </c>
      <c r="H57" s="142" t="str">
        <f>VLOOKUP(E57,VIP!$A$2:$O20269,7,FALSE)</f>
        <v>Si</v>
      </c>
      <c r="I57" s="142" t="str">
        <f>VLOOKUP(E57,VIP!$A$2:$O12234,8,FALSE)</f>
        <v>Si</v>
      </c>
      <c r="J57" s="142" t="str">
        <f>VLOOKUP(E57,VIP!$A$2:$O12184,8,FALSE)</f>
        <v>Si</v>
      </c>
      <c r="K57" s="142" t="str">
        <f>VLOOKUP(E57,VIP!$A$2:$O15758,6,0)</f>
        <v>NO</v>
      </c>
      <c r="L57" s="147" t="s">
        <v>2434</v>
      </c>
      <c r="M57" s="169" t="s">
        <v>2535</v>
      </c>
      <c r="N57" s="95" t="s">
        <v>2444</v>
      </c>
      <c r="O57" s="142" t="s">
        <v>2445</v>
      </c>
      <c r="P57" s="142"/>
      <c r="Q57" s="236">
        <v>44431.605682870373</v>
      </c>
    </row>
    <row r="58" spans="1:17" s="123" customFormat="1" ht="18" x14ac:dyDescent="0.25">
      <c r="A58" s="142" t="str">
        <f>VLOOKUP(E58,'LISTADO ATM'!$A$2:$C$901,3,0)</f>
        <v>DISTRITO NACIONAL</v>
      </c>
      <c r="B58" s="126" t="s">
        <v>2768</v>
      </c>
      <c r="C58" s="96">
        <v>44431.373900462961</v>
      </c>
      <c r="D58" s="96" t="s">
        <v>2441</v>
      </c>
      <c r="E58" s="126">
        <v>152</v>
      </c>
      <c r="F58" s="142" t="str">
        <f>VLOOKUP(E58,VIP!$A$2:$O15324,2,0)</f>
        <v>DRBR152</v>
      </c>
      <c r="G58" s="142" t="str">
        <f>VLOOKUP(E58,'LISTADO ATM'!$A$2:$B$900,2,0)</f>
        <v xml:space="preserve">ATM Kiosco Megacentro II </v>
      </c>
      <c r="H58" s="142" t="str">
        <f>VLOOKUP(E58,VIP!$A$2:$O20285,7,FALSE)</f>
        <v>Si</v>
      </c>
      <c r="I58" s="142" t="str">
        <f>VLOOKUP(E58,VIP!$A$2:$O12250,8,FALSE)</f>
        <v>Si</v>
      </c>
      <c r="J58" s="142" t="str">
        <f>VLOOKUP(E58,VIP!$A$2:$O12200,8,FALSE)</f>
        <v>Si</v>
      </c>
      <c r="K58" s="142" t="str">
        <f>VLOOKUP(E58,VIP!$A$2:$O15774,6,0)</f>
        <v>NO</v>
      </c>
      <c r="L58" s="147" t="s">
        <v>2434</v>
      </c>
      <c r="M58" s="169" t="s">
        <v>2535</v>
      </c>
      <c r="N58" s="95" t="s">
        <v>2444</v>
      </c>
      <c r="O58" s="142" t="s">
        <v>2445</v>
      </c>
      <c r="P58" s="142"/>
      <c r="Q58" s="236">
        <v>44431.605682870373</v>
      </c>
    </row>
    <row r="59" spans="1:17" s="123" customFormat="1" ht="18" x14ac:dyDescent="0.25">
      <c r="A59" s="142" t="str">
        <f>VLOOKUP(E59,'LISTADO ATM'!$A$2:$C$901,3,0)</f>
        <v>DISTRITO NACIONAL</v>
      </c>
      <c r="B59" s="126" t="s">
        <v>2796</v>
      </c>
      <c r="C59" s="96">
        <v>44431.514131944445</v>
      </c>
      <c r="D59" s="96" t="s">
        <v>2441</v>
      </c>
      <c r="E59" s="126">
        <v>232</v>
      </c>
      <c r="F59" s="142" t="str">
        <f>VLOOKUP(E59,VIP!$A$2:$O15314,2,0)</f>
        <v>DRBR232</v>
      </c>
      <c r="G59" s="142" t="str">
        <f>VLOOKUP(E59,'LISTADO ATM'!$A$2:$B$900,2,0)</f>
        <v xml:space="preserve">ATM S/M Nacional Charles de Gaulle </v>
      </c>
      <c r="H59" s="142" t="str">
        <f>VLOOKUP(E59,VIP!$A$2:$O20275,7,FALSE)</f>
        <v>Si</v>
      </c>
      <c r="I59" s="142" t="str">
        <f>VLOOKUP(E59,VIP!$A$2:$O12240,8,FALSE)</f>
        <v>Si</v>
      </c>
      <c r="J59" s="142" t="str">
        <f>VLOOKUP(E59,VIP!$A$2:$O12190,8,FALSE)</f>
        <v>Si</v>
      </c>
      <c r="K59" s="142" t="str">
        <f>VLOOKUP(E59,VIP!$A$2:$O15764,6,0)</f>
        <v>SI</v>
      </c>
      <c r="L59" s="147" t="s">
        <v>2434</v>
      </c>
      <c r="M59" s="169" t="s">
        <v>2535</v>
      </c>
      <c r="N59" s="95" t="s">
        <v>2444</v>
      </c>
      <c r="O59" s="142" t="s">
        <v>2445</v>
      </c>
      <c r="P59" s="142"/>
      <c r="Q59" s="236">
        <v>44431.605682870373</v>
      </c>
    </row>
    <row r="60" spans="1:17" s="123" customFormat="1" ht="18" x14ac:dyDescent="0.25">
      <c r="A60" s="142" t="str">
        <f>VLOOKUP(E60,'LISTADO ATM'!$A$2:$C$901,3,0)</f>
        <v>DISTRITO NACIONAL</v>
      </c>
      <c r="B60" s="126" t="s">
        <v>2634</v>
      </c>
      <c r="C60" s="96">
        <v>44428.440138888887</v>
      </c>
      <c r="D60" s="96" t="s">
        <v>2174</v>
      </c>
      <c r="E60" s="126">
        <v>620</v>
      </c>
      <c r="F60" s="142" t="str">
        <f>VLOOKUP(E60,VIP!$A$2:$O15164,2,0)</f>
        <v>DRBR620</v>
      </c>
      <c r="G60" s="142" t="str">
        <f>VLOOKUP(E60,'LISTADO ATM'!$A$2:$B$900,2,0)</f>
        <v xml:space="preserve">ATM Ministerio de Medio Ambiente </v>
      </c>
      <c r="H60" s="142" t="str">
        <f>VLOOKUP(E60,VIP!$A$2:$O20125,7,FALSE)</f>
        <v>Si</v>
      </c>
      <c r="I60" s="142" t="str">
        <f>VLOOKUP(E60,VIP!$A$2:$O12090,8,FALSE)</f>
        <v>No</v>
      </c>
      <c r="J60" s="142" t="str">
        <f>VLOOKUP(E60,VIP!$A$2:$O12040,8,FALSE)</f>
        <v>No</v>
      </c>
      <c r="K60" s="142" t="str">
        <f>VLOOKUP(E60,VIP!$A$2:$O15614,6,0)</f>
        <v>NO</v>
      </c>
      <c r="L60" s="147" t="s">
        <v>2624</v>
      </c>
      <c r="M60" s="169" t="s">
        <v>2535</v>
      </c>
      <c r="N60" s="169" t="s">
        <v>2653</v>
      </c>
      <c r="O60" s="142" t="s">
        <v>2446</v>
      </c>
      <c r="P60" s="142"/>
      <c r="Q60" s="236">
        <v>44431.43167824074</v>
      </c>
    </row>
    <row r="61" spans="1:17" s="123" customFormat="1" ht="18" x14ac:dyDescent="0.25">
      <c r="A61" s="142" t="str">
        <f>VLOOKUP(E61,'LISTADO ATM'!$A$2:$C$901,3,0)</f>
        <v>DISTRITO NACIONAL</v>
      </c>
      <c r="B61" s="126" t="s">
        <v>2670</v>
      </c>
      <c r="C61" s="96">
        <v>44430.015960648147</v>
      </c>
      <c r="D61" s="96" t="s">
        <v>2174</v>
      </c>
      <c r="E61" s="126">
        <v>911</v>
      </c>
      <c r="F61" s="142" t="str">
        <f>VLOOKUP(E61,VIP!$A$2:$O15317,2,0)</f>
        <v>DRBR911</v>
      </c>
      <c r="G61" s="142" t="str">
        <f>VLOOKUP(E61,'LISTADO ATM'!$A$2:$B$900,2,0)</f>
        <v xml:space="preserve">ATM Oficina Venezuela II </v>
      </c>
      <c r="H61" s="142" t="str">
        <f>VLOOKUP(E61,VIP!$A$2:$O20278,7,FALSE)</f>
        <v>Si</v>
      </c>
      <c r="I61" s="142" t="str">
        <f>VLOOKUP(E61,VIP!$A$2:$O12243,8,FALSE)</f>
        <v>Si</v>
      </c>
      <c r="J61" s="142" t="str">
        <f>VLOOKUP(E61,VIP!$A$2:$O12193,8,FALSE)</f>
        <v>Si</v>
      </c>
      <c r="K61" s="142" t="str">
        <f>VLOOKUP(E61,VIP!$A$2:$O15767,6,0)</f>
        <v>SI</v>
      </c>
      <c r="L61" s="147" t="s">
        <v>2624</v>
      </c>
      <c r="M61" s="169" t="s">
        <v>2535</v>
      </c>
      <c r="N61" s="169" t="s">
        <v>2653</v>
      </c>
      <c r="O61" s="142" t="s">
        <v>2446</v>
      </c>
      <c r="P61" s="142"/>
      <c r="Q61" s="236">
        <v>44431.43167824074</v>
      </c>
    </row>
    <row r="62" spans="1:17" s="123" customFormat="1" ht="18" x14ac:dyDescent="0.25">
      <c r="A62" s="142" t="str">
        <f>VLOOKUP(E62,'LISTADO ATM'!$A$2:$C$901,3,0)</f>
        <v>ESTE</v>
      </c>
      <c r="B62" s="126" t="s">
        <v>2790</v>
      </c>
      <c r="C62" s="96">
        <v>44431.592604166668</v>
      </c>
      <c r="D62" s="96" t="s">
        <v>2174</v>
      </c>
      <c r="E62" s="126">
        <v>222</v>
      </c>
      <c r="F62" s="142" t="str">
        <f>VLOOKUP(E62,VIP!$A$2:$O15308,2,0)</f>
        <v>DRBR222</v>
      </c>
      <c r="G62" s="142" t="str">
        <f>VLOOKUP(E62,'LISTADO ATM'!$A$2:$B$900,2,0)</f>
        <v xml:space="preserve">ATM UNP Dominicus (La Romana) </v>
      </c>
      <c r="H62" s="142" t="str">
        <f>VLOOKUP(E62,VIP!$A$2:$O20269,7,FALSE)</f>
        <v>Si</v>
      </c>
      <c r="I62" s="142" t="str">
        <f>VLOOKUP(E62,VIP!$A$2:$O12234,8,FALSE)</f>
        <v>Si</v>
      </c>
      <c r="J62" s="142" t="str">
        <f>VLOOKUP(E62,VIP!$A$2:$O12184,8,FALSE)</f>
        <v>Si</v>
      </c>
      <c r="K62" s="142" t="str">
        <f>VLOOKUP(E62,VIP!$A$2:$O15758,6,0)</f>
        <v>NO</v>
      </c>
      <c r="L62" s="147" t="s">
        <v>2624</v>
      </c>
      <c r="M62" s="169" t="s">
        <v>2535</v>
      </c>
      <c r="N62" s="95" t="s">
        <v>2444</v>
      </c>
      <c r="O62" s="142" t="s">
        <v>2446</v>
      </c>
      <c r="P62" s="142" t="s">
        <v>2788</v>
      </c>
      <c r="Q62" s="236">
        <v>44431.605682870373</v>
      </c>
    </row>
    <row r="63" spans="1:17" s="123" customFormat="1" ht="18" x14ac:dyDescent="0.25">
      <c r="A63" s="142" t="str">
        <f>VLOOKUP(E63,'LISTADO ATM'!$A$2:$C$901,3,0)</f>
        <v>DISTRITO NACIONAL</v>
      </c>
      <c r="B63" s="126" t="s">
        <v>2771</v>
      </c>
      <c r="C63" s="96">
        <v>44431.406342592592</v>
      </c>
      <c r="D63" s="96" t="s">
        <v>2460</v>
      </c>
      <c r="E63" s="126">
        <v>43</v>
      </c>
      <c r="F63" s="142" t="str">
        <f>VLOOKUP(E63,VIP!$A$2:$O15326,2,0)</f>
        <v>DRBR043</v>
      </c>
      <c r="G63" s="142" t="str">
        <f>VLOOKUP(E63,'LISTADO ATM'!$A$2:$B$900,2,0)</f>
        <v xml:space="preserve">ATM Zona Franca San Isidro </v>
      </c>
      <c r="H63" s="142" t="str">
        <f>VLOOKUP(E63,VIP!$A$2:$O20287,7,FALSE)</f>
        <v>Si</v>
      </c>
      <c r="I63" s="142" t="str">
        <f>VLOOKUP(E63,VIP!$A$2:$O12252,8,FALSE)</f>
        <v>No</v>
      </c>
      <c r="J63" s="142" t="str">
        <f>VLOOKUP(E63,VIP!$A$2:$O12202,8,FALSE)</f>
        <v>No</v>
      </c>
      <c r="K63" s="142" t="str">
        <f>VLOOKUP(E63,VIP!$A$2:$O15776,6,0)</f>
        <v>NO</v>
      </c>
      <c r="L63" s="147" t="s">
        <v>2777</v>
      </c>
      <c r="M63" s="169" t="s">
        <v>2535</v>
      </c>
      <c r="N63" s="169" t="s">
        <v>2653</v>
      </c>
      <c r="O63" s="142" t="s">
        <v>2776</v>
      </c>
      <c r="P63" s="142" t="s">
        <v>2780</v>
      </c>
      <c r="Q63" s="236" t="s">
        <v>2777</v>
      </c>
    </row>
    <row r="64" spans="1:17" s="123" customFormat="1" ht="18" x14ac:dyDescent="0.25">
      <c r="A64" s="142" t="str">
        <f>VLOOKUP(E64,'LISTADO ATM'!$A$2:$C$901,3,0)</f>
        <v>DISTRITO NACIONAL</v>
      </c>
      <c r="B64" s="126" t="s">
        <v>2761</v>
      </c>
      <c r="C64" s="96">
        <v>44431.421342592592</v>
      </c>
      <c r="D64" s="96" t="s">
        <v>2441</v>
      </c>
      <c r="E64" s="126">
        <v>914</v>
      </c>
      <c r="F64" s="142" t="str">
        <f>VLOOKUP(E64,VIP!$A$2:$O15317,2,0)</f>
        <v>DRBR914</v>
      </c>
      <c r="G64" s="142" t="str">
        <f>VLOOKUP(E64,'LISTADO ATM'!$A$2:$B$900,2,0)</f>
        <v xml:space="preserve">ATM Clínica Abreu </v>
      </c>
      <c r="H64" s="142" t="str">
        <f>VLOOKUP(E64,VIP!$A$2:$O20278,7,FALSE)</f>
        <v>Si</v>
      </c>
      <c r="I64" s="142" t="str">
        <f>VLOOKUP(E64,VIP!$A$2:$O12243,8,FALSE)</f>
        <v>No</v>
      </c>
      <c r="J64" s="142" t="str">
        <f>VLOOKUP(E64,VIP!$A$2:$O12193,8,FALSE)</f>
        <v>No</v>
      </c>
      <c r="K64" s="142" t="str">
        <f>VLOOKUP(E64,VIP!$A$2:$O15767,6,0)</f>
        <v>NO</v>
      </c>
      <c r="L64" s="147" t="s">
        <v>2777</v>
      </c>
      <c r="M64" s="169" t="s">
        <v>2535</v>
      </c>
      <c r="N64" s="169" t="s">
        <v>2653</v>
      </c>
      <c r="O64" s="142" t="s">
        <v>2445</v>
      </c>
      <c r="P64" s="142" t="s">
        <v>2780</v>
      </c>
      <c r="Q64" s="236" t="s">
        <v>2777</v>
      </c>
    </row>
    <row r="65" spans="1:17" s="123" customFormat="1" ht="18" x14ac:dyDescent="0.25">
      <c r="A65" s="142" t="str">
        <f>VLOOKUP(E65,'LISTADO ATM'!$A$2:$C$901,3,0)</f>
        <v>NORTE</v>
      </c>
      <c r="B65" s="126" t="s">
        <v>2763</v>
      </c>
      <c r="C65" s="96">
        <v>44431.415173611109</v>
      </c>
      <c r="D65" s="96" t="s">
        <v>2175</v>
      </c>
      <c r="E65" s="126">
        <v>604</v>
      </c>
      <c r="F65" s="142" t="str">
        <f>VLOOKUP(E65,VIP!$A$2:$O15319,2,0)</f>
        <v>DRBR401</v>
      </c>
      <c r="G65" s="142" t="str">
        <f>VLOOKUP(E65,'LISTADO ATM'!$A$2:$B$900,2,0)</f>
        <v xml:space="preserve">ATM Oficina Estancia Nueva (Moca) </v>
      </c>
      <c r="H65" s="142" t="str">
        <f>VLOOKUP(E65,VIP!$A$2:$O20280,7,FALSE)</f>
        <v>Si</v>
      </c>
      <c r="I65" s="142" t="str">
        <f>VLOOKUP(E65,VIP!$A$2:$O12245,8,FALSE)</f>
        <v>Si</v>
      </c>
      <c r="J65" s="142" t="str">
        <f>VLOOKUP(E65,VIP!$A$2:$O12195,8,FALSE)</f>
        <v>Si</v>
      </c>
      <c r="K65" s="142" t="str">
        <f>VLOOKUP(E65,VIP!$A$2:$O15769,6,0)</f>
        <v>NO</v>
      </c>
      <c r="L65" s="147" t="s">
        <v>2769</v>
      </c>
      <c r="M65" s="169" t="s">
        <v>2535</v>
      </c>
      <c r="N65" s="169" t="s">
        <v>2653</v>
      </c>
      <c r="O65" s="142" t="s">
        <v>2583</v>
      </c>
      <c r="P65" s="142"/>
      <c r="Q65" s="236">
        <v>44431.605682870373</v>
      </c>
    </row>
    <row r="66" spans="1:17" s="123" customFormat="1" ht="18" x14ac:dyDescent="0.25">
      <c r="A66" s="142" t="str">
        <f>VLOOKUP(E66,'LISTADO ATM'!$A$2:$C$901,3,0)</f>
        <v>NORTE</v>
      </c>
      <c r="B66" s="126" t="s">
        <v>2759</v>
      </c>
      <c r="C66" s="96">
        <v>44431.425069444442</v>
      </c>
      <c r="D66" s="96" t="s">
        <v>2175</v>
      </c>
      <c r="E66" s="126">
        <v>763</v>
      </c>
      <c r="F66" s="142" t="str">
        <f>VLOOKUP(E66,VIP!$A$2:$O15315,2,0)</f>
        <v>DRBR439</v>
      </c>
      <c r="G66" s="142" t="str">
        <f>VLOOKUP(E66,'LISTADO ATM'!$A$2:$B$900,2,0)</f>
        <v xml:space="preserve">ATM UNP Montellano </v>
      </c>
      <c r="H66" s="142" t="str">
        <f>VLOOKUP(E66,VIP!$A$2:$O20276,7,FALSE)</f>
        <v>Si</v>
      </c>
      <c r="I66" s="142" t="str">
        <f>VLOOKUP(E66,VIP!$A$2:$O12241,8,FALSE)</f>
        <v>Si</v>
      </c>
      <c r="J66" s="142" t="str">
        <f>VLOOKUP(E66,VIP!$A$2:$O12191,8,FALSE)</f>
        <v>Si</v>
      </c>
      <c r="K66" s="142" t="str">
        <f>VLOOKUP(E66,VIP!$A$2:$O15765,6,0)</f>
        <v>NO</v>
      </c>
      <c r="L66" s="147" t="s">
        <v>2769</v>
      </c>
      <c r="M66" s="169" t="s">
        <v>2535</v>
      </c>
      <c r="N66" s="169" t="s">
        <v>2653</v>
      </c>
      <c r="O66" s="142" t="s">
        <v>2583</v>
      </c>
      <c r="P66" s="142"/>
      <c r="Q66" s="236">
        <v>44431.605682870373</v>
      </c>
    </row>
    <row r="67" spans="1:17" s="123" customFormat="1" ht="18" x14ac:dyDescent="0.25">
      <c r="A67" s="142" t="str">
        <f>VLOOKUP(E67,'LISTADO ATM'!$A$2:$C$901,3,0)</f>
        <v>NORTE</v>
      </c>
      <c r="B67" s="126" t="s">
        <v>2754</v>
      </c>
      <c r="C67" s="96">
        <v>44431.449490740742</v>
      </c>
      <c r="D67" s="96" t="s">
        <v>2175</v>
      </c>
      <c r="E67" s="126">
        <v>144</v>
      </c>
      <c r="F67" s="142" t="str">
        <f>VLOOKUP(E67,VIP!$A$2:$O15310,2,0)</f>
        <v>DRBR144</v>
      </c>
      <c r="G67" s="142" t="str">
        <f>VLOOKUP(E67,'LISTADO ATM'!$A$2:$B$900,2,0)</f>
        <v xml:space="preserve">ATM Oficina Villa Altagracia </v>
      </c>
      <c r="H67" s="142" t="str">
        <f>VLOOKUP(E67,VIP!$A$2:$O20271,7,FALSE)</f>
        <v>Si</v>
      </c>
      <c r="I67" s="142" t="str">
        <f>VLOOKUP(E67,VIP!$A$2:$O12236,8,FALSE)</f>
        <v>Si</v>
      </c>
      <c r="J67" s="142" t="str">
        <f>VLOOKUP(E67,VIP!$A$2:$O12186,8,FALSE)</f>
        <v>Si</v>
      </c>
      <c r="K67" s="142" t="str">
        <f>VLOOKUP(E67,VIP!$A$2:$O15760,6,0)</f>
        <v>SI</v>
      </c>
      <c r="L67" s="147" t="s">
        <v>2673</v>
      </c>
      <c r="M67" s="169" t="s">
        <v>2535</v>
      </c>
      <c r="N67" s="95" t="s">
        <v>2444</v>
      </c>
      <c r="O67" s="142" t="s">
        <v>2583</v>
      </c>
      <c r="P67" s="142"/>
      <c r="Q67" s="236">
        <v>44431.605682870373</v>
      </c>
    </row>
    <row r="68" spans="1:17" s="123" customFormat="1" ht="18" x14ac:dyDescent="0.25">
      <c r="A68" s="142" t="str">
        <f>VLOOKUP(E68,'LISTADO ATM'!$A$2:$C$901,3,0)</f>
        <v>SUR</v>
      </c>
      <c r="B68" s="126" t="s">
        <v>2642</v>
      </c>
      <c r="C68" s="96">
        <v>44428.784363425926</v>
      </c>
      <c r="D68" s="96" t="s">
        <v>2460</v>
      </c>
      <c r="E68" s="126">
        <v>249</v>
      </c>
      <c r="F68" s="142" t="str">
        <f>VLOOKUP(E68,VIP!$A$2:$O15180,2,0)</f>
        <v>DRBR249</v>
      </c>
      <c r="G68" s="142" t="str">
        <f>VLOOKUP(E68,'LISTADO ATM'!$A$2:$B$900,2,0)</f>
        <v xml:space="preserve">ATM Banco Agrícola Neiba </v>
      </c>
      <c r="H68" s="142" t="str">
        <f>VLOOKUP(E68,VIP!$A$2:$O20141,7,FALSE)</f>
        <v>Si</v>
      </c>
      <c r="I68" s="142" t="str">
        <f>VLOOKUP(E68,VIP!$A$2:$O12106,8,FALSE)</f>
        <v>Si</v>
      </c>
      <c r="J68" s="142" t="str">
        <f>VLOOKUP(E68,VIP!$A$2:$O12056,8,FALSE)</f>
        <v>Si</v>
      </c>
      <c r="K68" s="142" t="str">
        <f>VLOOKUP(E68,VIP!$A$2:$O15630,6,0)</f>
        <v>NO</v>
      </c>
      <c r="L68" s="147" t="s">
        <v>2410</v>
      </c>
      <c r="M68" s="169" t="s">
        <v>2535</v>
      </c>
      <c r="N68" s="169" t="s">
        <v>2653</v>
      </c>
      <c r="O68" s="142" t="s">
        <v>2461</v>
      </c>
      <c r="P68" s="142"/>
      <c r="Q68" s="236">
        <v>44431.605682870373</v>
      </c>
    </row>
    <row r="69" spans="1:17" s="123" customFormat="1" ht="18" x14ac:dyDescent="0.25">
      <c r="A69" s="142" t="str">
        <f>VLOOKUP(E69,'LISTADO ATM'!$A$2:$C$901,3,0)</f>
        <v>NORTE</v>
      </c>
      <c r="B69" s="126">
        <v>3335996225</v>
      </c>
      <c r="C69" s="96">
        <v>44428.913194444445</v>
      </c>
      <c r="D69" s="96" t="s">
        <v>2613</v>
      </c>
      <c r="E69" s="126">
        <v>903</v>
      </c>
      <c r="F69" s="142" t="str">
        <f>VLOOKUP(E69,VIP!$A$2:$O15307,2,0)</f>
        <v>DRBR903</v>
      </c>
      <c r="G69" s="142" t="str">
        <f>VLOOKUP(E69,'LISTADO ATM'!$A$2:$B$900,2,0)</f>
        <v xml:space="preserve">ATM Oficina La Vega Real I </v>
      </c>
      <c r="H69" s="142" t="str">
        <f>VLOOKUP(E69,VIP!$A$2:$O20268,7,FALSE)</f>
        <v>Si</v>
      </c>
      <c r="I69" s="142" t="str">
        <f>VLOOKUP(E69,VIP!$A$2:$O12233,8,FALSE)</f>
        <v>Si</v>
      </c>
      <c r="J69" s="142" t="str">
        <f>VLOOKUP(E69,VIP!$A$2:$O12183,8,FALSE)</f>
        <v>Si</v>
      </c>
      <c r="K69" s="142" t="str">
        <f>VLOOKUP(E69,VIP!$A$2:$O15757,6,0)</f>
        <v>NO</v>
      </c>
      <c r="L69" s="147" t="s">
        <v>2410</v>
      </c>
      <c r="M69" s="169" t="s">
        <v>2535</v>
      </c>
      <c r="N69" s="95" t="s">
        <v>2444</v>
      </c>
      <c r="O69" s="142" t="s">
        <v>2738</v>
      </c>
      <c r="P69" s="142"/>
      <c r="Q69" s="236">
        <v>44431.43167824074</v>
      </c>
    </row>
    <row r="70" spans="1:17" s="123" customFormat="1" ht="18" x14ac:dyDescent="0.25">
      <c r="A70" s="142" t="str">
        <f>VLOOKUP(E70,'LISTADO ATM'!$A$2:$C$901,3,0)</f>
        <v>DISTRITO NACIONAL</v>
      </c>
      <c r="B70" s="126">
        <v>3335996372</v>
      </c>
      <c r="C70" s="96">
        <v>44429.456608796296</v>
      </c>
      <c r="D70" s="96" t="s">
        <v>2441</v>
      </c>
      <c r="E70" s="126">
        <v>572</v>
      </c>
      <c r="F70" s="142" t="str">
        <f>VLOOKUP(E70,VIP!$A$2:$O15292,2,0)</f>
        <v>DRBR174</v>
      </c>
      <c r="G70" s="142" t="str">
        <f>VLOOKUP(E70,'LISTADO ATM'!$A$2:$B$900,2,0)</f>
        <v xml:space="preserve">ATM Olé Ovando </v>
      </c>
      <c r="H70" s="142" t="str">
        <f>VLOOKUP(E70,VIP!$A$2:$O20253,7,FALSE)</f>
        <v>Si</v>
      </c>
      <c r="I70" s="142" t="str">
        <f>VLOOKUP(E70,VIP!$A$2:$O12218,8,FALSE)</f>
        <v>Si</v>
      </c>
      <c r="J70" s="142" t="str">
        <f>VLOOKUP(E70,VIP!$A$2:$O12168,8,FALSE)</f>
        <v>Si</v>
      </c>
      <c r="K70" s="142" t="str">
        <f>VLOOKUP(E70,VIP!$A$2:$O15742,6,0)</f>
        <v>NO</v>
      </c>
      <c r="L70" s="147" t="s">
        <v>2410</v>
      </c>
      <c r="M70" s="169" t="s">
        <v>2535</v>
      </c>
      <c r="N70" s="95" t="s">
        <v>2444</v>
      </c>
      <c r="O70" s="142" t="s">
        <v>2445</v>
      </c>
      <c r="P70" s="142"/>
      <c r="Q70" s="236">
        <v>44431.605682870373</v>
      </c>
    </row>
    <row r="71" spans="1:17" s="123" customFormat="1" ht="18" x14ac:dyDescent="0.25">
      <c r="A71" s="142" t="str">
        <f>VLOOKUP(E71,'LISTADO ATM'!$A$2:$C$901,3,0)</f>
        <v>ESTE</v>
      </c>
      <c r="B71" s="126">
        <v>3335996485</v>
      </c>
      <c r="C71" s="96">
        <v>44429.613020833334</v>
      </c>
      <c r="D71" s="96" t="s">
        <v>2460</v>
      </c>
      <c r="E71" s="126">
        <v>353</v>
      </c>
      <c r="F71" s="142" t="str">
        <f>VLOOKUP(E71,VIP!$A$2:$O15300,2,0)</f>
        <v>DRBR353</v>
      </c>
      <c r="G71" s="142" t="str">
        <f>VLOOKUP(E71,'LISTADO ATM'!$A$2:$B$900,2,0)</f>
        <v xml:space="preserve">ATM Estación Boulevard Juan Dolio </v>
      </c>
      <c r="H71" s="142" t="str">
        <f>VLOOKUP(E71,VIP!$A$2:$O20261,7,FALSE)</f>
        <v>Si</v>
      </c>
      <c r="I71" s="142" t="str">
        <f>VLOOKUP(E71,VIP!$A$2:$O12226,8,FALSE)</f>
        <v>Si</v>
      </c>
      <c r="J71" s="142" t="str">
        <f>VLOOKUP(E71,VIP!$A$2:$O12176,8,FALSE)</f>
        <v>Si</v>
      </c>
      <c r="K71" s="142" t="str">
        <f>VLOOKUP(E71,VIP!$A$2:$O15750,6,0)</f>
        <v>NO</v>
      </c>
      <c r="L71" s="147" t="s">
        <v>2410</v>
      </c>
      <c r="M71" s="169" t="s">
        <v>2535</v>
      </c>
      <c r="N71" s="169" t="s">
        <v>2653</v>
      </c>
      <c r="O71" s="142" t="s">
        <v>2461</v>
      </c>
      <c r="P71" s="142"/>
      <c r="Q71" s="236">
        <v>44431.605682870373</v>
      </c>
    </row>
    <row r="72" spans="1:17" s="123" customFormat="1" ht="18" x14ac:dyDescent="0.25">
      <c r="A72" s="142" t="str">
        <f>VLOOKUP(E72,'LISTADO ATM'!$A$2:$C$901,3,0)</f>
        <v>ESTE</v>
      </c>
      <c r="B72" s="126" t="s">
        <v>2658</v>
      </c>
      <c r="C72" s="96">
        <v>44429.668240740742</v>
      </c>
      <c r="D72" s="96" t="s">
        <v>2441</v>
      </c>
      <c r="E72" s="126">
        <v>612</v>
      </c>
      <c r="F72" s="142" t="str">
        <f>VLOOKUP(E72,VIP!$A$2:$O15323,2,0)</f>
        <v>DRBR220</v>
      </c>
      <c r="G72" s="142" t="str">
        <f>VLOOKUP(E72,'LISTADO ATM'!$A$2:$B$900,2,0)</f>
        <v xml:space="preserve">ATM Plaza Orense (La Romana) </v>
      </c>
      <c r="H72" s="142" t="str">
        <f>VLOOKUP(E72,VIP!$A$2:$O20284,7,FALSE)</f>
        <v>Si</v>
      </c>
      <c r="I72" s="142" t="str">
        <f>VLOOKUP(E72,VIP!$A$2:$O12249,8,FALSE)</f>
        <v>Si</v>
      </c>
      <c r="J72" s="142" t="str">
        <f>VLOOKUP(E72,VIP!$A$2:$O12199,8,FALSE)</f>
        <v>Si</v>
      </c>
      <c r="K72" s="142" t="str">
        <f>VLOOKUP(E72,VIP!$A$2:$O15773,6,0)</f>
        <v>NO</v>
      </c>
      <c r="L72" s="147" t="s">
        <v>2410</v>
      </c>
      <c r="M72" s="169" t="s">
        <v>2535</v>
      </c>
      <c r="N72" s="95" t="s">
        <v>2444</v>
      </c>
      <c r="O72" s="142" t="s">
        <v>2445</v>
      </c>
      <c r="P72" s="142"/>
      <c r="Q72" s="236">
        <v>44431.43167824074</v>
      </c>
    </row>
    <row r="73" spans="1:17" s="123" customFormat="1" ht="18" x14ac:dyDescent="0.25">
      <c r="A73" s="142" t="str">
        <f>VLOOKUP(E73,'LISTADO ATM'!$A$2:$C$901,3,0)</f>
        <v>ESTE</v>
      </c>
      <c r="B73" s="126" t="s">
        <v>2657</v>
      </c>
      <c r="C73" s="96">
        <v>44429.673217592594</v>
      </c>
      <c r="D73" s="96" t="s">
        <v>2460</v>
      </c>
      <c r="E73" s="126">
        <v>912</v>
      </c>
      <c r="F73" s="142" t="str">
        <f>VLOOKUP(E73,VIP!$A$2:$O15322,2,0)</f>
        <v>DRBR973</v>
      </c>
      <c r="G73" s="142" t="str">
        <f>VLOOKUP(E73,'LISTADO ATM'!$A$2:$B$900,2,0)</f>
        <v xml:space="preserve">ATM Oficina San Pedro II </v>
      </c>
      <c r="H73" s="142" t="str">
        <f>VLOOKUP(E73,VIP!$A$2:$O20283,7,FALSE)</f>
        <v>Si</v>
      </c>
      <c r="I73" s="142" t="str">
        <f>VLOOKUP(E73,VIP!$A$2:$O12248,8,FALSE)</f>
        <v>Si</v>
      </c>
      <c r="J73" s="142" t="str">
        <f>VLOOKUP(E73,VIP!$A$2:$O12198,8,FALSE)</f>
        <v>Si</v>
      </c>
      <c r="K73" s="142" t="str">
        <f>VLOOKUP(E73,VIP!$A$2:$O15772,6,0)</f>
        <v>SI</v>
      </c>
      <c r="L73" s="147" t="s">
        <v>2410</v>
      </c>
      <c r="M73" s="169" t="s">
        <v>2535</v>
      </c>
      <c r="N73" s="169" t="s">
        <v>2653</v>
      </c>
      <c r="O73" s="142" t="s">
        <v>2637</v>
      </c>
      <c r="P73" s="142"/>
      <c r="Q73" s="236">
        <v>44431.605682870373</v>
      </c>
    </row>
    <row r="74" spans="1:17" s="123" customFormat="1" ht="18" x14ac:dyDescent="0.25">
      <c r="A74" s="142" t="str">
        <f>VLOOKUP(E74,'LISTADO ATM'!$A$2:$C$901,3,0)</f>
        <v>DISTRITO NACIONAL</v>
      </c>
      <c r="B74" s="126" t="s">
        <v>2654</v>
      </c>
      <c r="C74" s="96">
        <v>44429.765300925923</v>
      </c>
      <c r="D74" s="96" t="s">
        <v>2460</v>
      </c>
      <c r="E74" s="126">
        <v>713</v>
      </c>
      <c r="F74" s="142" t="str">
        <f>VLOOKUP(E74,VIP!$A$2:$O15312,2,0)</f>
        <v>DRBR016</v>
      </c>
      <c r="G74" s="142" t="str">
        <f>VLOOKUP(E74,'LISTADO ATM'!$A$2:$B$900,2,0)</f>
        <v xml:space="preserve">ATM Oficina Las Américas </v>
      </c>
      <c r="H74" s="142" t="str">
        <f>VLOOKUP(E74,VIP!$A$2:$O20273,7,FALSE)</f>
        <v>Si</v>
      </c>
      <c r="I74" s="142" t="str">
        <f>VLOOKUP(E74,VIP!$A$2:$O12238,8,FALSE)</f>
        <v>Si</v>
      </c>
      <c r="J74" s="142" t="str">
        <f>VLOOKUP(E74,VIP!$A$2:$O12188,8,FALSE)</f>
        <v>Si</v>
      </c>
      <c r="K74" s="142" t="str">
        <f>VLOOKUP(E74,VIP!$A$2:$O15762,6,0)</f>
        <v>NO</v>
      </c>
      <c r="L74" s="147" t="s">
        <v>2410</v>
      </c>
      <c r="M74" s="169" t="s">
        <v>2535</v>
      </c>
      <c r="N74" s="95" t="s">
        <v>2444</v>
      </c>
      <c r="O74" s="142" t="s">
        <v>2637</v>
      </c>
      <c r="P74" s="142"/>
      <c r="Q74" s="236">
        <v>44431.43167824074</v>
      </c>
    </row>
    <row r="75" spans="1:17" s="123" customFormat="1" ht="18" x14ac:dyDescent="0.25">
      <c r="A75" s="142" t="str">
        <f>VLOOKUP(E75,'LISTADO ATM'!$A$2:$C$901,3,0)</f>
        <v>DISTRITO NACIONAL</v>
      </c>
      <c r="B75" s="126" t="s">
        <v>2661</v>
      </c>
      <c r="C75" s="96">
        <v>44429.881423611114</v>
      </c>
      <c r="D75" s="96" t="s">
        <v>2441</v>
      </c>
      <c r="E75" s="126">
        <v>359</v>
      </c>
      <c r="F75" s="142" t="str">
        <f>VLOOKUP(E75,VIP!$A$2:$O15318,2,0)</f>
        <v>DRBR359</v>
      </c>
      <c r="G75" s="142" t="str">
        <f>VLOOKUP(E75,'LISTADO ATM'!$A$2:$B$900,2,0)</f>
        <v>ATM S/M Bravo Ozama</v>
      </c>
      <c r="H75" s="142" t="str">
        <f>VLOOKUP(E75,VIP!$A$2:$O20279,7,FALSE)</f>
        <v>N/A</v>
      </c>
      <c r="I75" s="142" t="str">
        <f>VLOOKUP(E75,VIP!$A$2:$O12244,8,FALSE)</f>
        <v>N/A</v>
      </c>
      <c r="J75" s="142" t="str">
        <f>VLOOKUP(E75,VIP!$A$2:$O12194,8,FALSE)</f>
        <v>N/A</v>
      </c>
      <c r="K75" s="142" t="str">
        <f>VLOOKUP(E75,VIP!$A$2:$O15768,6,0)</f>
        <v>N/A</v>
      </c>
      <c r="L75" s="147" t="s">
        <v>2410</v>
      </c>
      <c r="M75" s="169" t="s">
        <v>2535</v>
      </c>
      <c r="N75" s="95" t="s">
        <v>2444</v>
      </c>
      <c r="O75" s="142" t="s">
        <v>2445</v>
      </c>
      <c r="P75" s="142"/>
      <c r="Q75" s="236">
        <v>44431.605682870373</v>
      </c>
    </row>
    <row r="76" spans="1:17" s="123" customFormat="1" ht="18" x14ac:dyDescent="0.25">
      <c r="A76" s="142" t="str">
        <f>VLOOKUP(E76,'LISTADO ATM'!$A$2:$C$901,3,0)</f>
        <v>ESTE</v>
      </c>
      <c r="B76" s="126" t="s">
        <v>2660</v>
      </c>
      <c r="C76" s="96">
        <v>44429.902048611111</v>
      </c>
      <c r="D76" s="96" t="s">
        <v>2441</v>
      </c>
      <c r="E76" s="126">
        <v>631</v>
      </c>
      <c r="F76" s="142" t="str">
        <f>VLOOKUP(E76,VIP!$A$2:$O15315,2,0)</f>
        <v>DRBR417</v>
      </c>
      <c r="G76" s="142" t="str">
        <f>VLOOKUP(E76,'LISTADO ATM'!$A$2:$B$900,2,0)</f>
        <v xml:space="preserve">ATM ASOCODEQUI (San Pedro) </v>
      </c>
      <c r="H76" s="142" t="str">
        <f>VLOOKUP(E76,VIP!$A$2:$O20276,7,FALSE)</f>
        <v>Si</v>
      </c>
      <c r="I76" s="142" t="str">
        <f>VLOOKUP(E76,VIP!$A$2:$O12241,8,FALSE)</f>
        <v>Si</v>
      </c>
      <c r="J76" s="142" t="str">
        <f>VLOOKUP(E76,VIP!$A$2:$O12191,8,FALSE)</f>
        <v>Si</v>
      </c>
      <c r="K76" s="142" t="str">
        <f>VLOOKUP(E76,VIP!$A$2:$O15765,6,0)</f>
        <v>NO</v>
      </c>
      <c r="L76" s="147" t="s">
        <v>2410</v>
      </c>
      <c r="M76" s="169" t="s">
        <v>2535</v>
      </c>
      <c r="N76" s="95" t="s">
        <v>2444</v>
      </c>
      <c r="O76" s="142" t="s">
        <v>2445</v>
      </c>
      <c r="P76" s="142"/>
      <c r="Q76" s="236">
        <v>44431.605682870373</v>
      </c>
    </row>
    <row r="77" spans="1:17" s="123" customFormat="1" ht="18" x14ac:dyDescent="0.25">
      <c r="A77" s="142" t="str">
        <f>VLOOKUP(E77,'LISTADO ATM'!$A$2:$C$901,3,0)</f>
        <v>ESTE</v>
      </c>
      <c r="B77" s="126">
        <v>3335996606</v>
      </c>
      <c r="C77" s="96">
        <v>44429.944826388892</v>
      </c>
      <c r="D77" s="96" t="s">
        <v>2460</v>
      </c>
      <c r="E77" s="126">
        <v>211</v>
      </c>
      <c r="F77" s="142" t="str">
        <f>VLOOKUP(E77,VIP!$A$2:$O15306,2,0)</f>
        <v>DRBR211</v>
      </c>
      <c r="G77" s="142" t="str">
        <f>VLOOKUP(E77,'LISTADO ATM'!$A$2:$B$900,2,0)</f>
        <v xml:space="preserve">ATM Oficina La Romana I </v>
      </c>
      <c r="H77" s="142" t="str">
        <f>VLOOKUP(E77,VIP!$A$2:$O20267,7,FALSE)</f>
        <v>Si</v>
      </c>
      <c r="I77" s="142" t="str">
        <f>VLOOKUP(E77,VIP!$A$2:$O12232,8,FALSE)</f>
        <v>Si</v>
      </c>
      <c r="J77" s="142" t="str">
        <f>VLOOKUP(E77,VIP!$A$2:$O12182,8,FALSE)</f>
        <v>Si</v>
      </c>
      <c r="K77" s="142" t="str">
        <f>VLOOKUP(E77,VIP!$A$2:$O15756,6,0)</f>
        <v>NO</v>
      </c>
      <c r="L77" s="147" t="s">
        <v>2410</v>
      </c>
      <c r="M77" s="169" t="s">
        <v>2535</v>
      </c>
      <c r="N77" s="95" t="s">
        <v>2444</v>
      </c>
      <c r="O77" s="142" t="s">
        <v>2637</v>
      </c>
      <c r="P77" s="142"/>
      <c r="Q77" s="236">
        <v>44431.43167824074</v>
      </c>
    </row>
    <row r="78" spans="1:17" s="123" customFormat="1" ht="18" x14ac:dyDescent="0.25">
      <c r="A78" s="142" t="str">
        <f>VLOOKUP(E78,'LISTADO ATM'!$A$2:$C$901,3,0)</f>
        <v>DISTRITO NACIONAL</v>
      </c>
      <c r="B78" s="126" t="s">
        <v>2667</v>
      </c>
      <c r="C78" s="96">
        <v>44430.062881944446</v>
      </c>
      <c r="D78" s="96" t="s">
        <v>2460</v>
      </c>
      <c r="E78" s="126">
        <v>957</v>
      </c>
      <c r="F78" s="142" t="str">
        <f>VLOOKUP(E78,VIP!$A$2:$O15311,2,0)</f>
        <v>DRBR23F</v>
      </c>
      <c r="G78" s="142" t="str">
        <f>VLOOKUP(E78,'LISTADO ATM'!$A$2:$B$900,2,0)</f>
        <v xml:space="preserve">ATM Oficina Venezuela </v>
      </c>
      <c r="H78" s="142" t="str">
        <f>VLOOKUP(E78,VIP!$A$2:$O20272,7,FALSE)</f>
        <v>Si</v>
      </c>
      <c r="I78" s="142" t="str">
        <f>VLOOKUP(E78,VIP!$A$2:$O12237,8,FALSE)</f>
        <v>Si</v>
      </c>
      <c r="J78" s="142" t="str">
        <f>VLOOKUP(E78,VIP!$A$2:$O12187,8,FALSE)</f>
        <v>Si</v>
      </c>
      <c r="K78" s="142" t="str">
        <f>VLOOKUP(E78,VIP!$A$2:$O15761,6,0)</f>
        <v>SI</v>
      </c>
      <c r="L78" s="147" t="s">
        <v>2410</v>
      </c>
      <c r="M78" s="169" t="s">
        <v>2535</v>
      </c>
      <c r="N78" s="169" t="s">
        <v>2653</v>
      </c>
      <c r="O78" s="142" t="s">
        <v>2461</v>
      </c>
      <c r="P78" s="142"/>
      <c r="Q78" s="236">
        <v>44431.43167824074</v>
      </c>
    </row>
    <row r="79" spans="1:17" s="123" customFormat="1" ht="18" x14ac:dyDescent="0.25">
      <c r="A79" s="142" t="str">
        <f>VLOOKUP(E79,'LISTADO ATM'!$A$2:$C$901,3,0)</f>
        <v>DISTRITO NACIONAL</v>
      </c>
      <c r="B79" s="126">
        <v>3335996630</v>
      </c>
      <c r="C79" s="96">
        <v>44430.402569444443</v>
      </c>
      <c r="D79" s="96" t="s">
        <v>2441</v>
      </c>
      <c r="E79" s="126">
        <v>800</v>
      </c>
      <c r="F79" s="142" t="str">
        <f>VLOOKUP(E79,VIP!$A$2:$O15289,2,0)</f>
        <v>DRBR800</v>
      </c>
      <c r="G79" s="142" t="str">
        <f>VLOOKUP(E79,'LISTADO ATM'!$A$2:$B$900,2,0)</f>
        <v xml:space="preserve">ATM Estación Next Dipsa Pedro Livio Cedeño </v>
      </c>
      <c r="H79" s="142" t="str">
        <f>VLOOKUP(E79,VIP!$A$2:$O20250,7,FALSE)</f>
        <v>Si</v>
      </c>
      <c r="I79" s="142" t="str">
        <f>VLOOKUP(E79,VIP!$A$2:$O12215,8,FALSE)</f>
        <v>Si</v>
      </c>
      <c r="J79" s="142" t="str">
        <f>VLOOKUP(E79,VIP!$A$2:$O12165,8,FALSE)</f>
        <v>Si</v>
      </c>
      <c r="K79" s="142" t="str">
        <f>VLOOKUP(E79,VIP!$A$2:$O15739,6,0)</f>
        <v>NO</v>
      </c>
      <c r="L79" s="147" t="s">
        <v>2410</v>
      </c>
      <c r="M79" s="169" t="s">
        <v>2535</v>
      </c>
      <c r="N79" s="95" t="s">
        <v>2444</v>
      </c>
      <c r="O79" s="142" t="s">
        <v>2445</v>
      </c>
      <c r="P79" s="142"/>
      <c r="Q79" s="236">
        <v>44431.605682870373</v>
      </c>
    </row>
    <row r="80" spans="1:17" s="123" customFormat="1" ht="18" x14ac:dyDescent="0.25">
      <c r="A80" s="142" t="str">
        <f>VLOOKUP(E80,'LISTADO ATM'!$A$2:$C$901,3,0)</f>
        <v>DISTRITO NACIONAL</v>
      </c>
      <c r="B80" s="126">
        <v>3335996664</v>
      </c>
      <c r="C80" s="96">
        <v>44430.597673611112</v>
      </c>
      <c r="D80" s="96" t="s">
        <v>2441</v>
      </c>
      <c r="E80" s="126">
        <v>823</v>
      </c>
      <c r="F80" s="142" t="str">
        <f>VLOOKUP(E80,VIP!$A$2:$O15298,2,0)</f>
        <v>DRBR823</v>
      </c>
      <c r="G80" s="142" t="str">
        <f>VLOOKUP(E80,'LISTADO ATM'!$A$2:$B$900,2,0)</f>
        <v xml:space="preserve">ATM UNP El Carril (Haina) </v>
      </c>
      <c r="H80" s="142" t="str">
        <f>VLOOKUP(E80,VIP!$A$2:$O20259,7,FALSE)</f>
        <v>Si</v>
      </c>
      <c r="I80" s="142" t="str">
        <f>VLOOKUP(E80,VIP!$A$2:$O12224,8,FALSE)</f>
        <v>Si</v>
      </c>
      <c r="J80" s="142" t="str">
        <f>VLOOKUP(E80,VIP!$A$2:$O12174,8,FALSE)</f>
        <v>Si</v>
      </c>
      <c r="K80" s="142" t="str">
        <f>VLOOKUP(E80,VIP!$A$2:$O15748,6,0)</f>
        <v>NO</v>
      </c>
      <c r="L80" s="147" t="s">
        <v>2410</v>
      </c>
      <c r="M80" s="169" t="s">
        <v>2535</v>
      </c>
      <c r="N80" s="95" t="s">
        <v>2444</v>
      </c>
      <c r="O80" s="142" t="s">
        <v>2445</v>
      </c>
      <c r="P80" s="142"/>
      <c r="Q80" s="236">
        <v>44431.605682870373</v>
      </c>
    </row>
    <row r="81" spans="1:17" s="123" customFormat="1" ht="18" x14ac:dyDescent="0.25">
      <c r="A81" s="142" t="str">
        <f>VLOOKUP(E81,'LISTADO ATM'!$A$2:$C$901,3,0)</f>
        <v>NORTE</v>
      </c>
      <c r="B81" s="126">
        <v>3335996667</v>
      </c>
      <c r="C81" s="96">
        <v>44430.599710648145</v>
      </c>
      <c r="D81" s="96" t="s">
        <v>2460</v>
      </c>
      <c r="E81" s="126">
        <v>151</v>
      </c>
      <c r="F81" s="142" t="str">
        <f>VLOOKUP(E81,VIP!$A$2:$O15295,2,0)</f>
        <v>DRBR151</v>
      </c>
      <c r="G81" s="142" t="str">
        <f>VLOOKUP(E81,'LISTADO ATM'!$A$2:$B$900,2,0)</f>
        <v xml:space="preserve">ATM Oficina Nagua </v>
      </c>
      <c r="H81" s="142" t="str">
        <f>VLOOKUP(E81,VIP!$A$2:$O20256,7,FALSE)</f>
        <v>Si</v>
      </c>
      <c r="I81" s="142" t="str">
        <f>VLOOKUP(E81,VIP!$A$2:$O12221,8,FALSE)</f>
        <v>Si</v>
      </c>
      <c r="J81" s="142" t="str">
        <f>VLOOKUP(E81,VIP!$A$2:$O12171,8,FALSE)</f>
        <v>Si</v>
      </c>
      <c r="K81" s="142" t="str">
        <f>VLOOKUP(E81,VIP!$A$2:$O15745,6,0)</f>
        <v>SI</v>
      </c>
      <c r="L81" s="147" t="s">
        <v>2410</v>
      </c>
      <c r="M81" s="169" t="s">
        <v>2535</v>
      </c>
      <c r="N81" s="169" t="s">
        <v>2653</v>
      </c>
      <c r="O81" s="142" t="s">
        <v>2461</v>
      </c>
      <c r="P81" s="142"/>
      <c r="Q81" s="236">
        <v>44431.43167824074</v>
      </c>
    </row>
    <row r="82" spans="1:17" s="123" customFormat="1" ht="18" x14ac:dyDescent="0.25">
      <c r="A82" s="142" t="str">
        <f>VLOOKUP(E82,'LISTADO ATM'!$A$2:$C$901,3,0)</f>
        <v>DISTRITO NACIONAL</v>
      </c>
      <c r="B82" s="126">
        <v>3335996669</v>
      </c>
      <c r="C82" s="96">
        <v>44430.601643518516</v>
      </c>
      <c r="D82" s="96" t="s">
        <v>2441</v>
      </c>
      <c r="E82" s="126">
        <v>486</v>
      </c>
      <c r="F82" s="142" t="str">
        <f>VLOOKUP(E82,VIP!$A$2:$O15293,2,0)</f>
        <v>DRBR486</v>
      </c>
      <c r="G82" s="142" t="str">
        <f>VLOOKUP(E82,'LISTADO ATM'!$A$2:$B$900,2,0)</f>
        <v xml:space="preserve">ATM Olé La Caleta </v>
      </c>
      <c r="H82" s="142" t="str">
        <f>VLOOKUP(E82,VIP!$A$2:$O20254,7,FALSE)</f>
        <v>Si</v>
      </c>
      <c r="I82" s="142" t="str">
        <f>VLOOKUP(E82,VIP!$A$2:$O12219,8,FALSE)</f>
        <v>Si</v>
      </c>
      <c r="J82" s="142" t="str">
        <f>VLOOKUP(E82,VIP!$A$2:$O12169,8,FALSE)</f>
        <v>Si</v>
      </c>
      <c r="K82" s="142" t="str">
        <f>VLOOKUP(E82,VIP!$A$2:$O15743,6,0)</f>
        <v>NO</v>
      </c>
      <c r="L82" s="147" t="s">
        <v>2410</v>
      </c>
      <c r="M82" s="169" t="s">
        <v>2535</v>
      </c>
      <c r="N82" s="95" t="s">
        <v>2444</v>
      </c>
      <c r="O82" s="142" t="s">
        <v>2445</v>
      </c>
      <c r="P82" s="142"/>
      <c r="Q82" s="236">
        <v>44431.605682870373</v>
      </c>
    </row>
    <row r="83" spans="1:17" s="123" customFormat="1" ht="18" x14ac:dyDescent="0.25">
      <c r="A83" s="142" t="str">
        <f>VLOOKUP(E83,'LISTADO ATM'!$A$2:$C$901,3,0)</f>
        <v>NORTE</v>
      </c>
      <c r="B83" s="126">
        <v>3335996674</v>
      </c>
      <c r="C83" s="96">
        <v>44430.605069444442</v>
      </c>
      <c r="D83" s="96" t="s">
        <v>2613</v>
      </c>
      <c r="E83" s="126">
        <v>500</v>
      </c>
      <c r="F83" s="142" t="str">
        <f>VLOOKUP(E83,VIP!$A$2:$O15290,2,0)</f>
        <v>DRBR500</v>
      </c>
      <c r="G83" s="142" t="str">
        <f>VLOOKUP(E83,'LISTADO ATM'!$A$2:$B$900,2,0)</f>
        <v xml:space="preserve">ATM UNP Cutupú </v>
      </c>
      <c r="H83" s="142" t="str">
        <f>VLOOKUP(E83,VIP!$A$2:$O20251,7,FALSE)</f>
        <v>Si</v>
      </c>
      <c r="I83" s="142" t="str">
        <f>VLOOKUP(E83,VIP!$A$2:$O12216,8,FALSE)</f>
        <v>Si</v>
      </c>
      <c r="J83" s="142" t="str">
        <f>VLOOKUP(E83,VIP!$A$2:$O12166,8,FALSE)</f>
        <v>Si</v>
      </c>
      <c r="K83" s="142" t="str">
        <f>VLOOKUP(E83,VIP!$A$2:$O15740,6,0)</f>
        <v>NO</v>
      </c>
      <c r="L83" s="147" t="s">
        <v>2410</v>
      </c>
      <c r="M83" s="169" t="s">
        <v>2535</v>
      </c>
      <c r="N83" s="95" t="s">
        <v>2444</v>
      </c>
      <c r="O83" s="142" t="s">
        <v>2614</v>
      </c>
      <c r="P83" s="142"/>
      <c r="Q83" s="236">
        <v>44431.605682870373</v>
      </c>
    </row>
    <row r="84" spans="1:17" s="123" customFormat="1" ht="18" x14ac:dyDescent="0.25">
      <c r="A84" s="142" t="str">
        <f>VLOOKUP(E84,'LISTADO ATM'!$A$2:$C$901,3,0)</f>
        <v>NORTE</v>
      </c>
      <c r="B84" s="126">
        <v>3335996675</v>
      </c>
      <c r="C84" s="96">
        <v>44430.606134259258</v>
      </c>
      <c r="D84" s="96" t="s">
        <v>2460</v>
      </c>
      <c r="E84" s="126">
        <v>144</v>
      </c>
      <c r="F84" s="142" t="str">
        <f>VLOOKUP(E84,VIP!$A$2:$O15289,2,0)</f>
        <v>DRBR144</v>
      </c>
      <c r="G84" s="142" t="str">
        <f>VLOOKUP(E84,'LISTADO ATM'!$A$2:$B$900,2,0)</f>
        <v xml:space="preserve">ATM Oficina Villa Altagracia </v>
      </c>
      <c r="H84" s="142" t="str">
        <f>VLOOKUP(E84,VIP!$A$2:$O20250,7,FALSE)</f>
        <v>Si</v>
      </c>
      <c r="I84" s="142" t="str">
        <f>VLOOKUP(E84,VIP!$A$2:$O12215,8,FALSE)</f>
        <v>Si</v>
      </c>
      <c r="J84" s="142" t="str">
        <f>VLOOKUP(E84,VIP!$A$2:$O12165,8,FALSE)</f>
        <v>Si</v>
      </c>
      <c r="K84" s="142" t="str">
        <f>VLOOKUP(E84,VIP!$A$2:$O15739,6,0)</f>
        <v>SI</v>
      </c>
      <c r="L84" s="147" t="s">
        <v>2410</v>
      </c>
      <c r="M84" s="169" t="s">
        <v>2535</v>
      </c>
      <c r="N84" s="169" t="s">
        <v>2653</v>
      </c>
      <c r="O84" s="142" t="s">
        <v>2461</v>
      </c>
      <c r="P84" s="142"/>
      <c r="Q84" s="236">
        <v>44431.605682870373</v>
      </c>
    </row>
    <row r="85" spans="1:17" s="123" customFormat="1" ht="18" x14ac:dyDescent="0.25">
      <c r="A85" s="142" t="str">
        <f>VLOOKUP(E85,'LISTADO ATM'!$A$2:$C$901,3,0)</f>
        <v>DISTRITO NACIONAL</v>
      </c>
      <c r="B85" s="126">
        <v>3335996676</v>
      </c>
      <c r="C85" s="96">
        <v>44430.607071759259</v>
      </c>
      <c r="D85" s="96" t="s">
        <v>2441</v>
      </c>
      <c r="E85" s="126">
        <v>165</v>
      </c>
      <c r="F85" s="142" t="str">
        <f>VLOOKUP(E85,VIP!$A$2:$O15288,2,0)</f>
        <v>DRBR165</v>
      </c>
      <c r="G85" s="142" t="str">
        <f>VLOOKUP(E85,'LISTADO ATM'!$A$2:$B$900,2,0)</f>
        <v>ATM Autoservicio Megacentro</v>
      </c>
      <c r="H85" s="142" t="str">
        <f>VLOOKUP(E85,VIP!$A$2:$O20249,7,FALSE)</f>
        <v>Si</v>
      </c>
      <c r="I85" s="142" t="str">
        <f>VLOOKUP(E85,VIP!$A$2:$O12214,8,FALSE)</f>
        <v>Si</v>
      </c>
      <c r="J85" s="142" t="str">
        <f>VLOOKUP(E85,VIP!$A$2:$O12164,8,FALSE)</f>
        <v>Si</v>
      </c>
      <c r="K85" s="142" t="str">
        <f>VLOOKUP(E85,VIP!$A$2:$O15738,6,0)</f>
        <v>SI</v>
      </c>
      <c r="L85" s="147" t="s">
        <v>2410</v>
      </c>
      <c r="M85" s="169" t="s">
        <v>2535</v>
      </c>
      <c r="N85" s="95" t="s">
        <v>2444</v>
      </c>
      <c r="O85" s="142" t="s">
        <v>2445</v>
      </c>
      <c r="P85" s="142"/>
      <c r="Q85" s="236">
        <v>44431.605682870373</v>
      </c>
    </row>
    <row r="86" spans="1:17" s="123" customFormat="1" ht="18" x14ac:dyDescent="0.25">
      <c r="A86" s="142" t="str">
        <f>VLOOKUP(E86,'LISTADO ATM'!$A$2:$C$901,3,0)</f>
        <v>DISTRITO NACIONAL</v>
      </c>
      <c r="B86" s="126" t="s">
        <v>2693</v>
      </c>
      <c r="C86" s="96">
        <v>44430.608449074076</v>
      </c>
      <c r="D86" s="96" t="s">
        <v>2441</v>
      </c>
      <c r="E86" s="126">
        <v>298</v>
      </c>
      <c r="F86" s="142" t="str">
        <f>VLOOKUP(E86,VIP!$A$2:$O15298,2,0)</f>
        <v>DRBR298</v>
      </c>
      <c r="G86" s="142" t="str">
        <f>VLOOKUP(E86,'LISTADO ATM'!$A$2:$B$900,2,0)</f>
        <v xml:space="preserve">ATM S/M Aprezio Engombe </v>
      </c>
      <c r="H86" s="142" t="str">
        <f>VLOOKUP(E86,VIP!$A$2:$O20259,7,FALSE)</f>
        <v>Si</v>
      </c>
      <c r="I86" s="142" t="str">
        <f>VLOOKUP(E86,VIP!$A$2:$O12224,8,FALSE)</f>
        <v>Si</v>
      </c>
      <c r="J86" s="142" t="str">
        <f>VLOOKUP(E86,VIP!$A$2:$O12174,8,FALSE)</f>
        <v>Si</v>
      </c>
      <c r="K86" s="142" t="str">
        <f>VLOOKUP(E86,VIP!$A$2:$O15748,6,0)</f>
        <v>NO</v>
      </c>
      <c r="L86" s="147" t="s">
        <v>2410</v>
      </c>
      <c r="M86" s="169" t="s">
        <v>2535</v>
      </c>
      <c r="N86" s="95" t="s">
        <v>2444</v>
      </c>
      <c r="O86" s="142" t="s">
        <v>2445</v>
      </c>
      <c r="P86" s="142"/>
      <c r="Q86" s="236">
        <v>44431.605682870373</v>
      </c>
    </row>
    <row r="87" spans="1:17" s="123" customFormat="1" ht="18" x14ac:dyDescent="0.25">
      <c r="A87" s="142" t="str">
        <f>VLOOKUP(E87,'LISTADO ATM'!$A$2:$C$901,3,0)</f>
        <v>NORTE</v>
      </c>
      <c r="B87" s="126" t="s">
        <v>2691</v>
      </c>
      <c r="C87" s="96">
        <v>44430.620138888888</v>
      </c>
      <c r="D87" s="96" t="s">
        <v>2613</v>
      </c>
      <c r="E87" s="126">
        <v>348</v>
      </c>
      <c r="F87" s="142" t="str">
        <f>VLOOKUP(E87,VIP!$A$2:$O15296,2,0)</f>
        <v>DRBR348</v>
      </c>
      <c r="G87" s="142" t="str">
        <f>VLOOKUP(E87,'LISTADO ATM'!$A$2:$B$900,2,0)</f>
        <v xml:space="preserve">ATM Oficina Las Terrenas </v>
      </c>
      <c r="H87" s="142" t="str">
        <f>VLOOKUP(E87,VIP!$A$2:$O20257,7,FALSE)</f>
        <v>N/A</v>
      </c>
      <c r="I87" s="142" t="str">
        <f>VLOOKUP(E87,VIP!$A$2:$O12222,8,FALSE)</f>
        <v>N/A</v>
      </c>
      <c r="J87" s="142" t="str">
        <f>VLOOKUP(E87,VIP!$A$2:$O12172,8,FALSE)</f>
        <v>N/A</v>
      </c>
      <c r="K87" s="142" t="str">
        <f>VLOOKUP(E87,VIP!$A$2:$O15746,6,0)</f>
        <v>N/A</v>
      </c>
      <c r="L87" s="147" t="s">
        <v>2410</v>
      </c>
      <c r="M87" s="169" t="s">
        <v>2535</v>
      </c>
      <c r="N87" s="95" t="s">
        <v>2444</v>
      </c>
      <c r="O87" s="142" t="s">
        <v>2614</v>
      </c>
      <c r="P87" s="142"/>
      <c r="Q87" s="236">
        <v>44431.605682870373</v>
      </c>
    </row>
    <row r="88" spans="1:17" s="123" customFormat="1" ht="18" x14ac:dyDescent="0.25">
      <c r="A88" s="142" t="str">
        <f>VLOOKUP(E88,'LISTADO ATM'!$A$2:$C$901,3,0)</f>
        <v>ESTE</v>
      </c>
      <c r="B88" s="126" t="s">
        <v>2690</v>
      </c>
      <c r="C88" s="96">
        <v>44430.677245370367</v>
      </c>
      <c r="D88" s="96" t="s">
        <v>2460</v>
      </c>
      <c r="E88" s="126">
        <v>268</v>
      </c>
      <c r="F88" s="142" t="str">
        <f>VLOOKUP(E88,VIP!$A$2:$O15295,2,0)</f>
        <v>DRBR268</v>
      </c>
      <c r="G88" s="142" t="str">
        <f>VLOOKUP(E88,'LISTADO ATM'!$A$2:$B$900,2,0)</f>
        <v xml:space="preserve">ATM Autobanco La Altagracia (Higuey) </v>
      </c>
      <c r="H88" s="142" t="str">
        <f>VLOOKUP(E88,VIP!$A$2:$O20256,7,FALSE)</f>
        <v>Si</v>
      </c>
      <c r="I88" s="142" t="str">
        <f>VLOOKUP(E88,VIP!$A$2:$O12221,8,FALSE)</f>
        <v>Si</v>
      </c>
      <c r="J88" s="142" t="str">
        <f>VLOOKUP(E88,VIP!$A$2:$O12171,8,FALSE)</f>
        <v>Si</v>
      </c>
      <c r="K88" s="142" t="str">
        <f>VLOOKUP(E88,VIP!$A$2:$O15745,6,0)</f>
        <v>NO</v>
      </c>
      <c r="L88" s="147" t="s">
        <v>2410</v>
      </c>
      <c r="M88" s="169" t="s">
        <v>2535</v>
      </c>
      <c r="N88" s="169" t="s">
        <v>2653</v>
      </c>
      <c r="O88" s="142" t="s">
        <v>2637</v>
      </c>
      <c r="P88" s="142"/>
      <c r="Q88" s="236">
        <v>44431.43167824074</v>
      </c>
    </row>
    <row r="89" spans="1:17" s="123" customFormat="1" ht="18" x14ac:dyDescent="0.25">
      <c r="A89" s="142" t="str">
        <f>VLOOKUP(E89,'LISTADO ATM'!$A$2:$C$901,3,0)</f>
        <v>DISTRITO NACIONAL</v>
      </c>
      <c r="B89" s="126" t="s">
        <v>2689</v>
      </c>
      <c r="C89" s="96">
        <v>44430.679432870369</v>
      </c>
      <c r="D89" s="96" t="s">
        <v>2441</v>
      </c>
      <c r="E89" s="126">
        <v>889</v>
      </c>
      <c r="F89" s="142" t="str">
        <f>VLOOKUP(E89,VIP!$A$2:$O15294,2,0)</f>
        <v>DRBR889</v>
      </c>
      <c r="G89" s="142" t="str">
        <f>VLOOKUP(E89,'LISTADO ATM'!$A$2:$B$900,2,0)</f>
        <v>ATM Oficina Plaza Lama Máximo Gómez II</v>
      </c>
      <c r="H89" s="142" t="str">
        <f>VLOOKUP(E89,VIP!$A$2:$O20255,7,FALSE)</f>
        <v>Si</v>
      </c>
      <c r="I89" s="142" t="str">
        <f>VLOOKUP(E89,VIP!$A$2:$O12220,8,FALSE)</f>
        <v>Si</v>
      </c>
      <c r="J89" s="142" t="str">
        <f>VLOOKUP(E89,VIP!$A$2:$O12170,8,FALSE)</f>
        <v>Si</v>
      </c>
      <c r="K89" s="142" t="str">
        <f>VLOOKUP(E89,VIP!$A$2:$O15744,6,0)</f>
        <v>NO</v>
      </c>
      <c r="L89" s="147" t="s">
        <v>2410</v>
      </c>
      <c r="M89" s="169" t="s">
        <v>2535</v>
      </c>
      <c r="N89" s="95" t="s">
        <v>2444</v>
      </c>
      <c r="O89" s="142" t="s">
        <v>2445</v>
      </c>
      <c r="P89" s="142"/>
      <c r="Q89" s="236">
        <v>44431.605682870373</v>
      </c>
    </row>
    <row r="90" spans="1:17" s="123" customFormat="1" ht="18" x14ac:dyDescent="0.25">
      <c r="A90" s="142" t="str">
        <f>VLOOKUP(E90,'LISTADO ATM'!$A$2:$C$901,3,0)</f>
        <v>SUR</v>
      </c>
      <c r="B90" s="126" t="s">
        <v>2703</v>
      </c>
      <c r="C90" s="96">
        <v>44430.799259259256</v>
      </c>
      <c r="D90" s="96" t="s">
        <v>2441</v>
      </c>
      <c r="E90" s="126">
        <v>750</v>
      </c>
      <c r="F90" s="142" t="str">
        <f>VLOOKUP(E90,VIP!$A$2:$O15308,2,0)</f>
        <v>DRBR265</v>
      </c>
      <c r="G90" s="142" t="str">
        <f>VLOOKUP(E90,'LISTADO ATM'!$A$2:$B$900,2,0)</f>
        <v xml:space="preserve">ATM UNP Duvergé </v>
      </c>
      <c r="H90" s="142" t="str">
        <f>VLOOKUP(E90,VIP!$A$2:$O20269,7,FALSE)</f>
        <v>Si</v>
      </c>
      <c r="I90" s="142" t="str">
        <f>VLOOKUP(E90,VIP!$A$2:$O12234,8,FALSE)</f>
        <v>Si</v>
      </c>
      <c r="J90" s="142" t="str">
        <f>VLOOKUP(E90,VIP!$A$2:$O12184,8,FALSE)</f>
        <v>Si</v>
      </c>
      <c r="K90" s="142" t="str">
        <f>VLOOKUP(E90,VIP!$A$2:$O15758,6,0)</f>
        <v>SI</v>
      </c>
      <c r="L90" s="147" t="s">
        <v>2410</v>
      </c>
      <c r="M90" s="169" t="s">
        <v>2535</v>
      </c>
      <c r="N90" s="95" t="s">
        <v>2444</v>
      </c>
      <c r="O90" s="142" t="s">
        <v>2445</v>
      </c>
      <c r="P90" s="142"/>
      <c r="Q90" s="236">
        <v>44431.43167824074</v>
      </c>
    </row>
    <row r="91" spans="1:17" s="123" customFormat="1" ht="18" x14ac:dyDescent="0.25">
      <c r="A91" s="142" t="str">
        <f>VLOOKUP(E91,'LISTADO ATM'!$A$2:$C$901,3,0)</f>
        <v>DISTRITO NACIONAL</v>
      </c>
      <c r="B91" s="126" t="s">
        <v>2696</v>
      </c>
      <c r="C91" s="96">
        <v>44430.840520833335</v>
      </c>
      <c r="D91" s="96" t="s">
        <v>2441</v>
      </c>
      <c r="E91" s="126">
        <v>697</v>
      </c>
      <c r="F91" s="142" t="str">
        <f>VLOOKUP(E91,VIP!$A$2:$O15301,2,0)</f>
        <v>DRBR697</v>
      </c>
      <c r="G91" s="142" t="str">
        <f>VLOOKUP(E91,'LISTADO ATM'!$A$2:$B$900,2,0)</f>
        <v>ATM Hipermercado Olé Ciudad Juan Bosch</v>
      </c>
      <c r="H91" s="142" t="str">
        <f>VLOOKUP(E91,VIP!$A$2:$O20262,7,FALSE)</f>
        <v>Si</v>
      </c>
      <c r="I91" s="142" t="str">
        <f>VLOOKUP(E91,VIP!$A$2:$O12227,8,FALSE)</f>
        <v>Si</v>
      </c>
      <c r="J91" s="142" t="str">
        <f>VLOOKUP(E91,VIP!$A$2:$O12177,8,FALSE)</f>
        <v>Si</v>
      </c>
      <c r="K91" s="142" t="str">
        <f>VLOOKUP(E91,VIP!$A$2:$O15751,6,0)</f>
        <v>NO</v>
      </c>
      <c r="L91" s="147" t="s">
        <v>2410</v>
      </c>
      <c r="M91" s="169" t="s">
        <v>2535</v>
      </c>
      <c r="N91" s="95" t="s">
        <v>2444</v>
      </c>
      <c r="O91" s="142" t="s">
        <v>2445</v>
      </c>
      <c r="P91" s="142"/>
      <c r="Q91" s="236">
        <v>44431.605682870373</v>
      </c>
    </row>
    <row r="92" spans="1:17" s="123" customFormat="1" ht="18" x14ac:dyDescent="0.25">
      <c r="A92" s="142" t="str">
        <f>VLOOKUP(E92,'LISTADO ATM'!$A$2:$C$901,3,0)</f>
        <v>DISTRITO NACIONAL</v>
      </c>
      <c r="B92" s="126" t="s">
        <v>2695</v>
      </c>
      <c r="C92" s="96">
        <v>44430.844594907408</v>
      </c>
      <c r="D92" s="96" t="s">
        <v>2441</v>
      </c>
      <c r="E92" s="126">
        <v>684</v>
      </c>
      <c r="F92" s="142" t="str">
        <f>VLOOKUP(E92,VIP!$A$2:$O15300,2,0)</f>
        <v>DRBR684</v>
      </c>
      <c r="G92" s="142" t="str">
        <f>VLOOKUP(E92,'LISTADO ATM'!$A$2:$B$900,2,0)</f>
        <v>ATM Estación Texaco Prolongación 27 Febrero</v>
      </c>
      <c r="H92" s="142" t="str">
        <f>VLOOKUP(E92,VIP!$A$2:$O20261,7,FALSE)</f>
        <v>NO</v>
      </c>
      <c r="I92" s="142" t="str">
        <f>VLOOKUP(E92,VIP!$A$2:$O12226,8,FALSE)</f>
        <v>NO</v>
      </c>
      <c r="J92" s="142" t="str">
        <f>VLOOKUP(E92,VIP!$A$2:$O12176,8,FALSE)</f>
        <v>NO</v>
      </c>
      <c r="K92" s="142" t="str">
        <f>VLOOKUP(E92,VIP!$A$2:$O15750,6,0)</f>
        <v>NO</v>
      </c>
      <c r="L92" s="147" t="s">
        <v>2410</v>
      </c>
      <c r="M92" s="169" t="s">
        <v>2535</v>
      </c>
      <c r="N92" s="95" t="s">
        <v>2444</v>
      </c>
      <c r="O92" s="142" t="s">
        <v>2445</v>
      </c>
      <c r="P92" s="142"/>
      <c r="Q92" s="236">
        <v>44431.605682870373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2733</v>
      </c>
      <c r="C93" s="96">
        <v>44430.997488425928</v>
      </c>
      <c r="D93" s="96" t="s">
        <v>2441</v>
      </c>
      <c r="E93" s="126">
        <v>147</v>
      </c>
      <c r="F93" s="142" t="str">
        <f>VLOOKUP(E93,VIP!$A$2:$O15312,2,0)</f>
        <v>DRBR147</v>
      </c>
      <c r="G93" s="142" t="str">
        <f>VLOOKUP(E93,'LISTADO ATM'!$A$2:$B$900,2,0)</f>
        <v xml:space="preserve">ATM Kiosco Megacentro I </v>
      </c>
      <c r="H93" s="142" t="str">
        <f>VLOOKUP(E93,VIP!$A$2:$O20273,7,FALSE)</f>
        <v>Si</v>
      </c>
      <c r="I93" s="142" t="str">
        <f>VLOOKUP(E93,VIP!$A$2:$O12238,8,FALSE)</f>
        <v>Si</v>
      </c>
      <c r="J93" s="142" t="str">
        <f>VLOOKUP(E93,VIP!$A$2:$O12188,8,FALSE)</f>
        <v>Si</v>
      </c>
      <c r="K93" s="142" t="str">
        <f>VLOOKUP(E93,VIP!$A$2:$O15762,6,0)</f>
        <v>NO</v>
      </c>
      <c r="L93" s="147" t="s">
        <v>2410</v>
      </c>
      <c r="M93" s="169" t="s">
        <v>2535</v>
      </c>
      <c r="N93" s="95" t="s">
        <v>2444</v>
      </c>
      <c r="O93" s="142" t="s">
        <v>2445</v>
      </c>
      <c r="P93" s="142"/>
      <c r="Q93" s="236">
        <v>44431.605682870373</v>
      </c>
    </row>
    <row r="94" spans="1:17" s="123" customFormat="1" ht="18" x14ac:dyDescent="0.25">
      <c r="A94" s="142" t="str">
        <f>VLOOKUP(E94,'LISTADO ATM'!$A$2:$C$901,3,0)</f>
        <v>NORTE</v>
      </c>
      <c r="B94" s="126" t="s">
        <v>2732</v>
      </c>
      <c r="C94" s="96">
        <v>44430.999097222222</v>
      </c>
      <c r="D94" s="96" t="s">
        <v>2460</v>
      </c>
      <c r="E94" s="126">
        <v>774</v>
      </c>
      <c r="F94" s="142" t="str">
        <f>VLOOKUP(E94,VIP!$A$2:$O15311,2,0)</f>
        <v>DRBR061</v>
      </c>
      <c r="G94" s="142" t="str">
        <f>VLOOKUP(E94,'LISTADO ATM'!$A$2:$B$900,2,0)</f>
        <v xml:space="preserve">ATM Oficina Montecristi </v>
      </c>
      <c r="H94" s="142" t="str">
        <f>VLOOKUP(E94,VIP!$A$2:$O20272,7,FALSE)</f>
        <v>Si</v>
      </c>
      <c r="I94" s="142" t="str">
        <f>VLOOKUP(E94,VIP!$A$2:$O12237,8,FALSE)</f>
        <v>Si</v>
      </c>
      <c r="J94" s="142" t="str">
        <f>VLOOKUP(E94,VIP!$A$2:$O12187,8,FALSE)</f>
        <v>Si</v>
      </c>
      <c r="K94" s="142" t="str">
        <f>VLOOKUP(E94,VIP!$A$2:$O15761,6,0)</f>
        <v>NO</v>
      </c>
      <c r="L94" s="147" t="s">
        <v>2410</v>
      </c>
      <c r="M94" s="169" t="s">
        <v>2535</v>
      </c>
      <c r="N94" s="169" t="s">
        <v>2653</v>
      </c>
      <c r="O94" s="142" t="s">
        <v>2637</v>
      </c>
      <c r="P94" s="142"/>
      <c r="Q94" s="236">
        <v>44431.43167824074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2730</v>
      </c>
      <c r="C95" s="96">
        <v>44431.056446759256</v>
      </c>
      <c r="D95" s="96" t="s">
        <v>2441</v>
      </c>
      <c r="E95" s="126">
        <v>235</v>
      </c>
      <c r="F95" s="142" t="str">
        <f>VLOOKUP(E95,VIP!$A$2:$O15309,2,0)</f>
        <v>DRBR235</v>
      </c>
      <c r="G95" s="142" t="str">
        <f>VLOOKUP(E95,'LISTADO ATM'!$A$2:$B$900,2,0)</f>
        <v xml:space="preserve">ATM Oficina Multicentro La Sirena San Isidro </v>
      </c>
      <c r="H95" s="142" t="str">
        <f>VLOOKUP(E95,VIP!$A$2:$O20270,7,FALSE)</f>
        <v>Si</v>
      </c>
      <c r="I95" s="142" t="str">
        <f>VLOOKUP(E95,VIP!$A$2:$O12235,8,FALSE)</f>
        <v>Si</v>
      </c>
      <c r="J95" s="142" t="str">
        <f>VLOOKUP(E95,VIP!$A$2:$O12185,8,FALSE)</f>
        <v>Si</v>
      </c>
      <c r="K95" s="142" t="str">
        <f>VLOOKUP(E95,VIP!$A$2:$O15759,6,0)</f>
        <v>SI</v>
      </c>
      <c r="L95" s="147" t="s">
        <v>2410</v>
      </c>
      <c r="M95" s="169" t="s">
        <v>2535</v>
      </c>
      <c r="N95" s="169" t="s">
        <v>2653</v>
      </c>
      <c r="O95" s="142" t="s">
        <v>2445</v>
      </c>
      <c r="P95" s="142"/>
      <c r="Q95" s="236">
        <v>44431.605682870373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2728</v>
      </c>
      <c r="C96" s="96">
        <v>44431.084803240738</v>
      </c>
      <c r="D96" s="96" t="s">
        <v>2460</v>
      </c>
      <c r="E96" s="126">
        <v>504</v>
      </c>
      <c r="F96" s="142" t="str">
        <f>VLOOKUP(E96,VIP!$A$2:$O15307,2,0)</f>
        <v>DRBR504</v>
      </c>
      <c r="G96" s="142" t="str">
        <f>VLOOKUP(E96,'LISTADO ATM'!$A$2:$B$900,2,0)</f>
        <v>ATM Oficina Plaza Moderna</v>
      </c>
      <c r="H96" s="142" t="str">
        <f>VLOOKUP(E96,VIP!$A$2:$O20268,7,FALSE)</f>
        <v>Si</v>
      </c>
      <c r="I96" s="142" t="str">
        <f>VLOOKUP(E96,VIP!$A$2:$O12233,8,FALSE)</f>
        <v>Si</v>
      </c>
      <c r="J96" s="142" t="str">
        <f>VLOOKUP(E96,VIP!$A$2:$O12183,8,FALSE)</f>
        <v>Si</v>
      </c>
      <c r="K96" s="142" t="str">
        <f>VLOOKUP(E96,VIP!$A$2:$O15757,6,0)</f>
        <v>NO</v>
      </c>
      <c r="L96" s="147" t="s">
        <v>2410</v>
      </c>
      <c r="M96" s="169" t="s">
        <v>2535</v>
      </c>
      <c r="N96" s="169" t="s">
        <v>2653</v>
      </c>
      <c r="O96" s="142" t="s">
        <v>2737</v>
      </c>
      <c r="P96" s="142"/>
      <c r="Q96" s="236">
        <v>44431.605682870373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2751</v>
      </c>
      <c r="C97" s="96">
        <v>44431.457013888888</v>
      </c>
      <c r="D97" s="96" t="s">
        <v>2441</v>
      </c>
      <c r="E97" s="126">
        <v>908</v>
      </c>
      <c r="F97" s="142" t="str">
        <f>VLOOKUP(E97,VIP!$A$2:$O15307,2,0)</f>
        <v>DRBR16D</v>
      </c>
      <c r="G97" s="142" t="str">
        <f>VLOOKUP(E97,'LISTADO ATM'!$A$2:$B$900,2,0)</f>
        <v xml:space="preserve">ATM Oficina Plaza Botánika </v>
      </c>
      <c r="H97" s="142" t="str">
        <f>VLOOKUP(E97,VIP!$A$2:$O20268,7,FALSE)</f>
        <v>Si</v>
      </c>
      <c r="I97" s="142" t="str">
        <f>VLOOKUP(E97,VIP!$A$2:$O12233,8,FALSE)</f>
        <v>Si</v>
      </c>
      <c r="J97" s="142" t="str">
        <f>VLOOKUP(E97,VIP!$A$2:$O12183,8,FALSE)</f>
        <v>Si</v>
      </c>
      <c r="K97" s="142" t="str">
        <f>VLOOKUP(E97,VIP!$A$2:$O15757,6,0)</f>
        <v>NO</v>
      </c>
      <c r="L97" s="147" t="s">
        <v>2410</v>
      </c>
      <c r="M97" s="169" t="s">
        <v>2535</v>
      </c>
      <c r="N97" s="95" t="s">
        <v>2444</v>
      </c>
      <c r="O97" s="142" t="s">
        <v>2445</v>
      </c>
      <c r="P97" s="142"/>
      <c r="Q97" s="236">
        <v>44431.605682870373</v>
      </c>
    </row>
    <row r="98" spans="1:17" s="123" customFormat="1" ht="18" x14ac:dyDescent="0.25">
      <c r="A98" s="142" t="str">
        <f>VLOOKUP(E98,'LISTADO ATM'!$A$2:$C$901,3,0)</f>
        <v>DISTRITO NACIONAL</v>
      </c>
      <c r="B98" s="126" t="s">
        <v>2750</v>
      </c>
      <c r="C98" s="96">
        <v>44431.459317129629</v>
      </c>
      <c r="D98" s="96" t="s">
        <v>2460</v>
      </c>
      <c r="E98" s="126">
        <v>930</v>
      </c>
      <c r="F98" s="142" t="str">
        <f>VLOOKUP(E98,VIP!$A$2:$O15306,2,0)</f>
        <v>DRBR930</v>
      </c>
      <c r="G98" s="142" t="str">
        <f>VLOOKUP(E98,'LISTADO ATM'!$A$2:$B$900,2,0)</f>
        <v>ATM Oficina Plaza Spring Center</v>
      </c>
      <c r="H98" s="142" t="str">
        <f>VLOOKUP(E98,VIP!$A$2:$O20267,7,FALSE)</f>
        <v>Si</v>
      </c>
      <c r="I98" s="142" t="str">
        <f>VLOOKUP(E98,VIP!$A$2:$O12232,8,FALSE)</f>
        <v>Si</v>
      </c>
      <c r="J98" s="142" t="str">
        <f>VLOOKUP(E98,VIP!$A$2:$O12182,8,FALSE)</f>
        <v>Si</v>
      </c>
      <c r="K98" s="142" t="str">
        <f>VLOOKUP(E98,VIP!$A$2:$O15756,6,0)</f>
        <v>NO</v>
      </c>
      <c r="L98" s="147" t="s">
        <v>2410</v>
      </c>
      <c r="M98" s="169" t="s">
        <v>2535</v>
      </c>
      <c r="N98" s="169" t="s">
        <v>2653</v>
      </c>
      <c r="O98" s="142" t="s">
        <v>2461</v>
      </c>
      <c r="P98" s="142"/>
      <c r="Q98" s="236">
        <v>44431.605682870373</v>
      </c>
    </row>
    <row r="99" spans="1:17" s="123" customFormat="1" ht="18" x14ac:dyDescent="0.25">
      <c r="A99" s="142" t="str">
        <f>VLOOKUP(E99,'LISTADO ATM'!$A$2:$C$901,3,0)</f>
        <v>DISTRITO NACIONAL</v>
      </c>
      <c r="B99" s="126">
        <v>3335996417</v>
      </c>
      <c r="C99" s="96">
        <v>44429.507256944446</v>
      </c>
      <c r="D99" s="96" t="s">
        <v>2174</v>
      </c>
      <c r="E99" s="126">
        <v>914</v>
      </c>
      <c r="F99" s="142" t="str">
        <f>VLOOKUP(E99,VIP!$A$2:$O15283,2,0)</f>
        <v>DRBR914</v>
      </c>
      <c r="G99" s="142" t="str">
        <f>VLOOKUP(E99,'LISTADO ATM'!$A$2:$B$900,2,0)</f>
        <v xml:space="preserve">ATM Clínica Abreu </v>
      </c>
      <c r="H99" s="142" t="str">
        <f>VLOOKUP(E99,VIP!$A$2:$O20244,7,FALSE)</f>
        <v>Si</v>
      </c>
      <c r="I99" s="142" t="str">
        <f>VLOOKUP(E99,VIP!$A$2:$O12209,8,FALSE)</f>
        <v>No</v>
      </c>
      <c r="J99" s="142" t="str">
        <f>VLOOKUP(E99,VIP!$A$2:$O12159,8,FALSE)</f>
        <v>No</v>
      </c>
      <c r="K99" s="142" t="str">
        <f>VLOOKUP(E99,VIP!$A$2:$O15733,6,0)</f>
        <v>NO</v>
      </c>
      <c r="L99" s="147" t="s">
        <v>2456</v>
      </c>
      <c r="M99" s="169" t="s">
        <v>2535</v>
      </c>
      <c r="N99" s="169" t="s">
        <v>2653</v>
      </c>
      <c r="O99" s="142" t="s">
        <v>2446</v>
      </c>
      <c r="P99" s="142"/>
      <c r="Q99" s="236">
        <v>44431.43167824074</v>
      </c>
    </row>
    <row r="100" spans="1:17" s="123" customFormat="1" ht="18" x14ac:dyDescent="0.25">
      <c r="A100" s="142" t="str">
        <f>VLOOKUP(E100,'LISTADO ATM'!$A$2:$C$901,3,0)</f>
        <v>DISTRITO NACIONAL</v>
      </c>
      <c r="B100" s="126">
        <v>3335996509</v>
      </c>
      <c r="C100" s="96">
        <v>44429.645370370374</v>
      </c>
      <c r="D100" s="96" t="s">
        <v>2174</v>
      </c>
      <c r="E100" s="126">
        <v>744</v>
      </c>
      <c r="F100" s="142" t="str">
        <f>VLOOKUP(E100,VIP!$A$2:$O15293,2,0)</f>
        <v>DRBR289</v>
      </c>
      <c r="G100" s="142" t="str">
        <f>VLOOKUP(E100,'LISTADO ATM'!$A$2:$B$900,2,0)</f>
        <v xml:space="preserve">ATM Multicentro La Sirena Venezuela </v>
      </c>
      <c r="H100" s="142" t="str">
        <f>VLOOKUP(E100,VIP!$A$2:$O20254,7,FALSE)</f>
        <v>Si</v>
      </c>
      <c r="I100" s="142" t="str">
        <f>VLOOKUP(E100,VIP!$A$2:$O12219,8,FALSE)</f>
        <v>Si</v>
      </c>
      <c r="J100" s="142" t="str">
        <f>VLOOKUP(E100,VIP!$A$2:$O12169,8,FALSE)</f>
        <v>Si</v>
      </c>
      <c r="K100" s="142" t="str">
        <f>VLOOKUP(E100,VIP!$A$2:$O15743,6,0)</f>
        <v>SI</v>
      </c>
      <c r="L100" s="147" t="s">
        <v>2456</v>
      </c>
      <c r="M100" s="169" t="s">
        <v>2535</v>
      </c>
      <c r="N100" s="169" t="s">
        <v>2653</v>
      </c>
      <c r="O100" s="142" t="s">
        <v>2446</v>
      </c>
      <c r="P100" s="142"/>
      <c r="Q100" s="236">
        <v>44431.43167824074</v>
      </c>
    </row>
    <row r="101" spans="1:17" s="123" customFormat="1" ht="18" x14ac:dyDescent="0.25">
      <c r="A101" s="142" t="str">
        <f>VLOOKUP(E101,'LISTADO ATM'!$A$2:$C$901,3,0)</f>
        <v>DISTRITO NACIONAL</v>
      </c>
      <c r="B101" s="126">
        <v>3335996655</v>
      </c>
      <c r="C101" s="96">
        <v>44430.515555555554</v>
      </c>
      <c r="D101" s="96" t="s">
        <v>2174</v>
      </c>
      <c r="E101" s="126">
        <v>139</v>
      </c>
      <c r="F101" s="142" t="str">
        <f>VLOOKUP(E101,VIP!$A$2:$O15303,2,0)</f>
        <v>DRBR139</v>
      </c>
      <c r="G101" s="142" t="str">
        <f>VLOOKUP(E101,'LISTADO ATM'!$A$2:$B$900,2,0)</f>
        <v xml:space="preserve">ATM Oficina Plaza Lama Zona Oriental I </v>
      </c>
      <c r="H101" s="142" t="str">
        <f>VLOOKUP(E101,VIP!$A$2:$O20264,7,FALSE)</f>
        <v>Si</v>
      </c>
      <c r="I101" s="142" t="str">
        <f>VLOOKUP(E101,VIP!$A$2:$O12229,8,FALSE)</f>
        <v>Si</v>
      </c>
      <c r="J101" s="142" t="str">
        <f>VLOOKUP(E101,VIP!$A$2:$O12179,8,FALSE)</f>
        <v>Si</v>
      </c>
      <c r="K101" s="142" t="str">
        <f>VLOOKUP(E101,VIP!$A$2:$O15753,6,0)</f>
        <v>NO</v>
      </c>
      <c r="L101" s="147" t="s">
        <v>2456</v>
      </c>
      <c r="M101" s="169" t="s">
        <v>2535</v>
      </c>
      <c r="N101" s="169" t="s">
        <v>2653</v>
      </c>
      <c r="O101" s="142" t="s">
        <v>2446</v>
      </c>
      <c r="P101" s="142"/>
      <c r="Q101" s="236">
        <v>44431.605682870373</v>
      </c>
    </row>
    <row r="102" spans="1:17" s="123" customFormat="1" ht="18" x14ac:dyDescent="0.25">
      <c r="A102" s="142" t="str">
        <f>VLOOKUP(E102,'LISTADO ATM'!$A$2:$C$901,3,0)</f>
        <v>NORTE</v>
      </c>
      <c r="B102" s="126" t="s">
        <v>2726</v>
      </c>
      <c r="C102" s="96">
        <v>44431.226863425924</v>
      </c>
      <c r="D102" s="96" t="s">
        <v>2175</v>
      </c>
      <c r="E102" s="126">
        <v>666</v>
      </c>
      <c r="F102" s="142" t="str">
        <f>VLOOKUP(E102,VIP!$A$2:$O15305,2,0)</f>
        <v>DRBR666</v>
      </c>
      <c r="G102" s="142" t="str">
        <f>VLOOKUP(E102,'LISTADO ATM'!$A$2:$B$900,2,0)</f>
        <v>ATM S/M El Porvernir Libert</v>
      </c>
      <c r="H102" s="142" t="str">
        <f>VLOOKUP(E102,VIP!$A$2:$O20266,7,FALSE)</f>
        <v>N/A</v>
      </c>
      <c r="I102" s="142" t="str">
        <f>VLOOKUP(E102,VIP!$A$2:$O12231,8,FALSE)</f>
        <v>N/A</v>
      </c>
      <c r="J102" s="142" t="str">
        <f>VLOOKUP(E102,VIP!$A$2:$O12181,8,FALSE)</f>
        <v>N/A</v>
      </c>
      <c r="K102" s="142" t="str">
        <f>VLOOKUP(E102,VIP!$A$2:$O15755,6,0)</f>
        <v>N/A</v>
      </c>
      <c r="L102" s="147" t="s">
        <v>2456</v>
      </c>
      <c r="M102" s="169" t="s">
        <v>2535</v>
      </c>
      <c r="N102" s="169" t="s">
        <v>2653</v>
      </c>
      <c r="O102" s="142" t="s">
        <v>2583</v>
      </c>
      <c r="P102" s="142"/>
      <c r="Q102" s="236">
        <v>44431.43167824074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2764</v>
      </c>
      <c r="C103" s="96">
        <v>44431.403229166666</v>
      </c>
      <c r="D103" s="96" t="s">
        <v>2174</v>
      </c>
      <c r="E103" s="126">
        <v>12</v>
      </c>
      <c r="F103" s="142" t="str">
        <f>VLOOKUP(E103,VIP!$A$2:$O15320,2,0)</f>
        <v>DRBR012</v>
      </c>
      <c r="G103" s="142" t="str">
        <f>VLOOKUP(E103,'LISTADO ATM'!$A$2:$B$900,2,0)</f>
        <v xml:space="preserve">ATM Comercial Ganadera (San Isidro) </v>
      </c>
      <c r="H103" s="142" t="str">
        <f>VLOOKUP(E103,VIP!$A$2:$O20281,7,FALSE)</f>
        <v>Si</v>
      </c>
      <c r="I103" s="142" t="str">
        <f>VLOOKUP(E103,VIP!$A$2:$O12246,8,FALSE)</f>
        <v>No</v>
      </c>
      <c r="J103" s="142" t="str">
        <f>VLOOKUP(E103,VIP!$A$2:$O12196,8,FALSE)</f>
        <v>No</v>
      </c>
      <c r="K103" s="142" t="str">
        <f>VLOOKUP(E103,VIP!$A$2:$O15770,6,0)</f>
        <v>NO</v>
      </c>
      <c r="L103" s="147" t="s">
        <v>2456</v>
      </c>
      <c r="M103" s="169" t="s">
        <v>2535</v>
      </c>
      <c r="N103" s="169" t="s">
        <v>2653</v>
      </c>
      <c r="O103" s="142" t="s">
        <v>2446</v>
      </c>
      <c r="P103" s="142" t="s">
        <v>2788</v>
      </c>
      <c r="Q103" s="236">
        <v>44431.605682870373</v>
      </c>
    </row>
    <row r="104" spans="1:17" s="123" customFormat="1" ht="18" x14ac:dyDescent="0.25">
      <c r="A104" s="142" t="str">
        <f>VLOOKUP(E104,'LISTADO ATM'!$A$2:$C$901,3,0)</f>
        <v>NORTE</v>
      </c>
      <c r="B104" s="126" t="s">
        <v>2799</v>
      </c>
      <c r="C104" s="96">
        <v>44431.49931712963</v>
      </c>
      <c r="D104" s="96" t="s">
        <v>2175</v>
      </c>
      <c r="E104" s="126">
        <v>796</v>
      </c>
      <c r="F104" s="142" t="str">
        <f>VLOOKUP(E104,VIP!$A$2:$O15317,2,0)</f>
        <v>DRBR155</v>
      </c>
      <c r="G104" s="142" t="str">
        <f>VLOOKUP(E104,'LISTADO ATM'!$A$2:$B$900,2,0)</f>
        <v xml:space="preserve">ATM Oficina Plaza Ventura (Nagua) </v>
      </c>
      <c r="H104" s="142" t="str">
        <f>VLOOKUP(E104,VIP!$A$2:$O20278,7,FALSE)</f>
        <v>Si</v>
      </c>
      <c r="I104" s="142" t="str">
        <f>VLOOKUP(E104,VIP!$A$2:$O12243,8,FALSE)</f>
        <v>Si</v>
      </c>
      <c r="J104" s="142" t="str">
        <f>VLOOKUP(E104,VIP!$A$2:$O12193,8,FALSE)</f>
        <v>Si</v>
      </c>
      <c r="K104" s="142" t="str">
        <f>VLOOKUP(E104,VIP!$A$2:$O15767,6,0)</f>
        <v>SI</v>
      </c>
      <c r="L104" s="147" t="s">
        <v>2456</v>
      </c>
      <c r="M104" s="169" t="s">
        <v>2535</v>
      </c>
      <c r="N104" s="95" t="s">
        <v>2444</v>
      </c>
      <c r="O104" s="142" t="s">
        <v>2583</v>
      </c>
      <c r="P104" s="142"/>
      <c r="Q104" s="236">
        <v>44431.605682870373</v>
      </c>
    </row>
    <row r="105" spans="1:17" s="123" customFormat="1" ht="18" x14ac:dyDescent="0.25">
      <c r="A105" s="142" t="str">
        <f>VLOOKUP(E105,'LISTADO ATM'!$A$2:$C$901,3,0)</f>
        <v>DISTRITO NACIONAL</v>
      </c>
      <c r="B105" s="126" t="s">
        <v>2629</v>
      </c>
      <c r="C105" s="96">
        <v>44426.464259259257</v>
      </c>
      <c r="D105" s="96" t="s">
        <v>2174</v>
      </c>
      <c r="E105" s="126">
        <v>498</v>
      </c>
      <c r="F105" s="142" t="str">
        <f>VLOOKUP(E105,VIP!$A$2:$O15099,2,0)</f>
        <v>DRBR498</v>
      </c>
      <c r="G105" s="142" t="str">
        <f>VLOOKUP(E105,'LISTADO ATM'!$A$2:$B$900,2,0)</f>
        <v xml:space="preserve">ATM Estación Sunix 27 de Febrero </v>
      </c>
      <c r="H105" s="142" t="str">
        <f>VLOOKUP(E105,VIP!$A$2:$O20060,7,FALSE)</f>
        <v>Si</v>
      </c>
      <c r="I105" s="142" t="str">
        <f>VLOOKUP(E105,VIP!$A$2:$O12025,8,FALSE)</f>
        <v>Si</v>
      </c>
      <c r="J105" s="142" t="str">
        <f>VLOOKUP(E105,VIP!$A$2:$O11975,8,FALSE)</f>
        <v>Si</v>
      </c>
      <c r="K105" s="142" t="str">
        <f>VLOOKUP(E105,VIP!$A$2:$O15549,6,0)</f>
        <v>NO</v>
      </c>
      <c r="L105" s="147" t="s">
        <v>2213</v>
      </c>
      <c r="M105" s="95" t="s">
        <v>2438</v>
      </c>
      <c r="N105" s="95" t="s">
        <v>2444</v>
      </c>
      <c r="O105" s="142" t="s">
        <v>2446</v>
      </c>
      <c r="P105" s="142"/>
      <c r="Q105" s="129" t="s">
        <v>2213</v>
      </c>
    </row>
    <row r="106" spans="1:17" s="123" customFormat="1" ht="18" x14ac:dyDescent="0.25">
      <c r="A106" s="142" t="str">
        <f>VLOOKUP(E106,'LISTADO ATM'!$A$2:$C$901,3,0)</f>
        <v>DISTRITO NACIONAL</v>
      </c>
      <c r="B106" s="126" t="s">
        <v>2636</v>
      </c>
      <c r="C106" s="96">
        <v>44428.390451388892</v>
      </c>
      <c r="D106" s="96" t="s">
        <v>2174</v>
      </c>
      <c r="E106" s="126">
        <v>248</v>
      </c>
      <c r="F106" s="142" t="str">
        <f>VLOOKUP(E106,VIP!$A$2:$O15170,2,0)</f>
        <v>DRBR248</v>
      </c>
      <c r="G106" s="142" t="str">
        <f>VLOOKUP(E106,'LISTADO ATM'!$A$2:$B$900,2,0)</f>
        <v xml:space="preserve">ATM Shell Paraiso </v>
      </c>
      <c r="H106" s="142" t="str">
        <f>VLOOKUP(E106,VIP!$A$2:$O20131,7,FALSE)</f>
        <v>Si</v>
      </c>
      <c r="I106" s="142" t="str">
        <f>VLOOKUP(E106,VIP!$A$2:$O12096,8,FALSE)</f>
        <v>Si</v>
      </c>
      <c r="J106" s="142" t="str">
        <f>VLOOKUP(E106,VIP!$A$2:$O12046,8,FALSE)</f>
        <v>Si</v>
      </c>
      <c r="K106" s="142" t="str">
        <f>VLOOKUP(E106,VIP!$A$2:$O15620,6,0)</f>
        <v>NO</v>
      </c>
      <c r="L106" s="147" t="s">
        <v>2213</v>
      </c>
      <c r="M106" s="95" t="s">
        <v>2438</v>
      </c>
      <c r="N106" s="169" t="s">
        <v>2653</v>
      </c>
      <c r="O106" s="142" t="s">
        <v>2446</v>
      </c>
      <c r="P106" s="142"/>
      <c r="Q106" s="129" t="s">
        <v>2213</v>
      </c>
    </row>
    <row r="107" spans="1:17" s="123" customFormat="1" ht="18" x14ac:dyDescent="0.25">
      <c r="A107" s="142" t="str">
        <f>VLOOKUP(E107,'LISTADO ATM'!$A$2:$C$901,3,0)</f>
        <v>ESTE</v>
      </c>
      <c r="B107" s="126" t="s">
        <v>2640</v>
      </c>
      <c r="C107" s="96">
        <v>44428.506064814814</v>
      </c>
      <c r="D107" s="96" t="s">
        <v>2174</v>
      </c>
      <c r="E107" s="126">
        <v>368</v>
      </c>
      <c r="F107" s="142" t="str">
        <f>VLOOKUP(E107,VIP!$A$2:$O15171,2,0)</f>
        <v xml:space="preserve">DRBR368 </v>
      </c>
      <c r="G107" s="142" t="str">
        <f>VLOOKUP(E107,'LISTADO ATM'!$A$2:$B$900,2,0)</f>
        <v>ATM Ayuntamiento Peralvillo</v>
      </c>
      <c r="H107" s="142" t="str">
        <f>VLOOKUP(E107,VIP!$A$2:$O20132,7,FALSE)</f>
        <v>N/A</v>
      </c>
      <c r="I107" s="142" t="str">
        <f>VLOOKUP(E107,VIP!$A$2:$O12097,8,FALSE)</f>
        <v>N/A</v>
      </c>
      <c r="J107" s="142" t="str">
        <f>VLOOKUP(E107,VIP!$A$2:$O12047,8,FALSE)</f>
        <v>N/A</v>
      </c>
      <c r="K107" s="142" t="str">
        <f>VLOOKUP(E107,VIP!$A$2:$O15621,6,0)</f>
        <v>N/A</v>
      </c>
      <c r="L107" s="147" t="s">
        <v>2213</v>
      </c>
      <c r="M107" s="95" t="s">
        <v>2438</v>
      </c>
      <c r="N107" s="169" t="s">
        <v>2653</v>
      </c>
      <c r="O107" s="142" t="s">
        <v>2446</v>
      </c>
      <c r="P107" s="142"/>
      <c r="Q107" s="129" t="s">
        <v>2213</v>
      </c>
    </row>
    <row r="108" spans="1:17" s="123" customFormat="1" ht="18" x14ac:dyDescent="0.25">
      <c r="A108" s="142" t="str">
        <f>VLOOKUP(E108,'LISTADO ATM'!$A$2:$C$901,3,0)</f>
        <v>DISTRITO NACIONAL</v>
      </c>
      <c r="B108" s="126" t="s">
        <v>2639</v>
      </c>
      <c r="C108" s="96">
        <v>44428.533900462964</v>
      </c>
      <c r="D108" s="96" t="s">
        <v>2174</v>
      </c>
      <c r="E108" s="126">
        <v>841</v>
      </c>
      <c r="F108" s="142" t="str">
        <f>VLOOKUP(E108,VIP!$A$2:$O15168,2,0)</f>
        <v>DRBR841</v>
      </c>
      <c r="G108" s="142" t="str">
        <f>VLOOKUP(E108,'LISTADO ATM'!$A$2:$B$900,2,0)</f>
        <v xml:space="preserve">ATM CEA </v>
      </c>
      <c r="H108" s="142" t="str">
        <f>VLOOKUP(E108,VIP!$A$2:$O20129,7,FALSE)</f>
        <v>Si</v>
      </c>
      <c r="I108" s="142" t="str">
        <f>VLOOKUP(E108,VIP!$A$2:$O12094,8,FALSE)</f>
        <v>No</v>
      </c>
      <c r="J108" s="142" t="str">
        <f>VLOOKUP(E108,VIP!$A$2:$O12044,8,FALSE)</f>
        <v>No</v>
      </c>
      <c r="K108" s="142" t="str">
        <f>VLOOKUP(E108,VIP!$A$2:$O15618,6,0)</f>
        <v>NO</v>
      </c>
      <c r="L108" s="147" t="s">
        <v>2213</v>
      </c>
      <c r="M108" s="95" t="s">
        <v>2438</v>
      </c>
      <c r="N108" s="95" t="s">
        <v>2608</v>
      </c>
      <c r="O108" s="142" t="s">
        <v>2446</v>
      </c>
      <c r="P108" s="142"/>
      <c r="Q108" s="129" t="s">
        <v>2213</v>
      </c>
    </row>
    <row r="109" spans="1:17" s="123" customFormat="1" ht="18" x14ac:dyDescent="0.25">
      <c r="A109" s="168" t="str">
        <f>VLOOKUP(E109,'LISTADO ATM'!$A$2:$C$901,3,0)</f>
        <v>DISTRITO NACIONAL</v>
      </c>
      <c r="B109" s="126" t="s">
        <v>2638</v>
      </c>
      <c r="C109" s="96">
        <v>44428.570104166669</v>
      </c>
      <c r="D109" s="96" t="s">
        <v>2174</v>
      </c>
      <c r="E109" s="126">
        <v>490</v>
      </c>
      <c r="F109" s="168" t="str">
        <f>VLOOKUP(E109,VIP!$A$2:$O15162,2,0)</f>
        <v>DRBR490</v>
      </c>
      <c r="G109" s="168" t="str">
        <f>VLOOKUP(E109,'LISTADO ATM'!$A$2:$B$900,2,0)</f>
        <v xml:space="preserve">ATM Hospital Ney Arias Lora </v>
      </c>
      <c r="H109" s="168" t="str">
        <f>VLOOKUP(E109,VIP!$A$2:$O20123,7,FALSE)</f>
        <v>Si</v>
      </c>
      <c r="I109" s="168" t="str">
        <f>VLOOKUP(E109,VIP!$A$2:$O12088,8,FALSE)</f>
        <v>Si</v>
      </c>
      <c r="J109" s="168" t="str">
        <f>VLOOKUP(E109,VIP!$A$2:$O12038,8,FALSE)</f>
        <v>Si</v>
      </c>
      <c r="K109" s="168" t="str">
        <f>VLOOKUP(E109,VIP!$A$2:$O15612,6,0)</f>
        <v>NO</v>
      </c>
      <c r="L109" s="147" t="s">
        <v>2213</v>
      </c>
      <c r="M109" s="95" t="s">
        <v>2438</v>
      </c>
      <c r="N109" s="169" t="s">
        <v>2653</v>
      </c>
      <c r="O109" s="168" t="s">
        <v>2446</v>
      </c>
      <c r="P109" s="168"/>
      <c r="Q109" s="129" t="s">
        <v>2213</v>
      </c>
    </row>
    <row r="110" spans="1:17" s="123" customFormat="1" ht="18" x14ac:dyDescent="0.25">
      <c r="A110" s="168" t="str">
        <f>VLOOKUP(E110,'LISTADO ATM'!$A$2:$C$901,3,0)</f>
        <v>DISTRITO NACIONAL</v>
      </c>
      <c r="B110" s="126" t="s">
        <v>2644</v>
      </c>
      <c r="C110" s="96">
        <v>44428.679513888892</v>
      </c>
      <c r="D110" s="96" t="s">
        <v>2174</v>
      </c>
      <c r="E110" s="126">
        <v>955</v>
      </c>
      <c r="F110" s="168" t="str">
        <f>VLOOKUP(E110,VIP!$A$2:$O15204,2,0)</f>
        <v>DRBR955</v>
      </c>
      <c r="G110" s="168" t="str">
        <f>VLOOKUP(E110,'LISTADO ATM'!$A$2:$B$900,2,0)</f>
        <v xml:space="preserve">ATM Oficina Americana Independencia II </v>
      </c>
      <c r="H110" s="168" t="str">
        <f>VLOOKUP(E110,VIP!$A$2:$O20165,7,FALSE)</f>
        <v>Si</v>
      </c>
      <c r="I110" s="168" t="str">
        <f>VLOOKUP(E110,VIP!$A$2:$O12130,8,FALSE)</f>
        <v>Si</v>
      </c>
      <c r="J110" s="168" t="str">
        <f>VLOOKUP(E110,VIP!$A$2:$O12080,8,FALSE)</f>
        <v>Si</v>
      </c>
      <c r="K110" s="168" t="str">
        <f>VLOOKUP(E110,VIP!$A$2:$O15654,6,0)</f>
        <v>NO</v>
      </c>
      <c r="L110" s="147" t="s">
        <v>2213</v>
      </c>
      <c r="M110" s="95" t="s">
        <v>2438</v>
      </c>
      <c r="N110" s="169" t="s">
        <v>2653</v>
      </c>
      <c r="O110" s="168" t="s">
        <v>2446</v>
      </c>
      <c r="P110" s="168"/>
      <c r="Q110" s="129" t="s">
        <v>2213</v>
      </c>
    </row>
    <row r="111" spans="1:17" s="123" customFormat="1" ht="18" x14ac:dyDescent="0.25">
      <c r="A111" s="168" t="str">
        <f>VLOOKUP(E111,'LISTADO ATM'!$A$2:$C$901,3,0)</f>
        <v>DISTRITO NACIONAL</v>
      </c>
      <c r="B111" s="126" t="s">
        <v>2646</v>
      </c>
      <c r="C111" s="96">
        <v>44428.846377314818</v>
      </c>
      <c r="D111" s="96" t="s">
        <v>2174</v>
      </c>
      <c r="E111" s="126">
        <v>115</v>
      </c>
      <c r="F111" s="168" t="str">
        <f>VLOOKUP(E111,VIP!$A$2:$O15236,2,0)</f>
        <v>DRBR115</v>
      </c>
      <c r="G111" s="168" t="str">
        <f>VLOOKUP(E111,'LISTADO ATM'!$A$2:$B$900,2,0)</f>
        <v xml:space="preserve">ATM Oficina Megacentro I </v>
      </c>
      <c r="H111" s="168" t="str">
        <f>VLOOKUP(E111,VIP!$A$2:$O20197,7,FALSE)</f>
        <v>Si</v>
      </c>
      <c r="I111" s="168" t="str">
        <f>VLOOKUP(E111,VIP!$A$2:$O12162,8,FALSE)</f>
        <v>Si</v>
      </c>
      <c r="J111" s="168" t="str">
        <f>VLOOKUP(E111,VIP!$A$2:$O12112,8,FALSE)</f>
        <v>Si</v>
      </c>
      <c r="K111" s="168" t="str">
        <f>VLOOKUP(E111,VIP!$A$2:$O15686,6,0)</f>
        <v>SI</v>
      </c>
      <c r="L111" s="147" t="s">
        <v>2213</v>
      </c>
      <c r="M111" s="95" t="s">
        <v>2438</v>
      </c>
      <c r="N111" s="169" t="s">
        <v>2653</v>
      </c>
      <c r="O111" s="168" t="s">
        <v>2446</v>
      </c>
      <c r="P111" s="168"/>
      <c r="Q111" s="129" t="s">
        <v>2213</v>
      </c>
    </row>
    <row r="112" spans="1:17" s="123" customFormat="1" ht="18" x14ac:dyDescent="0.25">
      <c r="A112" s="168" t="str">
        <f>VLOOKUP(E112,'LISTADO ATM'!$A$2:$C$901,3,0)</f>
        <v>DISTRITO NACIONAL</v>
      </c>
      <c r="B112" s="126" t="s">
        <v>2716</v>
      </c>
      <c r="C112" s="96">
        <v>44428.849629629629</v>
      </c>
      <c r="D112" s="96" t="s">
        <v>2174</v>
      </c>
      <c r="E112" s="126">
        <v>676</v>
      </c>
      <c r="F112" s="168" t="str">
        <f>VLOOKUP(E112,VIP!$A$2:$O15310,2,0)</f>
        <v>DRBR676</v>
      </c>
      <c r="G112" s="168" t="str">
        <f>VLOOKUP(E112,'LISTADO ATM'!$A$2:$B$900,2,0)</f>
        <v>ATM S/M Bravo Colina Del Oeste</v>
      </c>
      <c r="H112" s="168" t="str">
        <f>VLOOKUP(E112,VIP!$A$2:$O20271,7,FALSE)</f>
        <v>Si</v>
      </c>
      <c r="I112" s="168" t="str">
        <f>VLOOKUP(E112,VIP!$A$2:$O12236,8,FALSE)</f>
        <v>Si</v>
      </c>
      <c r="J112" s="168" t="str">
        <f>VLOOKUP(E112,VIP!$A$2:$O12186,8,FALSE)</f>
        <v>Si</v>
      </c>
      <c r="K112" s="168" t="str">
        <f>VLOOKUP(E112,VIP!$A$2:$O15760,6,0)</f>
        <v>NO</v>
      </c>
      <c r="L112" s="147" t="s">
        <v>2213</v>
      </c>
      <c r="M112" s="95" t="s">
        <v>2438</v>
      </c>
      <c r="N112" s="169" t="s">
        <v>2653</v>
      </c>
      <c r="O112" s="168" t="s">
        <v>2446</v>
      </c>
      <c r="P112" s="168"/>
      <c r="Q112" s="129" t="s">
        <v>2213</v>
      </c>
    </row>
    <row r="113" spans="1:17" s="123" customFormat="1" ht="18" x14ac:dyDescent="0.25">
      <c r="A113" s="168" t="str">
        <f>VLOOKUP(E113,'LISTADO ATM'!$A$2:$C$901,3,0)</f>
        <v>DISTRITO NACIONAL</v>
      </c>
      <c r="B113" s="126" t="s">
        <v>2645</v>
      </c>
      <c r="C113" s="96">
        <v>44428.874386574076</v>
      </c>
      <c r="D113" s="96" t="s">
        <v>2174</v>
      </c>
      <c r="E113" s="126">
        <v>648</v>
      </c>
      <c r="F113" s="168" t="str">
        <f>VLOOKUP(E113,VIP!$A$2:$O15222,2,0)</f>
        <v>DRBR190</v>
      </c>
      <c r="G113" s="168" t="str">
        <f>VLOOKUP(E113,'LISTADO ATM'!$A$2:$B$900,2,0)</f>
        <v xml:space="preserve">ATM Hermandad de Pensionados </v>
      </c>
      <c r="H113" s="168" t="str">
        <f>VLOOKUP(E113,VIP!$A$2:$O20183,7,FALSE)</f>
        <v>Si</v>
      </c>
      <c r="I113" s="168" t="str">
        <f>VLOOKUP(E113,VIP!$A$2:$O12148,8,FALSE)</f>
        <v>No</v>
      </c>
      <c r="J113" s="168" t="str">
        <f>VLOOKUP(E113,VIP!$A$2:$O12098,8,FALSE)</f>
        <v>No</v>
      </c>
      <c r="K113" s="168" t="str">
        <f>VLOOKUP(E113,VIP!$A$2:$O15672,6,0)</f>
        <v>NO</v>
      </c>
      <c r="L113" s="147" t="s">
        <v>2213</v>
      </c>
      <c r="M113" s="95" t="s">
        <v>2438</v>
      </c>
      <c r="N113" s="95" t="s">
        <v>2444</v>
      </c>
      <c r="O113" s="168" t="s">
        <v>2446</v>
      </c>
      <c r="P113" s="168"/>
      <c r="Q113" s="129" t="s">
        <v>2213</v>
      </c>
    </row>
    <row r="114" spans="1:17" s="123" customFormat="1" ht="18" x14ac:dyDescent="0.25">
      <c r="A114" s="168" t="str">
        <f>VLOOKUP(E114,'LISTADO ATM'!$A$2:$C$901,3,0)</f>
        <v>ESTE</v>
      </c>
      <c r="B114" s="126">
        <v>3335996273</v>
      </c>
      <c r="C114" s="96">
        <v>44429.361840277779</v>
      </c>
      <c r="D114" s="96" t="s">
        <v>2174</v>
      </c>
      <c r="E114" s="126">
        <v>90</v>
      </c>
      <c r="F114" s="168" t="str">
        <f>VLOOKUP(E114,VIP!$A$2:$O15249,2,0)</f>
        <v>DRBR090</v>
      </c>
      <c r="G114" s="168" t="str">
        <f>VLOOKUP(E114,'LISTADO ATM'!$A$2:$B$900,2,0)</f>
        <v xml:space="preserve">ATM Hotel Dreams Punta Cana I </v>
      </c>
      <c r="H114" s="168" t="str">
        <f>VLOOKUP(E114,VIP!$A$2:$O20210,7,FALSE)</f>
        <v>Si</v>
      </c>
      <c r="I114" s="168" t="str">
        <f>VLOOKUP(E114,VIP!$A$2:$O12175,8,FALSE)</f>
        <v>Si</v>
      </c>
      <c r="J114" s="168" t="str">
        <f>VLOOKUP(E114,VIP!$A$2:$O12125,8,FALSE)</f>
        <v>Si</v>
      </c>
      <c r="K114" s="168" t="str">
        <f>VLOOKUP(E114,VIP!$A$2:$O15699,6,0)</f>
        <v>NO</v>
      </c>
      <c r="L114" s="147" t="s">
        <v>2213</v>
      </c>
      <c r="M114" s="95" t="s">
        <v>2438</v>
      </c>
      <c r="N114" s="95" t="s">
        <v>2444</v>
      </c>
      <c r="O114" s="168" t="s">
        <v>2446</v>
      </c>
      <c r="P114" s="168"/>
      <c r="Q114" s="129" t="s">
        <v>2213</v>
      </c>
    </row>
    <row r="115" spans="1:17" s="123" customFormat="1" ht="18" x14ac:dyDescent="0.25">
      <c r="A115" s="168" t="str">
        <f>VLOOKUP(E115,'LISTADO ATM'!$A$2:$C$901,3,0)</f>
        <v>DISTRITO NACIONAL</v>
      </c>
      <c r="B115" s="126">
        <v>3335996431</v>
      </c>
      <c r="C115" s="96">
        <v>44429.51284722222</v>
      </c>
      <c r="D115" s="96" t="s">
        <v>2174</v>
      </c>
      <c r="E115" s="126">
        <v>327</v>
      </c>
      <c r="F115" s="168" t="str">
        <f>VLOOKUP(E115,VIP!$A$2:$O15277,2,0)</f>
        <v>DRBR327</v>
      </c>
      <c r="G115" s="168" t="str">
        <f>VLOOKUP(E115,'LISTADO ATM'!$A$2:$B$900,2,0)</f>
        <v xml:space="preserve">ATM UNP CCN (Nacional 27 de Febrero) </v>
      </c>
      <c r="H115" s="168" t="str">
        <f>VLOOKUP(E115,VIP!$A$2:$O20238,7,FALSE)</f>
        <v>Si</v>
      </c>
      <c r="I115" s="168" t="str">
        <f>VLOOKUP(E115,VIP!$A$2:$O12203,8,FALSE)</f>
        <v>Si</v>
      </c>
      <c r="J115" s="168" t="str">
        <f>VLOOKUP(E115,VIP!$A$2:$O12153,8,FALSE)</f>
        <v>Si</v>
      </c>
      <c r="K115" s="168" t="str">
        <f>VLOOKUP(E115,VIP!$A$2:$O15727,6,0)</f>
        <v>NO</v>
      </c>
      <c r="L115" s="147" t="s">
        <v>2213</v>
      </c>
      <c r="M115" s="95" t="s">
        <v>2438</v>
      </c>
      <c r="N115" s="169" t="s">
        <v>2653</v>
      </c>
      <c r="O115" s="168" t="s">
        <v>2446</v>
      </c>
      <c r="P115" s="168"/>
      <c r="Q115" s="129" t="s">
        <v>2213</v>
      </c>
    </row>
    <row r="116" spans="1:17" s="123" customFormat="1" ht="18" x14ac:dyDescent="0.25">
      <c r="A116" s="168" t="str">
        <f>VLOOKUP(E116,'LISTADO ATM'!$A$2:$C$901,3,0)</f>
        <v>NORTE</v>
      </c>
      <c r="B116" s="126">
        <v>3335996503</v>
      </c>
      <c r="C116" s="96">
        <v>44429.64340277778</v>
      </c>
      <c r="D116" s="96" t="s">
        <v>2175</v>
      </c>
      <c r="E116" s="126">
        <v>937</v>
      </c>
      <c r="F116" s="168" t="str">
        <f>VLOOKUP(E116,VIP!$A$2:$O15296,2,0)</f>
        <v>DRBR937</v>
      </c>
      <c r="G116" s="168" t="str">
        <f>VLOOKUP(E116,'LISTADO ATM'!$A$2:$B$900,2,0)</f>
        <v xml:space="preserve">ATM Autobanco Oficina La Vega II </v>
      </c>
      <c r="H116" s="168" t="str">
        <f>VLOOKUP(E116,VIP!$A$2:$O20257,7,FALSE)</f>
        <v>Si</v>
      </c>
      <c r="I116" s="168" t="str">
        <f>VLOOKUP(E116,VIP!$A$2:$O12222,8,FALSE)</f>
        <v>Si</v>
      </c>
      <c r="J116" s="168" t="str">
        <f>VLOOKUP(E116,VIP!$A$2:$O12172,8,FALSE)</f>
        <v>Si</v>
      </c>
      <c r="K116" s="168" t="str">
        <f>VLOOKUP(E116,VIP!$A$2:$O15746,6,0)</f>
        <v>NO</v>
      </c>
      <c r="L116" s="147" t="s">
        <v>2213</v>
      </c>
      <c r="M116" s="95" t="s">
        <v>2438</v>
      </c>
      <c r="N116" s="95" t="s">
        <v>2444</v>
      </c>
      <c r="O116" s="168" t="s">
        <v>2632</v>
      </c>
      <c r="P116" s="168"/>
      <c r="Q116" s="129" t="s">
        <v>2213</v>
      </c>
    </row>
    <row r="117" spans="1:17" s="123" customFormat="1" ht="18" x14ac:dyDescent="0.25">
      <c r="A117" s="168" t="str">
        <f>VLOOKUP(E117,'LISTADO ATM'!$A$2:$C$901,3,0)</f>
        <v>DISTRITO NACIONAL</v>
      </c>
      <c r="B117" s="126">
        <v>3335996656</v>
      </c>
      <c r="C117" s="96">
        <v>44430.520462962966</v>
      </c>
      <c r="D117" s="96" t="s">
        <v>2174</v>
      </c>
      <c r="E117" s="126">
        <v>96</v>
      </c>
      <c r="F117" s="168" t="str">
        <f>VLOOKUP(E117,VIP!$A$2:$O15302,2,0)</f>
        <v>DRBR096</v>
      </c>
      <c r="G117" s="168" t="str">
        <f>VLOOKUP(E117,'LISTADO ATM'!$A$2:$B$900,2,0)</f>
        <v>ATM S/M Caribe Av. Charles de Gaulle</v>
      </c>
      <c r="H117" s="168" t="str">
        <f>VLOOKUP(E117,VIP!$A$2:$O20263,7,FALSE)</f>
        <v>Si</v>
      </c>
      <c r="I117" s="168" t="str">
        <f>VLOOKUP(E117,VIP!$A$2:$O12228,8,FALSE)</f>
        <v>No</v>
      </c>
      <c r="J117" s="168" t="str">
        <f>VLOOKUP(E117,VIP!$A$2:$O12178,8,FALSE)</f>
        <v>No</v>
      </c>
      <c r="K117" s="168" t="str">
        <f>VLOOKUP(E117,VIP!$A$2:$O15752,6,0)</f>
        <v>NO</v>
      </c>
      <c r="L117" s="147" t="s">
        <v>2213</v>
      </c>
      <c r="M117" s="95" t="s">
        <v>2438</v>
      </c>
      <c r="N117" s="95" t="s">
        <v>2444</v>
      </c>
      <c r="O117" s="168" t="s">
        <v>2446</v>
      </c>
      <c r="P117" s="168"/>
      <c r="Q117" s="129" t="s">
        <v>2213</v>
      </c>
    </row>
    <row r="118" spans="1:17" s="123" customFormat="1" ht="18" x14ac:dyDescent="0.25">
      <c r="A118" s="168" t="str">
        <f>VLOOKUP(E118,'LISTADO ATM'!$A$2:$C$901,3,0)</f>
        <v>DISTRITO NACIONAL</v>
      </c>
      <c r="B118" s="126" t="s">
        <v>2686</v>
      </c>
      <c r="C118" s="96">
        <v>44430.702013888891</v>
      </c>
      <c r="D118" s="96" t="s">
        <v>2174</v>
      </c>
      <c r="E118" s="126">
        <v>441</v>
      </c>
      <c r="F118" s="168" t="str">
        <f>VLOOKUP(E118,VIP!$A$2:$O15291,2,0)</f>
        <v>DRBR441</v>
      </c>
      <c r="G118" s="168" t="str">
        <f>VLOOKUP(E118,'LISTADO ATM'!$A$2:$B$900,2,0)</f>
        <v>ATM Estacion de Servicio Romulo Betancour</v>
      </c>
      <c r="H118" s="168" t="str">
        <f>VLOOKUP(E118,VIP!$A$2:$O20252,7,FALSE)</f>
        <v>NO</v>
      </c>
      <c r="I118" s="168" t="str">
        <f>VLOOKUP(E118,VIP!$A$2:$O12217,8,FALSE)</f>
        <v>NO</v>
      </c>
      <c r="J118" s="168" t="str">
        <f>VLOOKUP(E118,VIP!$A$2:$O12167,8,FALSE)</f>
        <v>NO</v>
      </c>
      <c r="K118" s="168" t="str">
        <f>VLOOKUP(E118,VIP!$A$2:$O15741,6,0)</f>
        <v>NO</v>
      </c>
      <c r="L118" s="147" t="s">
        <v>2213</v>
      </c>
      <c r="M118" s="95" t="s">
        <v>2438</v>
      </c>
      <c r="N118" s="95" t="s">
        <v>2444</v>
      </c>
      <c r="O118" s="168" t="s">
        <v>2446</v>
      </c>
      <c r="P118" s="168"/>
      <c r="Q118" s="129" t="s">
        <v>2213</v>
      </c>
    </row>
    <row r="119" spans="1:17" s="123" customFormat="1" ht="18" x14ac:dyDescent="0.25">
      <c r="A119" s="168" t="str">
        <f>VLOOKUP(E119,'LISTADO ATM'!$A$2:$C$901,3,0)</f>
        <v>DISTRITO NACIONAL</v>
      </c>
      <c r="B119" s="126" t="s">
        <v>2685</v>
      </c>
      <c r="C119" s="96">
        <v>44430.703067129631</v>
      </c>
      <c r="D119" s="96" t="s">
        <v>2174</v>
      </c>
      <c r="E119" s="126">
        <v>302</v>
      </c>
      <c r="F119" s="168" t="str">
        <f>VLOOKUP(E119,VIP!$A$2:$O15290,2,0)</f>
        <v>DRBR302</v>
      </c>
      <c r="G119" s="168" t="str">
        <f>VLOOKUP(E119,'LISTADO ATM'!$A$2:$B$900,2,0)</f>
        <v xml:space="preserve">ATM S/M Aprezio Los Mameyes  </v>
      </c>
      <c r="H119" s="168" t="str">
        <f>VLOOKUP(E119,VIP!$A$2:$O20251,7,FALSE)</f>
        <v>Si</v>
      </c>
      <c r="I119" s="168" t="str">
        <f>VLOOKUP(E119,VIP!$A$2:$O12216,8,FALSE)</f>
        <v>Si</v>
      </c>
      <c r="J119" s="168" t="str">
        <f>VLOOKUP(E119,VIP!$A$2:$O12166,8,FALSE)</f>
        <v>Si</v>
      </c>
      <c r="K119" s="168" t="str">
        <f>VLOOKUP(E119,VIP!$A$2:$O15740,6,0)</f>
        <v>NO</v>
      </c>
      <c r="L119" s="147" t="s">
        <v>2213</v>
      </c>
      <c r="M119" s="95" t="s">
        <v>2438</v>
      </c>
      <c r="N119" s="95" t="s">
        <v>2444</v>
      </c>
      <c r="O119" s="168" t="s">
        <v>2446</v>
      </c>
      <c r="P119" s="168"/>
      <c r="Q119" s="129" t="s">
        <v>2213</v>
      </c>
    </row>
    <row r="120" spans="1:17" s="123" customFormat="1" ht="18" x14ac:dyDescent="0.25">
      <c r="A120" s="168" t="str">
        <f>VLOOKUP(E120,'LISTADO ATM'!$A$2:$C$901,3,0)</f>
        <v>NORTE</v>
      </c>
      <c r="B120" s="126" t="s">
        <v>2699</v>
      </c>
      <c r="C120" s="96">
        <v>44430.828680555554</v>
      </c>
      <c r="D120" s="96" t="s">
        <v>2175</v>
      </c>
      <c r="E120" s="126">
        <v>261</v>
      </c>
      <c r="F120" s="168" t="str">
        <f>VLOOKUP(E120,VIP!$A$2:$O15304,2,0)</f>
        <v>DRBR261</v>
      </c>
      <c r="G120" s="168" t="str">
        <f>VLOOKUP(E120,'LISTADO ATM'!$A$2:$B$900,2,0)</f>
        <v xml:space="preserve">ATM UNP Aeropuerto Cibao (Santiago) </v>
      </c>
      <c r="H120" s="168" t="str">
        <f>VLOOKUP(E120,VIP!$A$2:$O20265,7,FALSE)</f>
        <v>Si</v>
      </c>
      <c r="I120" s="168" t="str">
        <f>VLOOKUP(E120,VIP!$A$2:$O12230,8,FALSE)</f>
        <v>Si</v>
      </c>
      <c r="J120" s="168" t="str">
        <f>VLOOKUP(E120,VIP!$A$2:$O12180,8,FALSE)</f>
        <v>Si</v>
      </c>
      <c r="K120" s="168" t="str">
        <f>VLOOKUP(E120,VIP!$A$2:$O15754,6,0)</f>
        <v>NO</v>
      </c>
      <c r="L120" s="147" t="s">
        <v>2213</v>
      </c>
      <c r="M120" s="95" t="s">
        <v>2438</v>
      </c>
      <c r="N120" s="95" t="s">
        <v>2444</v>
      </c>
      <c r="O120" s="168" t="s">
        <v>2583</v>
      </c>
      <c r="P120" s="168"/>
      <c r="Q120" s="129" t="s">
        <v>2213</v>
      </c>
    </row>
    <row r="121" spans="1:17" s="123" customFormat="1" ht="18" x14ac:dyDescent="0.25">
      <c r="A121" s="168" t="str">
        <f>VLOOKUP(E121,'LISTADO ATM'!$A$2:$C$901,3,0)</f>
        <v>DISTRITO NACIONAL</v>
      </c>
      <c r="B121" s="126" t="s">
        <v>2711</v>
      </c>
      <c r="C121" s="96">
        <v>44430.907256944447</v>
      </c>
      <c r="D121" s="96" t="s">
        <v>2174</v>
      </c>
      <c r="E121" s="126">
        <v>917</v>
      </c>
      <c r="F121" s="168" t="str">
        <f>VLOOKUP(E121,VIP!$A$2:$O15305,2,0)</f>
        <v>DRBR01B</v>
      </c>
      <c r="G121" s="168" t="str">
        <f>VLOOKUP(E121,'LISTADO ATM'!$A$2:$B$900,2,0)</f>
        <v xml:space="preserve">ATM Oficina Los Mina </v>
      </c>
      <c r="H121" s="168" t="str">
        <f>VLOOKUP(E121,VIP!$A$2:$O20266,7,FALSE)</f>
        <v>Si</v>
      </c>
      <c r="I121" s="168" t="str">
        <f>VLOOKUP(E121,VIP!$A$2:$O12231,8,FALSE)</f>
        <v>Si</v>
      </c>
      <c r="J121" s="168" t="str">
        <f>VLOOKUP(E121,VIP!$A$2:$O12181,8,FALSE)</f>
        <v>Si</v>
      </c>
      <c r="K121" s="168" t="str">
        <f>VLOOKUP(E121,VIP!$A$2:$O15755,6,0)</f>
        <v>NO</v>
      </c>
      <c r="L121" s="147" t="s">
        <v>2213</v>
      </c>
      <c r="M121" s="95" t="s">
        <v>2438</v>
      </c>
      <c r="N121" s="95" t="s">
        <v>2444</v>
      </c>
      <c r="O121" s="168" t="s">
        <v>2446</v>
      </c>
      <c r="P121" s="168"/>
      <c r="Q121" s="129" t="s">
        <v>2213</v>
      </c>
    </row>
    <row r="122" spans="1:17" s="123" customFormat="1" ht="18" x14ac:dyDescent="0.25">
      <c r="A122" s="171" t="str">
        <f>VLOOKUP(E122,'LISTADO ATM'!$A$2:$C$901,3,0)</f>
        <v>DISTRITO NACIONAL</v>
      </c>
      <c r="B122" s="126" t="s">
        <v>2709</v>
      </c>
      <c r="C122" s="96">
        <v>44430.90898148148</v>
      </c>
      <c r="D122" s="96" t="s">
        <v>2174</v>
      </c>
      <c r="E122" s="126">
        <v>707</v>
      </c>
      <c r="F122" s="171" t="str">
        <f>VLOOKUP(E122,VIP!$A$2:$O15303,2,0)</f>
        <v>DRBR707</v>
      </c>
      <c r="G122" s="171" t="str">
        <f>VLOOKUP(E122,'LISTADO ATM'!$A$2:$B$900,2,0)</f>
        <v xml:space="preserve">ATM IAD </v>
      </c>
      <c r="H122" s="171" t="str">
        <f>VLOOKUP(E122,VIP!$A$2:$O20264,7,FALSE)</f>
        <v>No</v>
      </c>
      <c r="I122" s="171" t="str">
        <f>VLOOKUP(E122,VIP!$A$2:$O12229,8,FALSE)</f>
        <v>No</v>
      </c>
      <c r="J122" s="171" t="str">
        <f>VLOOKUP(E122,VIP!$A$2:$O12179,8,FALSE)</f>
        <v>No</v>
      </c>
      <c r="K122" s="171" t="str">
        <f>VLOOKUP(E122,VIP!$A$2:$O15753,6,0)</f>
        <v>NO</v>
      </c>
      <c r="L122" s="147" t="s">
        <v>2213</v>
      </c>
      <c r="M122" s="95" t="s">
        <v>2438</v>
      </c>
      <c r="N122" s="95" t="s">
        <v>2444</v>
      </c>
      <c r="O122" s="171" t="s">
        <v>2446</v>
      </c>
      <c r="P122" s="171"/>
      <c r="Q122" s="129" t="s">
        <v>2213</v>
      </c>
    </row>
    <row r="123" spans="1:17" s="123" customFormat="1" ht="18" x14ac:dyDescent="0.25">
      <c r="A123" s="171" t="str">
        <f>VLOOKUP(E123,'LISTADO ATM'!$A$2:$C$901,3,0)</f>
        <v>NORTE</v>
      </c>
      <c r="B123" s="126" t="s">
        <v>2735</v>
      </c>
      <c r="C123" s="96">
        <v>44430.970185185186</v>
      </c>
      <c r="D123" s="96" t="s">
        <v>2175</v>
      </c>
      <c r="E123" s="126">
        <v>373</v>
      </c>
      <c r="F123" s="171" t="str">
        <f>VLOOKUP(E123,VIP!$A$2:$O15314,2,0)</f>
        <v>DRBR373</v>
      </c>
      <c r="G123" s="171" t="str">
        <f>VLOOKUP(E123,'LISTADO ATM'!$A$2:$B$900,2,0)</f>
        <v>S/M Tangui Nagua</v>
      </c>
      <c r="H123" s="171" t="str">
        <f>VLOOKUP(E123,VIP!$A$2:$O20275,7,FALSE)</f>
        <v>N/A</v>
      </c>
      <c r="I123" s="171" t="str">
        <f>VLOOKUP(E123,VIP!$A$2:$O12240,8,FALSE)</f>
        <v>N/A</v>
      </c>
      <c r="J123" s="171" t="str">
        <f>VLOOKUP(E123,VIP!$A$2:$O12190,8,FALSE)</f>
        <v>N/A</v>
      </c>
      <c r="K123" s="171" t="str">
        <f>VLOOKUP(E123,VIP!$A$2:$O15764,6,0)</f>
        <v>N/A</v>
      </c>
      <c r="L123" s="147" t="s">
        <v>2213</v>
      </c>
      <c r="M123" s="95" t="s">
        <v>2438</v>
      </c>
      <c r="N123" s="95" t="s">
        <v>2444</v>
      </c>
      <c r="O123" s="171" t="s">
        <v>2583</v>
      </c>
      <c r="P123" s="171"/>
      <c r="Q123" s="129" t="s">
        <v>2213</v>
      </c>
    </row>
    <row r="124" spans="1:17" s="123" customFormat="1" ht="18" x14ac:dyDescent="0.25">
      <c r="A124" s="171" t="str">
        <f>VLOOKUP(E124,'LISTADO ATM'!$A$2:$C$901,3,0)</f>
        <v>NORTE</v>
      </c>
      <c r="B124" s="126" t="s">
        <v>2740</v>
      </c>
      <c r="C124" s="96">
        <v>44431.332685185182</v>
      </c>
      <c r="D124" s="96" t="s">
        <v>2174</v>
      </c>
      <c r="E124" s="126">
        <v>602</v>
      </c>
      <c r="F124" s="171" t="str">
        <f>VLOOKUP(E124,VIP!$A$2:$O15306,2,0)</f>
        <v>DRBR122</v>
      </c>
      <c r="G124" s="171" t="str">
        <f>VLOOKUP(E124,'LISTADO ATM'!$A$2:$B$900,2,0)</f>
        <v xml:space="preserve">ATM Zona Franca (Santiago) I </v>
      </c>
      <c r="H124" s="171" t="str">
        <f>VLOOKUP(E124,VIP!$A$2:$O20267,7,FALSE)</f>
        <v>Si</v>
      </c>
      <c r="I124" s="171" t="str">
        <f>VLOOKUP(E124,VIP!$A$2:$O12232,8,FALSE)</f>
        <v>No</v>
      </c>
      <c r="J124" s="171" t="str">
        <f>VLOOKUP(E124,VIP!$A$2:$O12182,8,FALSE)</f>
        <v>No</v>
      </c>
      <c r="K124" s="171" t="str">
        <f>VLOOKUP(E124,VIP!$A$2:$O15756,6,0)</f>
        <v>NO</v>
      </c>
      <c r="L124" s="147" t="s">
        <v>2213</v>
      </c>
      <c r="M124" s="95" t="s">
        <v>2438</v>
      </c>
      <c r="N124" s="95" t="s">
        <v>2444</v>
      </c>
      <c r="O124" s="171" t="s">
        <v>2583</v>
      </c>
      <c r="P124" s="171"/>
      <c r="Q124" s="129" t="s">
        <v>2213</v>
      </c>
    </row>
    <row r="125" spans="1:17" s="123" customFormat="1" ht="18" x14ac:dyDescent="0.25">
      <c r="A125" s="171" t="str">
        <f>VLOOKUP(E125,'LISTADO ATM'!$A$2:$C$901,3,0)</f>
        <v>DISTRITO NACIONAL</v>
      </c>
      <c r="B125" s="126" t="s">
        <v>2760</v>
      </c>
      <c r="C125" s="96">
        <v>44431.422835648147</v>
      </c>
      <c r="D125" s="96" t="s">
        <v>2174</v>
      </c>
      <c r="E125" s="126">
        <v>686</v>
      </c>
      <c r="F125" s="171" t="str">
        <f>VLOOKUP(E125,VIP!$A$2:$O15316,2,0)</f>
        <v>DRBR686</v>
      </c>
      <c r="G125" s="171" t="str">
        <f>VLOOKUP(E125,'LISTADO ATM'!$A$2:$B$900,2,0)</f>
        <v>ATM Autoservicio Oficina Máximo Gómez</v>
      </c>
      <c r="H125" s="171" t="str">
        <f>VLOOKUP(E125,VIP!$A$2:$O20277,7,FALSE)</f>
        <v>Si</v>
      </c>
      <c r="I125" s="171" t="str">
        <f>VLOOKUP(E125,VIP!$A$2:$O12242,8,FALSE)</f>
        <v>Si</v>
      </c>
      <c r="J125" s="171" t="str">
        <f>VLOOKUP(E125,VIP!$A$2:$O12192,8,FALSE)</f>
        <v>Si</v>
      </c>
      <c r="K125" s="171" t="str">
        <f>VLOOKUP(E125,VIP!$A$2:$O15766,6,0)</f>
        <v>NO</v>
      </c>
      <c r="L125" s="147" t="s">
        <v>2213</v>
      </c>
      <c r="M125" s="95" t="s">
        <v>2438</v>
      </c>
      <c r="N125" s="95" t="s">
        <v>2444</v>
      </c>
      <c r="O125" s="171" t="s">
        <v>2446</v>
      </c>
      <c r="P125" s="171"/>
      <c r="Q125" s="129" t="s">
        <v>2213</v>
      </c>
    </row>
    <row r="126" spans="1:17" s="123" customFormat="1" ht="18" x14ac:dyDescent="0.25">
      <c r="A126" s="171" t="str">
        <f>VLOOKUP(E126,'LISTADO ATM'!$A$2:$C$901,3,0)</f>
        <v>DISTRITO NACIONAL</v>
      </c>
      <c r="B126" s="126" t="s">
        <v>2789</v>
      </c>
      <c r="C126" s="96">
        <v>44431.59511574074</v>
      </c>
      <c r="D126" s="96" t="s">
        <v>2174</v>
      </c>
      <c r="E126" s="126">
        <v>735</v>
      </c>
      <c r="F126" s="171" t="str">
        <f>VLOOKUP(E126,VIP!$A$2:$O15307,2,0)</f>
        <v>DRBR179</v>
      </c>
      <c r="G126" s="171" t="str">
        <f>VLOOKUP(E126,'LISTADO ATM'!$A$2:$B$900,2,0)</f>
        <v xml:space="preserve">ATM Oficina Independencia II  </v>
      </c>
      <c r="H126" s="171" t="str">
        <f>VLOOKUP(E126,VIP!$A$2:$O20268,7,FALSE)</f>
        <v>Si</v>
      </c>
      <c r="I126" s="171" t="str">
        <f>VLOOKUP(E126,VIP!$A$2:$O12233,8,FALSE)</f>
        <v>Si</v>
      </c>
      <c r="J126" s="171" t="str">
        <f>VLOOKUP(E126,VIP!$A$2:$O12183,8,FALSE)</f>
        <v>Si</v>
      </c>
      <c r="K126" s="171" t="str">
        <f>VLOOKUP(E126,VIP!$A$2:$O15757,6,0)</f>
        <v>NO</v>
      </c>
      <c r="L126" s="147" t="s">
        <v>2213</v>
      </c>
      <c r="M126" s="95" t="s">
        <v>2438</v>
      </c>
      <c r="N126" s="95" t="s">
        <v>2444</v>
      </c>
      <c r="O126" s="171" t="s">
        <v>2446</v>
      </c>
      <c r="P126" s="171"/>
      <c r="Q126" s="129" t="s">
        <v>2213</v>
      </c>
    </row>
    <row r="127" spans="1:17" s="123" customFormat="1" ht="18" x14ac:dyDescent="0.25">
      <c r="A127" s="171" t="str">
        <f>VLOOKUP(E127,'LISTADO ATM'!$A$2:$C$901,3,0)</f>
        <v>DISTRITO NACIONAL</v>
      </c>
      <c r="B127" s="126" t="s">
        <v>2803</v>
      </c>
      <c r="C127" s="96">
        <v>44431.605717592596</v>
      </c>
      <c r="D127" s="96" t="s">
        <v>2174</v>
      </c>
      <c r="E127" s="126">
        <v>718</v>
      </c>
      <c r="F127" s="171" t="str">
        <f>VLOOKUP(E127,VIP!$A$2:$O15312,2,0)</f>
        <v>DRBR24Y</v>
      </c>
      <c r="G127" s="171" t="str">
        <f>VLOOKUP(E127,'LISTADO ATM'!$A$2:$B$900,2,0)</f>
        <v xml:space="preserve">ATM Feria Ganadera </v>
      </c>
      <c r="H127" s="171" t="str">
        <f>VLOOKUP(E127,VIP!$A$2:$O20273,7,FALSE)</f>
        <v>Si</v>
      </c>
      <c r="I127" s="171" t="str">
        <f>VLOOKUP(E127,VIP!$A$2:$O12238,8,FALSE)</f>
        <v>Si</v>
      </c>
      <c r="J127" s="171" t="str">
        <f>VLOOKUP(E127,VIP!$A$2:$O12188,8,FALSE)</f>
        <v>Si</v>
      </c>
      <c r="K127" s="171" t="str">
        <f>VLOOKUP(E127,VIP!$A$2:$O15762,6,0)</f>
        <v>NO</v>
      </c>
      <c r="L127" s="147" t="s">
        <v>2213</v>
      </c>
      <c r="M127" s="95" t="s">
        <v>2438</v>
      </c>
      <c r="N127" s="95" t="s">
        <v>2608</v>
      </c>
      <c r="O127" s="171" t="s">
        <v>2446</v>
      </c>
      <c r="P127" s="171"/>
      <c r="Q127" s="129" t="s">
        <v>2213</v>
      </c>
    </row>
    <row r="128" spans="1:17" s="123" customFormat="1" ht="18" x14ac:dyDescent="0.25">
      <c r="A128" s="171" t="str">
        <f>VLOOKUP(E128,'LISTADO ATM'!$A$2:$C$901,3,0)</f>
        <v>ESTE</v>
      </c>
      <c r="B128" s="126" t="s">
        <v>2802</v>
      </c>
      <c r="C128" s="96">
        <v>44431.607037037036</v>
      </c>
      <c r="D128" s="96" t="s">
        <v>2174</v>
      </c>
      <c r="E128" s="126">
        <v>28</v>
      </c>
      <c r="F128" s="171" t="str">
        <f>VLOOKUP(E128,VIP!$A$2:$O15311,2,0)</f>
        <v>DRBR028</v>
      </c>
      <c r="G128" s="171" t="str">
        <f>VLOOKUP(E128,'LISTADO ATM'!$A$2:$B$900,2,0)</f>
        <v>ATM UNP Cabeza de Toro</v>
      </c>
      <c r="H128" s="171" t="str">
        <f>VLOOKUP(E128,VIP!$A$2:$O20272,7,FALSE)</f>
        <v>N/A</v>
      </c>
      <c r="I128" s="171" t="str">
        <f>VLOOKUP(E128,VIP!$A$2:$O12237,8,FALSE)</f>
        <v>N/A</v>
      </c>
      <c r="J128" s="171" t="str">
        <f>VLOOKUP(E128,VIP!$A$2:$O12187,8,FALSE)</f>
        <v>N/A</v>
      </c>
      <c r="K128" s="171" t="str">
        <f>VLOOKUP(E128,VIP!$A$2:$O15761,6,0)</f>
        <v>N/A</v>
      </c>
      <c r="L128" s="147" t="s">
        <v>2213</v>
      </c>
      <c r="M128" s="95" t="s">
        <v>2438</v>
      </c>
      <c r="N128" s="95" t="s">
        <v>2608</v>
      </c>
      <c r="O128" s="171" t="s">
        <v>2446</v>
      </c>
      <c r="P128" s="171"/>
      <c r="Q128" s="129" t="s">
        <v>2213</v>
      </c>
    </row>
    <row r="129" spans="1:17" s="123" customFormat="1" ht="18" x14ac:dyDescent="0.25">
      <c r="A129" s="171" t="str">
        <f>VLOOKUP(E129,'LISTADO ATM'!$A$2:$C$901,3,0)</f>
        <v>DISTRITO NACIONAL</v>
      </c>
      <c r="B129" s="126" t="s">
        <v>2822</v>
      </c>
      <c r="C129" s="96">
        <v>44431.649143518516</v>
      </c>
      <c r="D129" s="96" t="s">
        <v>2174</v>
      </c>
      <c r="E129" s="126">
        <v>125</v>
      </c>
      <c r="F129" s="171" t="str">
        <f>VLOOKUP(E129,VIP!$A$2:$O15321,2,0)</f>
        <v>DRBR125</v>
      </c>
      <c r="G129" s="171" t="str">
        <f>VLOOKUP(E129,'LISTADO ATM'!$A$2:$B$900,2,0)</f>
        <v xml:space="preserve">ATM Dirección General de Aduanas II </v>
      </c>
      <c r="H129" s="171" t="str">
        <f>VLOOKUP(E129,VIP!$A$2:$O20282,7,FALSE)</f>
        <v>Si</v>
      </c>
      <c r="I129" s="171" t="str">
        <f>VLOOKUP(E129,VIP!$A$2:$O12247,8,FALSE)</f>
        <v>Si</v>
      </c>
      <c r="J129" s="171" t="str">
        <f>VLOOKUP(E129,VIP!$A$2:$O12197,8,FALSE)</f>
        <v>Si</v>
      </c>
      <c r="K129" s="171" t="str">
        <f>VLOOKUP(E129,VIP!$A$2:$O15771,6,0)</f>
        <v>NO</v>
      </c>
      <c r="L129" s="147" t="s">
        <v>2213</v>
      </c>
      <c r="M129" s="95" t="s">
        <v>2438</v>
      </c>
      <c r="N129" s="95" t="s">
        <v>2444</v>
      </c>
      <c r="O129" s="171" t="s">
        <v>2446</v>
      </c>
      <c r="P129" s="171"/>
      <c r="Q129" s="129" t="s">
        <v>2213</v>
      </c>
    </row>
    <row r="130" spans="1:17" s="123" customFormat="1" ht="18" x14ac:dyDescent="0.25">
      <c r="A130" s="171" t="str">
        <f>VLOOKUP(E130,'LISTADO ATM'!$A$2:$C$901,3,0)</f>
        <v>DISTRITO NACIONAL</v>
      </c>
      <c r="B130" s="126" t="s">
        <v>2819</v>
      </c>
      <c r="C130" s="96">
        <v>44431.651134259257</v>
      </c>
      <c r="D130" s="96" t="s">
        <v>2174</v>
      </c>
      <c r="E130" s="126">
        <v>113</v>
      </c>
      <c r="F130" s="171" t="str">
        <f>VLOOKUP(E130,VIP!$A$2:$O15318,2,0)</f>
        <v>DRBR113</v>
      </c>
      <c r="G130" s="171" t="str">
        <f>VLOOKUP(E130,'LISTADO ATM'!$A$2:$B$900,2,0)</f>
        <v xml:space="preserve">ATM Autoservicio Atalaya del Mar </v>
      </c>
      <c r="H130" s="171" t="str">
        <f>VLOOKUP(E130,VIP!$A$2:$O20279,7,FALSE)</f>
        <v>Si</v>
      </c>
      <c r="I130" s="171" t="str">
        <f>VLOOKUP(E130,VIP!$A$2:$O12244,8,FALSE)</f>
        <v>No</v>
      </c>
      <c r="J130" s="171" t="str">
        <f>VLOOKUP(E130,VIP!$A$2:$O12194,8,FALSE)</f>
        <v>No</v>
      </c>
      <c r="K130" s="171" t="str">
        <f>VLOOKUP(E130,VIP!$A$2:$O15768,6,0)</f>
        <v>NO</v>
      </c>
      <c r="L130" s="147" t="s">
        <v>2213</v>
      </c>
      <c r="M130" s="95" t="s">
        <v>2438</v>
      </c>
      <c r="N130" s="95" t="s">
        <v>2444</v>
      </c>
      <c r="O130" s="171" t="s">
        <v>2446</v>
      </c>
      <c r="P130" s="171"/>
      <c r="Q130" s="129" t="s">
        <v>2213</v>
      </c>
    </row>
    <row r="131" spans="1:17" s="123" customFormat="1" ht="18" x14ac:dyDescent="0.25">
      <c r="A131" s="171" t="str">
        <f>VLOOKUP(E131,'LISTADO ATM'!$A$2:$C$901,3,0)</f>
        <v>DISTRITO NACIONAL</v>
      </c>
      <c r="B131" s="126" t="s">
        <v>2818</v>
      </c>
      <c r="C131" s="96">
        <v>44431.651944444442</v>
      </c>
      <c r="D131" s="96" t="s">
        <v>2174</v>
      </c>
      <c r="E131" s="126">
        <v>244</v>
      </c>
      <c r="F131" s="171" t="str">
        <f>VLOOKUP(E131,VIP!$A$2:$O15317,2,0)</f>
        <v>DRBR244</v>
      </c>
      <c r="G131" s="171" t="str">
        <f>VLOOKUP(E131,'LISTADO ATM'!$A$2:$B$900,2,0)</f>
        <v xml:space="preserve">ATM Ministerio de Hacienda (antiguo Finanzas) </v>
      </c>
      <c r="H131" s="171" t="str">
        <f>VLOOKUP(E131,VIP!$A$2:$O20278,7,FALSE)</f>
        <v>Si</v>
      </c>
      <c r="I131" s="171" t="str">
        <f>VLOOKUP(E131,VIP!$A$2:$O12243,8,FALSE)</f>
        <v>Si</v>
      </c>
      <c r="J131" s="171" t="str">
        <f>VLOOKUP(E131,VIP!$A$2:$O12193,8,FALSE)</f>
        <v>Si</v>
      </c>
      <c r="K131" s="171" t="str">
        <f>VLOOKUP(E131,VIP!$A$2:$O15767,6,0)</f>
        <v>NO</v>
      </c>
      <c r="L131" s="147" t="s">
        <v>2213</v>
      </c>
      <c r="M131" s="95" t="s">
        <v>2438</v>
      </c>
      <c r="N131" s="95" t="s">
        <v>2444</v>
      </c>
      <c r="O131" s="171" t="s">
        <v>2446</v>
      </c>
      <c r="P131" s="171"/>
      <c r="Q131" s="129" t="s">
        <v>2213</v>
      </c>
    </row>
    <row r="132" spans="1:17" s="123" customFormat="1" ht="18" x14ac:dyDescent="0.25">
      <c r="A132" s="171" t="str">
        <f>VLOOKUP(E132,'LISTADO ATM'!$A$2:$C$901,3,0)</f>
        <v>ESTE</v>
      </c>
      <c r="B132" s="126" t="s">
        <v>2817</v>
      </c>
      <c r="C132" s="96">
        <v>44431.653796296298</v>
      </c>
      <c r="D132" s="96" t="s">
        <v>2174</v>
      </c>
      <c r="E132" s="126">
        <v>213</v>
      </c>
      <c r="F132" s="171" t="str">
        <f>VLOOKUP(E132,VIP!$A$2:$O15316,2,0)</f>
        <v>DRBR213</v>
      </c>
      <c r="G132" s="171" t="str">
        <f>VLOOKUP(E132,'LISTADO ATM'!$A$2:$B$900,2,0)</f>
        <v xml:space="preserve">ATM Almacenes Iberia (La Romana) </v>
      </c>
      <c r="H132" s="171" t="str">
        <f>VLOOKUP(E132,VIP!$A$2:$O20277,7,FALSE)</f>
        <v>Si</v>
      </c>
      <c r="I132" s="171" t="str">
        <f>VLOOKUP(E132,VIP!$A$2:$O12242,8,FALSE)</f>
        <v>Si</v>
      </c>
      <c r="J132" s="171" t="str">
        <f>VLOOKUP(E132,VIP!$A$2:$O12192,8,FALSE)</f>
        <v>Si</v>
      </c>
      <c r="K132" s="171" t="str">
        <f>VLOOKUP(E132,VIP!$A$2:$O15766,6,0)</f>
        <v>NO</v>
      </c>
      <c r="L132" s="147" t="s">
        <v>2213</v>
      </c>
      <c r="M132" s="95" t="s">
        <v>2438</v>
      </c>
      <c r="N132" s="95" t="s">
        <v>2444</v>
      </c>
      <c r="O132" s="171" t="s">
        <v>2446</v>
      </c>
      <c r="P132" s="171"/>
      <c r="Q132" s="129" t="s">
        <v>2213</v>
      </c>
    </row>
    <row r="133" spans="1:17" s="123" customFormat="1" ht="18" x14ac:dyDescent="0.25">
      <c r="A133" s="171" t="str">
        <f>VLOOKUP(E133,'LISTADO ATM'!$A$2:$C$901,3,0)</f>
        <v>NORTE</v>
      </c>
      <c r="B133" s="126" t="s">
        <v>2816</v>
      </c>
      <c r="C133" s="96">
        <v>44431.654953703706</v>
      </c>
      <c r="D133" s="96" t="s">
        <v>2175</v>
      </c>
      <c r="E133" s="126">
        <v>986</v>
      </c>
      <c r="F133" s="171" t="str">
        <f>VLOOKUP(E133,VIP!$A$2:$O15315,2,0)</f>
        <v>DRBR986</v>
      </c>
      <c r="G133" s="171" t="str">
        <f>VLOOKUP(E133,'LISTADO ATM'!$A$2:$B$900,2,0)</f>
        <v xml:space="preserve">ATM S/M Jumbo (La Vega) </v>
      </c>
      <c r="H133" s="171" t="str">
        <f>VLOOKUP(E133,VIP!$A$2:$O20276,7,FALSE)</f>
        <v>Si</v>
      </c>
      <c r="I133" s="171" t="str">
        <f>VLOOKUP(E133,VIP!$A$2:$O12241,8,FALSE)</f>
        <v>Si</v>
      </c>
      <c r="J133" s="171" t="str">
        <f>VLOOKUP(E133,VIP!$A$2:$O12191,8,FALSE)</f>
        <v>Si</v>
      </c>
      <c r="K133" s="171" t="str">
        <f>VLOOKUP(E133,VIP!$A$2:$O15765,6,0)</f>
        <v>NO</v>
      </c>
      <c r="L133" s="147" t="s">
        <v>2213</v>
      </c>
      <c r="M133" s="95" t="s">
        <v>2438</v>
      </c>
      <c r="N133" s="95" t="s">
        <v>2444</v>
      </c>
      <c r="O133" s="171" t="s">
        <v>2583</v>
      </c>
      <c r="P133" s="171"/>
      <c r="Q133" s="129" t="s">
        <v>2213</v>
      </c>
    </row>
    <row r="134" spans="1:17" s="123" customFormat="1" ht="18" x14ac:dyDescent="0.25">
      <c r="A134" s="171" t="str">
        <f>VLOOKUP(E134,'LISTADO ATM'!$A$2:$C$901,3,0)</f>
        <v>NORTE</v>
      </c>
      <c r="B134" s="126" t="s">
        <v>2814</v>
      </c>
      <c r="C134" s="96">
        <v>44431.656458333331</v>
      </c>
      <c r="D134" s="96" t="s">
        <v>2175</v>
      </c>
      <c r="E134" s="126">
        <v>502</v>
      </c>
      <c r="F134" s="171" t="str">
        <f>VLOOKUP(E134,VIP!$A$2:$O15313,2,0)</f>
        <v>DRBR502</v>
      </c>
      <c r="G134" s="171" t="str">
        <f>VLOOKUP(E134,'LISTADO ATM'!$A$2:$B$900,2,0)</f>
        <v xml:space="preserve">ATM Materno Infantil de (Santiago) </v>
      </c>
      <c r="H134" s="171" t="str">
        <f>VLOOKUP(E134,VIP!$A$2:$O20274,7,FALSE)</f>
        <v>Si</v>
      </c>
      <c r="I134" s="171" t="str">
        <f>VLOOKUP(E134,VIP!$A$2:$O12239,8,FALSE)</f>
        <v>Si</v>
      </c>
      <c r="J134" s="171" t="str">
        <f>VLOOKUP(E134,VIP!$A$2:$O12189,8,FALSE)</f>
        <v>Si</v>
      </c>
      <c r="K134" s="171" t="str">
        <f>VLOOKUP(E134,VIP!$A$2:$O15763,6,0)</f>
        <v>NO</v>
      </c>
      <c r="L134" s="147" t="s">
        <v>2213</v>
      </c>
      <c r="M134" s="95" t="s">
        <v>2438</v>
      </c>
      <c r="N134" s="95" t="s">
        <v>2444</v>
      </c>
      <c r="O134" s="171" t="s">
        <v>2583</v>
      </c>
      <c r="P134" s="171"/>
      <c r="Q134" s="129" t="s">
        <v>2213</v>
      </c>
    </row>
    <row r="135" spans="1:17" s="123" customFormat="1" ht="18" x14ac:dyDescent="0.25">
      <c r="A135" s="171" t="str">
        <f>VLOOKUP(E135,'LISTADO ATM'!$A$2:$C$901,3,0)</f>
        <v>DISTRITO NACIONAL</v>
      </c>
      <c r="B135" s="126" t="s">
        <v>2813</v>
      </c>
      <c r="C135" s="96">
        <v>44431.657175925924</v>
      </c>
      <c r="D135" s="96" t="s">
        <v>2174</v>
      </c>
      <c r="E135" s="126">
        <v>488</v>
      </c>
      <c r="F135" s="171" t="str">
        <f>VLOOKUP(E135,VIP!$A$2:$O15312,2,0)</f>
        <v>DRBR488</v>
      </c>
      <c r="G135" s="171" t="str">
        <f>VLOOKUP(E135,'LISTADO ATM'!$A$2:$B$900,2,0)</f>
        <v xml:space="preserve">ATM Aeropuerto El Higuero </v>
      </c>
      <c r="H135" s="171" t="str">
        <f>VLOOKUP(E135,VIP!$A$2:$O20273,7,FALSE)</f>
        <v>Si</v>
      </c>
      <c r="I135" s="171" t="str">
        <f>VLOOKUP(E135,VIP!$A$2:$O12238,8,FALSE)</f>
        <v>Si</v>
      </c>
      <c r="J135" s="171" t="str">
        <f>VLOOKUP(E135,VIP!$A$2:$O12188,8,FALSE)</f>
        <v>Si</v>
      </c>
      <c r="K135" s="171" t="str">
        <f>VLOOKUP(E135,VIP!$A$2:$O15762,6,0)</f>
        <v>NO</v>
      </c>
      <c r="L135" s="147" t="s">
        <v>2213</v>
      </c>
      <c r="M135" s="95" t="s">
        <v>2438</v>
      </c>
      <c r="N135" s="95" t="s">
        <v>2444</v>
      </c>
      <c r="O135" s="171" t="s">
        <v>2446</v>
      </c>
      <c r="P135" s="171"/>
      <c r="Q135" s="129" t="s">
        <v>2213</v>
      </c>
    </row>
    <row r="136" spans="1:17" s="123" customFormat="1" ht="18" x14ac:dyDescent="0.25">
      <c r="A136" s="171" t="str">
        <f>VLOOKUP(E136,'LISTADO ATM'!$A$2:$C$901,3,0)</f>
        <v>DISTRITO NACIONAL</v>
      </c>
      <c r="B136" s="126">
        <v>3335996449</v>
      </c>
      <c r="C136" s="96">
        <v>44429.533495370371</v>
      </c>
      <c r="D136" s="96" t="s">
        <v>2174</v>
      </c>
      <c r="E136" s="126">
        <v>835</v>
      </c>
      <c r="F136" s="171" t="str">
        <f>VLOOKUP(E136,VIP!$A$2:$O15271,2,0)</f>
        <v>DRBR835</v>
      </c>
      <c r="G136" s="171" t="str">
        <f>VLOOKUP(E136,'LISTADO ATM'!$A$2:$B$900,2,0)</f>
        <v xml:space="preserve">ATM UNP Megacentro </v>
      </c>
      <c r="H136" s="171" t="str">
        <f>VLOOKUP(E136,VIP!$A$2:$O20232,7,FALSE)</f>
        <v>Si</v>
      </c>
      <c r="I136" s="171" t="str">
        <f>VLOOKUP(E136,VIP!$A$2:$O12197,8,FALSE)</f>
        <v>Si</v>
      </c>
      <c r="J136" s="171" t="str">
        <f>VLOOKUP(E136,VIP!$A$2:$O12147,8,FALSE)</f>
        <v>Si</v>
      </c>
      <c r="K136" s="171" t="str">
        <f>VLOOKUP(E136,VIP!$A$2:$O15721,6,0)</f>
        <v>SI</v>
      </c>
      <c r="L136" s="147" t="s">
        <v>2684</v>
      </c>
      <c r="M136" s="95" t="s">
        <v>2438</v>
      </c>
      <c r="N136" s="95" t="s">
        <v>2444</v>
      </c>
      <c r="O136" s="171" t="s">
        <v>2446</v>
      </c>
      <c r="P136" s="171"/>
      <c r="Q136" s="129" t="s">
        <v>2684</v>
      </c>
    </row>
    <row r="137" spans="1:17" s="123" customFormat="1" ht="18" x14ac:dyDescent="0.25">
      <c r="A137" s="171" t="str">
        <f>VLOOKUP(E137,'LISTADO ATM'!$A$2:$C$901,3,0)</f>
        <v>DISTRITO NACIONAL</v>
      </c>
      <c r="B137" s="126">
        <v>3335994872</v>
      </c>
      <c r="C137" s="96">
        <v>44428.125694444447</v>
      </c>
      <c r="D137" s="96" t="s">
        <v>2174</v>
      </c>
      <c r="E137" s="126">
        <v>938</v>
      </c>
      <c r="F137" s="171" t="str">
        <f>VLOOKUP(E137,VIP!$A$2:$O15148,2,0)</f>
        <v>DRBR938</v>
      </c>
      <c r="G137" s="171" t="str">
        <f>VLOOKUP(E137,'LISTADO ATM'!$A$2:$B$900,2,0)</f>
        <v>ATM Autobanco Plaza Moderna</v>
      </c>
      <c r="H137" s="171" t="str">
        <f>VLOOKUP(E137,VIP!$A$2:$O20109,7,FALSE)</f>
        <v>Si</v>
      </c>
      <c r="I137" s="171" t="str">
        <f>VLOOKUP(E137,VIP!$A$2:$O12074,8,FALSE)</f>
        <v>Si</v>
      </c>
      <c r="J137" s="171" t="str">
        <f>VLOOKUP(E137,VIP!$A$2:$O12024,8,FALSE)</f>
        <v>Si</v>
      </c>
      <c r="K137" s="171" t="str">
        <f>VLOOKUP(E137,VIP!$A$2:$O15598,6,0)</f>
        <v>NO</v>
      </c>
      <c r="L137" s="147" t="s">
        <v>2239</v>
      </c>
      <c r="M137" s="95" t="s">
        <v>2438</v>
      </c>
      <c r="N137" s="169" t="s">
        <v>2653</v>
      </c>
      <c r="O137" s="171" t="s">
        <v>2446</v>
      </c>
      <c r="P137" s="171"/>
      <c r="Q137" s="129" t="s">
        <v>2239</v>
      </c>
    </row>
    <row r="138" spans="1:17" s="123" customFormat="1" ht="18" x14ac:dyDescent="0.25">
      <c r="A138" s="171" t="str">
        <f>VLOOKUP(E138,'LISTADO ATM'!$A$2:$C$901,3,0)</f>
        <v>DISTRITO NACIONAL</v>
      </c>
      <c r="B138" s="126" t="s">
        <v>2688</v>
      </c>
      <c r="C138" s="96">
        <v>44430.697395833333</v>
      </c>
      <c r="D138" s="96" t="s">
        <v>2174</v>
      </c>
      <c r="E138" s="126">
        <v>596</v>
      </c>
      <c r="F138" s="171" t="str">
        <f>VLOOKUP(E138,VIP!$A$2:$O15293,2,0)</f>
        <v>DRBR274</v>
      </c>
      <c r="G138" s="171" t="str">
        <f>VLOOKUP(E138,'LISTADO ATM'!$A$2:$B$900,2,0)</f>
        <v xml:space="preserve">ATM Autobanco Malecón Center </v>
      </c>
      <c r="H138" s="171" t="str">
        <f>VLOOKUP(E138,VIP!$A$2:$O20254,7,FALSE)</f>
        <v>Si</v>
      </c>
      <c r="I138" s="171" t="str">
        <f>VLOOKUP(E138,VIP!$A$2:$O12219,8,FALSE)</f>
        <v>Si</v>
      </c>
      <c r="J138" s="171" t="str">
        <f>VLOOKUP(E138,VIP!$A$2:$O12169,8,FALSE)</f>
        <v>Si</v>
      </c>
      <c r="K138" s="171" t="str">
        <f>VLOOKUP(E138,VIP!$A$2:$O15743,6,0)</f>
        <v>NO</v>
      </c>
      <c r="L138" s="147" t="s">
        <v>2239</v>
      </c>
      <c r="M138" s="95" t="s">
        <v>2438</v>
      </c>
      <c r="N138" s="169" t="s">
        <v>2653</v>
      </c>
      <c r="O138" s="171" t="s">
        <v>2446</v>
      </c>
      <c r="P138" s="171"/>
      <c r="Q138" s="129" t="s">
        <v>2239</v>
      </c>
    </row>
    <row r="139" spans="1:17" s="123" customFormat="1" ht="18" x14ac:dyDescent="0.25">
      <c r="A139" s="171" t="str">
        <f>VLOOKUP(E139,'LISTADO ATM'!$A$2:$C$901,3,0)</f>
        <v>DISTRITO NACIONAL</v>
      </c>
      <c r="B139" s="126" t="s">
        <v>2687</v>
      </c>
      <c r="C139" s="96">
        <v>44430.698576388888</v>
      </c>
      <c r="D139" s="96" t="s">
        <v>2174</v>
      </c>
      <c r="E139" s="126">
        <v>561</v>
      </c>
      <c r="F139" s="171" t="str">
        <f>VLOOKUP(E139,VIP!$A$2:$O15292,2,0)</f>
        <v>DRBR133</v>
      </c>
      <c r="G139" s="171" t="str">
        <f>VLOOKUP(E139,'LISTADO ATM'!$A$2:$B$900,2,0)</f>
        <v xml:space="preserve">ATM Comando Regional P.N. S.D. Este </v>
      </c>
      <c r="H139" s="171" t="str">
        <f>VLOOKUP(E139,VIP!$A$2:$O20253,7,FALSE)</f>
        <v>Si</v>
      </c>
      <c r="I139" s="171" t="str">
        <f>VLOOKUP(E139,VIP!$A$2:$O12218,8,FALSE)</f>
        <v>Si</v>
      </c>
      <c r="J139" s="171" t="str">
        <f>VLOOKUP(E139,VIP!$A$2:$O12168,8,FALSE)</f>
        <v>Si</v>
      </c>
      <c r="K139" s="171" t="str">
        <f>VLOOKUP(E139,VIP!$A$2:$O15742,6,0)</f>
        <v>NO</v>
      </c>
      <c r="L139" s="147" t="s">
        <v>2239</v>
      </c>
      <c r="M139" s="95" t="s">
        <v>2438</v>
      </c>
      <c r="N139" s="95" t="s">
        <v>2444</v>
      </c>
      <c r="O139" s="171" t="s">
        <v>2446</v>
      </c>
      <c r="P139" s="171"/>
      <c r="Q139" s="129" t="s">
        <v>2239</v>
      </c>
    </row>
    <row r="140" spans="1:17" s="123" customFormat="1" ht="18" x14ac:dyDescent="0.25">
      <c r="A140" s="171" t="str">
        <f>VLOOKUP(E140,'LISTADO ATM'!$A$2:$C$901,3,0)</f>
        <v>DISTRITO NACIONAL</v>
      </c>
      <c r="B140" s="126" t="s">
        <v>2752</v>
      </c>
      <c r="C140" s="96">
        <v>44431.455983796295</v>
      </c>
      <c r="D140" s="96" t="s">
        <v>2174</v>
      </c>
      <c r="E140" s="126">
        <v>246</v>
      </c>
      <c r="F140" s="171" t="str">
        <f>VLOOKUP(E140,VIP!$A$2:$O15308,2,0)</f>
        <v>DRBR246</v>
      </c>
      <c r="G140" s="171" t="str">
        <f>VLOOKUP(E140,'LISTADO ATM'!$A$2:$B$900,2,0)</f>
        <v xml:space="preserve">ATM Oficina Torre BR (Lobby) </v>
      </c>
      <c r="H140" s="171" t="str">
        <f>VLOOKUP(E140,VIP!$A$2:$O20269,7,FALSE)</f>
        <v>Si</v>
      </c>
      <c r="I140" s="171" t="str">
        <f>VLOOKUP(E140,VIP!$A$2:$O12234,8,FALSE)</f>
        <v>Si</v>
      </c>
      <c r="J140" s="171" t="str">
        <f>VLOOKUP(E140,VIP!$A$2:$O12184,8,FALSE)</f>
        <v>Si</v>
      </c>
      <c r="K140" s="171" t="str">
        <f>VLOOKUP(E140,VIP!$A$2:$O15758,6,0)</f>
        <v>SI</v>
      </c>
      <c r="L140" s="147" t="s">
        <v>2239</v>
      </c>
      <c r="M140" s="95" t="s">
        <v>2438</v>
      </c>
      <c r="N140" s="95" t="s">
        <v>2444</v>
      </c>
      <c r="O140" s="171" t="s">
        <v>2446</v>
      </c>
      <c r="P140" s="171"/>
      <c r="Q140" s="129" t="s">
        <v>2239</v>
      </c>
    </row>
    <row r="141" spans="1:17" s="123" customFormat="1" ht="18" x14ac:dyDescent="0.25">
      <c r="A141" s="171" t="str">
        <f>VLOOKUP(E141,'LISTADO ATM'!$A$2:$C$901,3,0)</f>
        <v>NORTE</v>
      </c>
      <c r="B141" s="126" t="s">
        <v>2801</v>
      </c>
      <c r="C141" s="96">
        <v>44431.491782407407</v>
      </c>
      <c r="D141" s="96" t="s">
        <v>2175</v>
      </c>
      <c r="E141" s="126">
        <v>431</v>
      </c>
      <c r="F141" s="171" t="str">
        <f>VLOOKUP(E141,VIP!$A$2:$O15319,2,0)</f>
        <v>DRBR583</v>
      </c>
      <c r="G141" s="171" t="str">
        <f>VLOOKUP(E141,'LISTADO ATM'!$A$2:$B$900,2,0)</f>
        <v xml:space="preserve">ATM Autoservicio Sol (Santiago) </v>
      </c>
      <c r="H141" s="171" t="str">
        <f>VLOOKUP(E141,VIP!$A$2:$O20280,7,FALSE)</f>
        <v>Si</v>
      </c>
      <c r="I141" s="171" t="str">
        <f>VLOOKUP(E141,VIP!$A$2:$O12245,8,FALSE)</f>
        <v>Si</v>
      </c>
      <c r="J141" s="171" t="str">
        <f>VLOOKUP(E141,VIP!$A$2:$O12195,8,FALSE)</f>
        <v>Si</v>
      </c>
      <c r="K141" s="171" t="str">
        <f>VLOOKUP(E141,VIP!$A$2:$O15769,6,0)</f>
        <v>SI</v>
      </c>
      <c r="L141" s="147" t="s">
        <v>2239</v>
      </c>
      <c r="M141" s="95" t="s">
        <v>2438</v>
      </c>
      <c r="N141" s="95" t="s">
        <v>2444</v>
      </c>
      <c r="O141" s="171" t="s">
        <v>2583</v>
      </c>
      <c r="P141" s="171"/>
      <c r="Q141" s="129" t="s">
        <v>2239</v>
      </c>
    </row>
    <row r="142" spans="1:17" s="123" customFormat="1" ht="18" x14ac:dyDescent="0.25">
      <c r="A142" s="171" t="str">
        <f>VLOOKUP(E142,'LISTADO ATM'!$A$2:$C$901,3,0)</f>
        <v>DISTRITO NACIONAL</v>
      </c>
      <c r="B142" s="126">
        <v>3335996456</v>
      </c>
      <c r="C142" s="96">
        <v>44429.539594907408</v>
      </c>
      <c r="D142" s="96" t="s">
        <v>2441</v>
      </c>
      <c r="E142" s="126">
        <v>540</v>
      </c>
      <c r="F142" s="171" t="str">
        <f>VLOOKUP(E142,VIP!$A$2:$O15269,2,0)</f>
        <v>DRBR540</v>
      </c>
      <c r="G142" s="171" t="str">
        <f>VLOOKUP(E142,'LISTADO ATM'!$A$2:$B$900,2,0)</f>
        <v xml:space="preserve">ATM Autoservicio Sambil I </v>
      </c>
      <c r="H142" s="171" t="str">
        <f>VLOOKUP(E142,VIP!$A$2:$O20230,7,FALSE)</f>
        <v>Si</v>
      </c>
      <c r="I142" s="171" t="str">
        <f>VLOOKUP(E142,VIP!$A$2:$O12195,8,FALSE)</f>
        <v>Si</v>
      </c>
      <c r="J142" s="171" t="str">
        <f>VLOOKUP(E142,VIP!$A$2:$O12145,8,FALSE)</f>
        <v>Si</v>
      </c>
      <c r="K142" s="171" t="str">
        <f>VLOOKUP(E142,VIP!$A$2:$O15719,6,0)</f>
        <v>NO</v>
      </c>
      <c r="L142" s="147" t="s">
        <v>2623</v>
      </c>
      <c r="M142" s="95" t="s">
        <v>2438</v>
      </c>
      <c r="N142" s="95" t="s">
        <v>2444</v>
      </c>
      <c r="O142" s="171" t="s">
        <v>2445</v>
      </c>
      <c r="P142" s="171"/>
      <c r="Q142" s="129" t="s">
        <v>2652</v>
      </c>
    </row>
    <row r="143" spans="1:17" s="123" customFormat="1" ht="18" x14ac:dyDescent="0.25">
      <c r="A143" s="171" t="str">
        <f>VLOOKUP(E143,'LISTADO ATM'!$A$2:$C$901,3,0)</f>
        <v>DISTRITO NACIONAL</v>
      </c>
      <c r="B143" s="126" t="s">
        <v>2710</v>
      </c>
      <c r="C143" s="96">
        <v>44430.90896990741</v>
      </c>
      <c r="D143" s="96" t="s">
        <v>2441</v>
      </c>
      <c r="E143" s="126">
        <v>231</v>
      </c>
      <c r="F143" s="171" t="str">
        <f>VLOOKUP(E143,VIP!$A$2:$O15304,2,0)</f>
        <v>DRBR231</v>
      </c>
      <c r="G143" s="171" t="str">
        <f>VLOOKUP(E143,'LISTADO ATM'!$A$2:$B$900,2,0)</f>
        <v xml:space="preserve">ATM Oficina Zona Oriental </v>
      </c>
      <c r="H143" s="171" t="str">
        <f>VLOOKUP(E143,VIP!$A$2:$O20265,7,FALSE)</f>
        <v>Si</v>
      </c>
      <c r="I143" s="171" t="str">
        <f>VLOOKUP(E143,VIP!$A$2:$O12230,8,FALSE)</f>
        <v>Si</v>
      </c>
      <c r="J143" s="171" t="str">
        <f>VLOOKUP(E143,VIP!$A$2:$O12180,8,FALSE)</f>
        <v>Si</v>
      </c>
      <c r="K143" s="171" t="str">
        <f>VLOOKUP(E143,VIP!$A$2:$O15754,6,0)</f>
        <v>SI</v>
      </c>
      <c r="L143" s="147" t="s">
        <v>2623</v>
      </c>
      <c r="M143" s="95" t="s">
        <v>2438</v>
      </c>
      <c r="N143" s="95" t="s">
        <v>2444</v>
      </c>
      <c r="O143" s="171" t="s">
        <v>2445</v>
      </c>
      <c r="P143" s="171"/>
      <c r="Q143" s="129" t="s">
        <v>2623</v>
      </c>
    </row>
    <row r="144" spans="1:17" s="123" customFormat="1" ht="18" x14ac:dyDescent="0.25">
      <c r="A144" s="171" t="str">
        <f>VLOOKUP(E144,'LISTADO ATM'!$A$2:$C$901,3,0)</f>
        <v>DISTRITO NACIONAL</v>
      </c>
      <c r="B144" s="126" t="s">
        <v>2707</v>
      </c>
      <c r="C144" s="96">
        <v>44430.914976851855</v>
      </c>
      <c r="D144" s="96" t="s">
        <v>2441</v>
      </c>
      <c r="E144" s="126">
        <v>113</v>
      </c>
      <c r="F144" s="171" t="str">
        <f>VLOOKUP(E144,VIP!$A$2:$O15301,2,0)</f>
        <v>DRBR113</v>
      </c>
      <c r="G144" s="171" t="str">
        <f>VLOOKUP(E144,'LISTADO ATM'!$A$2:$B$900,2,0)</f>
        <v xml:space="preserve">ATM Autoservicio Atalaya del Mar </v>
      </c>
      <c r="H144" s="171" t="str">
        <f>VLOOKUP(E144,VIP!$A$2:$O20262,7,FALSE)</f>
        <v>Si</v>
      </c>
      <c r="I144" s="171" t="str">
        <f>VLOOKUP(E144,VIP!$A$2:$O12227,8,FALSE)</f>
        <v>No</v>
      </c>
      <c r="J144" s="171" t="str">
        <f>VLOOKUP(E144,VIP!$A$2:$O12177,8,FALSE)</f>
        <v>No</v>
      </c>
      <c r="K144" s="171" t="str">
        <f>VLOOKUP(E144,VIP!$A$2:$O15751,6,0)</f>
        <v>NO</v>
      </c>
      <c r="L144" s="147" t="s">
        <v>2623</v>
      </c>
      <c r="M144" s="95" t="s">
        <v>2438</v>
      </c>
      <c r="N144" s="95" t="s">
        <v>2444</v>
      </c>
      <c r="O144" s="171" t="s">
        <v>2445</v>
      </c>
      <c r="P144" s="171"/>
      <c r="Q144" s="129" t="s">
        <v>2623</v>
      </c>
    </row>
    <row r="145" spans="1:20" s="123" customFormat="1" ht="18" x14ac:dyDescent="0.25">
      <c r="A145" s="171" t="str">
        <f>VLOOKUP(E145,'LISTADO ATM'!$A$2:$C$901,3,0)</f>
        <v>DISTRITO NACIONAL</v>
      </c>
      <c r="B145" s="126" t="s">
        <v>2720</v>
      </c>
      <c r="C145" s="96">
        <v>44430.922418981485</v>
      </c>
      <c r="D145" s="96" t="s">
        <v>2460</v>
      </c>
      <c r="E145" s="126">
        <v>743</v>
      </c>
      <c r="F145" s="171" t="str">
        <f>VLOOKUP(E145,VIP!$A$2:$O15305,2,0)</f>
        <v>DRBR287</v>
      </c>
      <c r="G145" s="171" t="str">
        <f>VLOOKUP(E145,'LISTADO ATM'!$A$2:$B$900,2,0)</f>
        <v xml:space="preserve">ATM Oficina Los Frailes </v>
      </c>
      <c r="H145" s="171" t="str">
        <f>VLOOKUP(E145,VIP!$A$2:$O20266,7,FALSE)</f>
        <v>Si</v>
      </c>
      <c r="I145" s="171" t="str">
        <f>VLOOKUP(E145,VIP!$A$2:$O12231,8,FALSE)</f>
        <v>Si</v>
      </c>
      <c r="J145" s="171" t="str">
        <f>VLOOKUP(E145,VIP!$A$2:$O12181,8,FALSE)</f>
        <v>Si</v>
      </c>
      <c r="K145" s="171" t="str">
        <f>VLOOKUP(E145,VIP!$A$2:$O15755,6,0)</f>
        <v>SI</v>
      </c>
      <c r="L145" s="147" t="s">
        <v>2623</v>
      </c>
      <c r="M145" s="95" t="s">
        <v>2438</v>
      </c>
      <c r="N145" s="95" t="s">
        <v>2444</v>
      </c>
      <c r="O145" s="171" t="s">
        <v>2637</v>
      </c>
      <c r="P145" s="171"/>
      <c r="Q145" s="129" t="s">
        <v>2623</v>
      </c>
    </row>
    <row r="146" spans="1:20" s="123" customFormat="1" ht="18" x14ac:dyDescent="0.25">
      <c r="A146" s="171" t="str">
        <f>VLOOKUP(E146,'LISTADO ATM'!$A$2:$C$901,3,0)</f>
        <v>DISTRITO NACIONAL</v>
      </c>
      <c r="B146" s="126" t="s">
        <v>2756</v>
      </c>
      <c r="C146" s="96">
        <v>44431.428460648145</v>
      </c>
      <c r="D146" s="96" t="s">
        <v>2613</v>
      </c>
      <c r="E146" s="126">
        <v>686</v>
      </c>
      <c r="F146" s="171" t="str">
        <f>VLOOKUP(E146,VIP!$A$2:$O15312,2,0)</f>
        <v>DRBR686</v>
      </c>
      <c r="G146" s="171" t="str">
        <f>VLOOKUP(E146,'LISTADO ATM'!$A$2:$B$900,2,0)</f>
        <v>ATM Autoservicio Oficina Máximo Gómez</v>
      </c>
      <c r="H146" s="171" t="str">
        <f>VLOOKUP(E146,VIP!$A$2:$O20273,7,FALSE)</f>
        <v>Si</v>
      </c>
      <c r="I146" s="171" t="str">
        <f>VLOOKUP(E146,VIP!$A$2:$O12238,8,FALSE)</f>
        <v>Si</v>
      </c>
      <c r="J146" s="171" t="str">
        <f>VLOOKUP(E146,VIP!$A$2:$O12188,8,FALSE)</f>
        <v>Si</v>
      </c>
      <c r="K146" s="171" t="str">
        <f>VLOOKUP(E146,VIP!$A$2:$O15762,6,0)</f>
        <v>NO</v>
      </c>
      <c r="L146" s="147" t="s">
        <v>2623</v>
      </c>
      <c r="M146" s="95" t="s">
        <v>2438</v>
      </c>
      <c r="N146" s="95" t="s">
        <v>2444</v>
      </c>
      <c r="O146" s="171" t="s">
        <v>2614</v>
      </c>
      <c r="P146" s="171"/>
      <c r="Q146" s="129" t="s">
        <v>2623</v>
      </c>
    </row>
    <row r="147" spans="1:20" s="123" customFormat="1" ht="18" x14ac:dyDescent="0.25">
      <c r="A147" s="171" t="str">
        <f>VLOOKUP(E147,'LISTADO ATM'!$A$2:$C$901,3,0)</f>
        <v>SUR</v>
      </c>
      <c r="B147" s="126" t="s">
        <v>2655</v>
      </c>
      <c r="C147" s="96">
        <v>44429.739699074074</v>
      </c>
      <c r="D147" s="96" t="s">
        <v>2441</v>
      </c>
      <c r="E147" s="126">
        <v>84</v>
      </c>
      <c r="F147" s="171" t="str">
        <f>VLOOKUP(E147,VIP!$A$2:$O15318,2,0)</f>
        <v>DRBR084</v>
      </c>
      <c r="G147" s="171" t="str">
        <f>VLOOKUP(E147,'LISTADO ATM'!$A$2:$B$900,2,0)</f>
        <v xml:space="preserve">ATM Oficina Multicentro Sirena San Cristóbal </v>
      </c>
      <c r="H147" s="171" t="str">
        <f>VLOOKUP(E147,VIP!$A$2:$O20279,7,FALSE)</f>
        <v>Si</v>
      </c>
      <c r="I147" s="171" t="str">
        <f>VLOOKUP(E147,VIP!$A$2:$O12244,8,FALSE)</f>
        <v>Si</v>
      </c>
      <c r="J147" s="171" t="str">
        <f>VLOOKUP(E147,VIP!$A$2:$O12194,8,FALSE)</f>
        <v>Si</v>
      </c>
      <c r="K147" s="171" t="str">
        <f>VLOOKUP(E147,VIP!$A$2:$O15768,6,0)</f>
        <v>SI</v>
      </c>
      <c r="L147" s="147" t="s">
        <v>2550</v>
      </c>
      <c r="M147" s="95" t="s">
        <v>2438</v>
      </c>
      <c r="N147" s="95" t="s">
        <v>2444</v>
      </c>
      <c r="O147" s="171" t="s">
        <v>2445</v>
      </c>
      <c r="P147" s="171"/>
      <c r="Q147" s="129" t="s">
        <v>2550</v>
      </c>
    </row>
    <row r="148" spans="1:20" s="123" customFormat="1" ht="18" x14ac:dyDescent="0.25">
      <c r="A148" s="171" t="str">
        <f>VLOOKUP(E148,'LISTADO ATM'!$A$2:$C$901,3,0)</f>
        <v>DISTRITO NACIONAL</v>
      </c>
      <c r="B148" s="126" t="s">
        <v>2791</v>
      </c>
      <c r="C148" s="96">
        <v>44431.574444444443</v>
      </c>
      <c r="D148" s="96" t="s">
        <v>2441</v>
      </c>
      <c r="E148" s="126">
        <v>243</v>
      </c>
      <c r="F148" s="171" t="str">
        <f>VLOOKUP(E148,VIP!$A$2:$O15309,2,0)</f>
        <v>DRBR243</v>
      </c>
      <c r="G148" s="171" t="str">
        <f>VLOOKUP(E148,'LISTADO ATM'!$A$2:$B$900,2,0)</f>
        <v xml:space="preserve">ATM Autoservicio Plaza Central  </v>
      </c>
      <c r="H148" s="171" t="str">
        <f>VLOOKUP(E148,VIP!$A$2:$O20270,7,FALSE)</f>
        <v>Si</v>
      </c>
      <c r="I148" s="171" t="str">
        <f>VLOOKUP(E148,VIP!$A$2:$O12235,8,FALSE)</f>
        <v>Si</v>
      </c>
      <c r="J148" s="171" t="str">
        <f>VLOOKUP(E148,VIP!$A$2:$O12185,8,FALSE)</f>
        <v>Si</v>
      </c>
      <c r="K148" s="171" t="str">
        <f>VLOOKUP(E148,VIP!$A$2:$O15759,6,0)</f>
        <v>SI</v>
      </c>
      <c r="L148" s="147" t="s">
        <v>2550</v>
      </c>
      <c r="M148" s="95" t="s">
        <v>2438</v>
      </c>
      <c r="N148" s="169" t="s">
        <v>2653</v>
      </c>
      <c r="O148" s="171" t="s">
        <v>2445</v>
      </c>
      <c r="P148" s="171"/>
      <c r="Q148" s="129" t="s">
        <v>2550</v>
      </c>
      <c r="S148" s="78"/>
      <c r="T148" s="69"/>
    </row>
    <row r="149" spans="1:20" s="123" customFormat="1" ht="18" x14ac:dyDescent="0.25">
      <c r="A149" s="171" t="str">
        <f>VLOOKUP(E149,'LISTADO ATM'!$A$2:$C$901,3,0)</f>
        <v>ESTE</v>
      </c>
      <c r="B149" s="126" t="s">
        <v>2648</v>
      </c>
      <c r="C149" s="96">
        <v>44429.070219907408</v>
      </c>
      <c r="D149" s="96" t="s">
        <v>2441</v>
      </c>
      <c r="E149" s="126">
        <v>673</v>
      </c>
      <c r="F149" s="171" t="str">
        <f>VLOOKUP(E149,VIP!$A$2:$O15209,2,0)</f>
        <v>DRBR673</v>
      </c>
      <c r="G149" s="171" t="str">
        <f>VLOOKUP(E149,'LISTADO ATM'!$A$2:$B$900,2,0)</f>
        <v>ATM Clínica Dr. Cruz Jiminián</v>
      </c>
      <c r="H149" s="171" t="str">
        <f>VLOOKUP(E149,VIP!$A$2:$O20170,7,FALSE)</f>
        <v>Si</v>
      </c>
      <c r="I149" s="171" t="str">
        <f>VLOOKUP(E149,VIP!$A$2:$O12135,8,FALSE)</f>
        <v>Si</v>
      </c>
      <c r="J149" s="171" t="str">
        <f>VLOOKUP(E149,VIP!$A$2:$O12085,8,FALSE)</f>
        <v>Si</v>
      </c>
      <c r="K149" s="171" t="str">
        <f>VLOOKUP(E149,VIP!$A$2:$O15659,6,0)</f>
        <v>NO</v>
      </c>
      <c r="L149" s="147" t="s">
        <v>2434</v>
      </c>
      <c r="M149" s="95" t="s">
        <v>2438</v>
      </c>
      <c r="N149" s="95" t="s">
        <v>2444</v>
      </c>
      <c r="O149" s="171" t="s">
        <v>2445</v>
      </c>
      <c r="P149" s="171"/>
      <c r="Q149" s="129" t="s">
        <v>2434</v>
      </c>
      <c r="S149" s="78"/>
      <c r="T149" s="69"/>
    </row>
    <row r="150" spans="1:20" s="123" customFormat="1" ht="18" x14ac:dyDescent="0.25">
      <c r="A150" s="171" t="str">
        <f>VLOOKUP(E150,'LISTADO ATM'!$A$2:$C$901,3,0)</f>
        <v>SUR</v>
      </c>
      <c r="B150" s="126">
        <v>3335996403</v>
      </c>
      <c r="C150" s="96">
        <v>44429.49046296296</v>
      </c>
      <c r="D150" s="96" t="s">
        <v>2441</v>
      </c>
      <c r="E150" s="126">
        <v>995</v>
      </c>
      <c r="F150" s="171" t="str">
        <f>VLOOKUP(E150,VIP!$A$2:$O15288,2,0)</f>
        <v>DRBR545</v>
      </c>
      <c r="G150" s="171" t="str">
        <f>VLOOKUP(E150,'LISTADO ATM'!$A$2:$B$900,2,0)</f>
        <v xml:space="preserve">ATM Oficina San Cristobal III (Lobby) </v>
      </c>
      <c r="H150" s="171" t="str">
        <f>VLOOKUP(E150,VIP!$A$2:$O20249,7,FALSE)</f>
        <v>Si</v>
      </c>
      <c r="I150" s="171" t="str">
        <f>VLOOKUP(E150,VIP!$A$2:$O12214,8,FALSE)</f>
        <v>No</v>
      </c>
      <c r="J150" s="171" t="str">
        <f>VLOOKUP(E150,VIP!$A$2:$O12164,8,FALSE)</f>
        <v>No</v>
      </c>
      <c r="K150" s="171" t="str">
        <f>VLOOKUP(E150,VIP!$A$2:$O15738,6,0)</f>
        <v>NO</v>
      </c>
      <c r="L150" s="147" t="s">
        <v>2434</v>
      </c>
      <c r="M150" s="95" t="s">
        <v>2438</v>
      </c>
      <c r="N150" s="95" t="s">
        <v>2444</v>
      </c>
      <c r="O150" s="171" t="s">
        <v>2445</v>
      </c>
      <c r="P150" s="171"/>
      <c r="Q150" s="129" t="s">
        <v>2651</v>
      </c>
      <c r="S150" s="78"/>
      <c r="T150" s="69"/>
    </row>
    <row r="151" spans="1:20" s="123" customFormat="1" ht="18" x14ac:dyDescent="0.25">
      <c r="A151" s="171" t="str">
        <f>VLOOKUP(E151,'LISTADO ATM'!$A$2:$C$901,3,0)</f>
        <v>DISTRITO NACIONAL</v>
      </c>
      <c r="B151" s="126">
        <v>3335996670</v>
      </c>
      <c r="C151" s="96">
        <v>44430.602812500001</v>
      </c>
      <c r="D151" s="96" t="s">
        <v>2460</v>
      </c>
      <c r="E151" s="126">
        <v>194</v>
      </c>
      <c r="F151" s="171" t="str">
        <f>VLOOKUP(E151,VIP!$A$2:$O15292,2,0)</f>
        <v>DRBR194</v>
      </c>
      <c r="G151" s="171" t="str">
        <f>VLOOKUP(E151,'LISTADO ATM'!$A$2:$B$900,2,0)</f>
        <v xml:space="preserve">ATM UNP Pantoja </v>
      </c>
      <c r="H151" s="171" t="str">
        <f>VLOOKUP(E151,VIP!$A$2:$O20253,7,FALSE)</f>
        <v>Si</v>
      </c>
      <c r="I151" s="171" t="str">
        <f>VLOOKUP(E151,VIP!$A$2:$O12218,8,FALSE)</f>
        <v>No</v>
      </c>
      <c r="J151" s="171" t="str">
        <f>VLOOKUP(E151,VIP!$A$2:$O12168,8,FALSE)</f>
        <v>No</v>
      </c>
      <c r="K151" s="171" t="str">
        <f>VLOOKUP(E151,VIP!$A$2:$O15742,6,0)</f>
        <v>NO</v>
      </c>
      <c r="L151" s="147" t="s">
        <v>2434</v>
      </c>
      <c r="M151" s="95" t="s">
        <v>2438</v>
      </c>
      <c r="N151" s="95" t="s">
        <v>2444</v>
      </c>
      <c r="O151" s="171" t="s">
        <v>2461</v>
      </c>
      <c r="P151" s="171"/>
      <c r="Q151" s="129" t="s">
        <v>2434</v>
      </c>
      <c r="S151" s="78"/>
      <c r="T151" s="69"/>
    </row>
    <row r="152" spans="1:20" s="123" customFormat="1" ht="18" x14ac:dyDescent="0.25">
      <c r="A152" s="171" t="str">
        <f>VLOOKUP(E152,'LISTADO ATM'!$A$2:$C$901,3,0)</f>
        <v>DISTRITO NACIONAL</v>
      </c>
      <c r="B152" s="126" t="s">
        <v>2719</v>
      </c>
      <c r="C152" s="96">
        <v>44430.924664351849</v>
      </c>
      <c r="D152" s="96" t="s">
        <v>2441</v>
      </c>
      <c r="E152" s="126">
        <v>57</v>
      </c>
      <c r="F152" s="171" t="str">
        <f>VLOOKUP(E152,VIP!$A$2:$O15304,2,0)</f>
        <v>DRBR057</v>
      </c>
      <c r="G152" s="171" t="str">
        <f>VLOOKUP(E152,'LISTADO ATM'!$A$2:$B$900,2,0)</f>
        <v xml:space="preserve">ATM Oficina Malecon Center </v>
      </c>
      <c r="H152" s="171" t="str">
        <f>VLOOKUP(E152,VIP!$A$2:$O20265,7,FALSE)</f>
        <v>Si</v>
      </c>
      <c r="I152" s="171" t="str">
        <f>VLOOKUP(E152,VIP!$A$2:$O12230,8,FALSE)</f>
        <v>Si</v>
      </c>
      <c r="J152" s="171" t="str">
        <f>VLOOKUP(E152,VIP!$A$2:$O12180,8,FALSE)</f>
        <v>Si</v>
      </c>
      <c r="K152" s="171" t="str">
        <f>VLOOKUP(E152,VIP!$A$2:$O15754,6,0)</f>
        <v>NO</v>
      </c>
      <c r="L152" s="147" t="s">
        <v>2434</v>
      </c>
      <c r="M152" s="95" t="s">
        <v>2438</v>
      </c>
      <c r="N152" s="95" t="s">
        <v>2444</v>
      </c>
      <c r="O152" s="171" t="s">
        <v>2445</v>
      </c>
      <c r="P152" s="171"/>
      <c r="Q152" s="129" t="s">
        <v>2434</v>
      </c>
      <c r="S152" s="78"/>
      <c r="T152" s="69"/>
    </row>
    <row r="153" spans="1:20" s="123" customFormat="1" ht="18" x14ac:dyDescent="0.25">
      <c r="A153" s="171" t="str">
        <f>VLOOKUP(E153,'LISTADO ATM'!$A$2:$C$901,3,0)</f>
        <v>NORTE</v>
      </c>
      <c r="B153" s="126" t="s">
        <v>2729</v>
      </c>
      <c r="C153" s="96">
        <v>44431.063807870371</v>
      </c>
      <c r="D153" s="96" t="s">
        <v>2613</v>
      </c>
      <c r="E153" s="126">
        <v>315</v>
      </c>
      <c r="F153" s="171" t="str">
        <f>VLOOKUP(E153,VIP!$A$2:$O15308,2,0)</f>
        <v>DRBR315</v>
      </c>
      <c r="G153" s="171" t="str">
        <f>VLOOKUP(E153,'LISTADO ATM'!$A$2:$B$900,2,0)</f>
        <v xml:space="preserve">ATM Oficina Estrella Sadalá </v>
      </c>
      <c r="H153" s="171" t="str">
        <f>VLOOKUP(E153,VIP!$A$2:$O20269,7,FALSE)</f>
        <v>Si</v>
      </c>
      <c r="I153" s="171" t="str">
        <f>VLOOKUP(E153,VIP!$A$2:$O12234,8,FALSE)</f>
        <v>Si</v>
      </c>
      <c r="J153" s="171" t="str">
        <f>VLOOKUP(E153,VIP!$A$2:$O12184,8,FALSE)</f>
        <v>Si</v>
      </c>
      <c r="K153" s="171" t="str">
        <f>VLOOKUP(E153,VIP!$A$2:$O15758,6,0)</f>
        <v>NO</v>
      </c>
      <c r="L153" s="147" t="s">
        <v>2434</v>
      </c>
      <c r="M153" s="95" t="s">
        <v>2438</v>
      </c>
      <c r="N153" s="95" t="s">
        <v>2444</v>
      </c>
      <c r="O153" s="171" t="s">
        <v>2614</v>
      </c>
      <c r="P153" s="171"/>
      <c r="Q153" s="129" t="s">
        <v>2434</v>
      </c>
      <c r="S153" s="78"/>
      <c r="T153" s="69"/>
    </row>
    <row r="154" spans="1:20" s="123" customFormat="1" ht="18" x14ac:dyDescent="0.25">
      <c r="A154" s="171" t="str">
        <f>VLOOKUP(E154,'LISTADO ATM'!$A$2:$C$901,3,0)</f>
        <v>NORTE</v>
      </c>
      <c r="B154" s="126" t="s">
        <v>2797</v>
      </c>
      <c r="C154" s="96">
        <v>44431.511736111112</v>
      </c>
      <c r="D154" s="96" t="s">
        <v>2460</v>
      </c>
      <c r="E154" s="126">
        <v>985</v>
      </c>
      <c r="F154" s="171" t="str">
        <f>VLOOKUP(E154,VIP!$A$2:$O15315,2,0)</f>
        <v>DRBR985</v>
      </c>
      <c r="G154" s="171" t="str">
        <f>VLOOKUP(E154,'LISTADO ATM'!$A$2:$B$900,2,0)</f>
        <v xml:space="preserve">ATM Oficina Dajabón II </v>
      </c>
      <c r="H154" s="171" t="str">
        <f>VLOOKUP(E154,VIP!$A$2:$O20276,7,FALSE)</f>
        <v>Si</v>
      </c>
      <c r="I154" s="171" t="str">
        <f>VLOOKUP(E154,VIP!$A$2:$O12241,8,FALSE)</f>
        <v>Si</v>
      </c>
      <c r="J154" s="171" t="str">
        <f>VLOOKUP(E154,VIP!$A$2:$O12191,8,FALSE)</f>
        <v>Si</v>
      </c>
      <c r="K154" s="171" t="str">
        <f>VLOOKUP(E154,VIP!$A$2:$O15765,6,0)</f>
        <v>NO</v>
      </c>
      <c r="L154" s="147" t="s">
        <v>2434</v>
      </c>
      <c r="M154" s="95" t="s">
        <v>2438</v>
      </c>
      <c r="N154" s="95" t="s">
        <v>2444</v>
      </c>
      <c r="O154" s="171" t="s">
        <v>2461</v>
      </c>
      <c r="P154" s="171"/>
      <c r="Q154" s="129" t="s">
        <v>2434</v>
      </c>
      <c r="S154" s="78"/>
      <c r="T154" s="69"/>
    </row>
    <row r="155" spans="1:20" s="123" customFormat="1" ht="18" x14ac:dyDescent="0.25">
      <c r="A155" s="171" t="str">
        <f>VLOOKUP(E155,'LISTADO ATM'!$A$2:$C$901,3,0)</f>
        <v>NORTE</v>
      </c>
      <c r="B155" s="126" t="s">
        <v>2795</v>
      </c>
      <c r="C155" s="96">
        <v>44431.519907407404</v>
      </c>
      <c r="D155" s="96" t="s">
        <v>2460</v>
      </c>
      <c r="E155" s="126">
        <v>93</v>
      </c>
      <c r="F155" s="171" t="str">
        <f>VLOOKUP(E155,VIP!$A$2:$O15313,2,0)</f>
        <v>DRBR093</v>
      </c>
      <c r="G155" s="171" t="str">
        <f>VLOOKUP(E155,'LISTADO ATM'!$A$2:$B$900,2,0)</f>
        <v xml:space="preserve">ATM Oficina Cotuí </v>
      </c>
      <c r="H155" s="171" t="str">
        <f>VLOOKUP(E155,VIP!$A$2:$O20274,7,FALSE)</f>
        <v>Si</v>
      </c>
      <c r="I155" s="171" t="str">
        <f>VLOOKUP(E155,VIP!$A$2:$O12239,8,FALSE)</f>
        <v>Si</v>
      </c>
      <c r="J155" s="171" t="str">
        <f>VLOOKUP(E155,VIP!$A$2:$O12189,8,FALSE)</f>
        <v>Si</v>
      </c>
      <c r="K155" s="171" t="str">
        <f>VLOOKUP(E155,VIP!$A$2:$O15763,6,0)</f>
        <v>SI</v>
      </c>
      <c r="L155" s="147" t="s">
        <v>2434</v>
      </c>
      <c r="M155" s="95" t="s">
        <v>2438</v>
      </c>
      <c r="N155" s="95" t="s">
        <v>2444</v>
      </c>
      <c r="O155" s="171" t="s">
        <v>2461</v>
      </c>
      <c r="P155" s="171"/>
      <c r="Q155" s="129" t="s">
        <v>2434</v>
      </c>
      <c r="S155" s="78"/>
      <c r="T155" s="69"/>
    </row>
    <row r="156" spans="1:20" s="123" customFormat="1" ht="18" x14ac:dyDescent="0.25">
      <c r="A156" s="171" t="str">
        <f>VLOOKUP(E156,'LISTADO ATM'!$A$2:$C$901,3,0)</f>
        <v>ESTE</v>
      </c>
      <c r="B156" s="126" t="s">
        <v>2815</v>
      </c>
      <c r="C156" s="96">
        <v>44431.655439814815</v>
      </c>
      <c r="D156" s="96" t="s">
        <v>2441</v>
      </c>
      <c r="E156" s="126">
        <v>843</v>
      </c>
      <c r="F156" s="171" t="str">
        <f>VLOOKUP(E156,VIP!$A$2:$O15314,2,0)</f>
        <v>DRBR843</v>
      </c>
      <c r="G156" s="171" t="str">
        <f>VLOOKUP(E156,'LISTADO ATM'!$A$2:$B$900,2,0)</f>
        <v xml:space="preserve">ATM Oficina Romana Centro </v>
      </c>
      <c r="H156" s="171" t="str">
        <f>VLOOKUP(E156,VIP!$A$2:$O20275,7,FALSE)</f>
        <v>Si</v>
      </c>
      <c r="I156" s="171" t="str">
        <f>VLOOKUP(E156,VIP!$A$2:$O12240,8,FALSE)</f>
        <v>Si</v>
      </c>
      <c r="J156" s="171" t="str">
        <f>VLOOKUP(E156,VIP!$A$2:$O12190,8,FALSE)</f>
        <v>Si</v>
      </c>
      <c r="K156" s="171" t="str">
        <f>VLOOKUP(E156,VIP!$A$2:$O15764,6,0)</f>
        <v>NO</v>
      </c>
      <c r="L156" s="147" t="s">
        <v>2434</v>
      </c>
      <c r="M156" s="95" t="s">
        <v>2438</v>
      </c>
      <c r="N156" s="95" t="s">
        <v>2444</v>
      </c>
      <c r="O156" s="171" t="s">
        <v>2445</v>
      </c>
      <c r="P156" s="171"/>
      <c r="Q156" s="129" t="s">
        <v>2434</v>
      </c>
      <c r="S156" s="78"/>
      <c r="T156" s="69"/>
    </row>
    <row r="157" spans="1:20" s="123" customFormat="1" ht="18" x14ac:dyDescent="0.25">
      <c r="A157" s="171" t="str">
        <f>VLOOKUP(E157,'LISTADO ATM'!$A$2:$C$901,3,0)</f>
        <v>DISTRITO NACIONAL</v>
      </c>
      <c r="B157" s="126" t="s">
        <v>2820</v>
      </c>
      <c r="C157" s="96">
        <v>44431.650902777779</v>
      </c>
      <c r="D157" s="96" t="s">
        <v>2441</v>
      </c>
      <c r="E157" s="126">
        <v>618</v>
      </c>
      <c r="F157" s="171" t="str">
        <f>VLOOKUP(E157,VIP!$A$2:$O15319,2,0)</f>
        <v>DRBR618</v>
      </c>
      <c r="G157" s="171" t="str">
        <f>VLOOKUP(E157,'LISTADO ATM'!$A$2:$B$900,2,0)</f>
        <v xml:space="preserve">ATM Bienes Nacionales </v>
      </c>
      <c r="H157" s="171" t="str">
        <f>VLOOKUP(E157,VIP!$A$2:$O20280,7,FALSE)</f>
        <v>Si</v>
      </c>
      <c r="I157" s="171" t="str">
        <f>VLOOKUP(E157,VIP!$A$2:$O12245,8,FALSE)</f>
        <v>Si</v>
      </c>
      <c r="J157" s="171" t="str">
        <f>VLOOKUP(E157,VIP!$A$2:$O12195,8,FALSE)</f>
        <v>Si</v>
      </c>
      <c r="K157" s="171" t="str">
        <f>VLOOKUP(E157,VIP!$A$2:$O15769,6,0)</f>
        <v>NO</v>
      </c>
      <c r="L157" s="147" t="s">
        <v>2825</v>
      </c>
      <c r="M157" s="95" t="s">
        <v>2438</v>
      </c>
      <c r="N157" s="95" t="s">
        <v>2444</v>
      </c>
      <c r="O157" s="171" t="s">
        <v>2445</v>
      </c>
      <c r="P157" s="171"/>
      <c r="Q157" s="129" t="s">
        <v>2825</v>
      </c>
      <c r="S157" s="78"/>
      <c r="T157" s="69"/>
    </row>
    <row r="158" spans="1:20" s="123" customFormat="1" ht="18" x14ac:dyDescent="0.25">
      <c r="A158" s="171" t="str">
        <f>VLOOKUP(E158,'LISTADO ATM'!$A$2:$C$901,3,0)</f>
        <v>DISTRITO NACIONAL</v>
      </c>
      <c r="B158" s="126" t="s">
        <v>2630</v>
      </c>
      <c r="C158" s="96">
        <v>44427.579386574071</v>
      </c>
      <c r="D158" s="96" t="s">
        <v>2174</v>
      </c>
      <c r="E158" s="126">
        <v>953</v>
      </c>
      <c r="F158" s="171" t="str">
        <f>VLOOKUP(E158,VIP!$A$2:$O15141,2,0)</f>
        <v>DRBR01I</v>
      </c>
      <c r="G158" s="171" t="str">
        <f>VLOOKUP(E158,'LISTADO ATM'!$A$2:$B$900,2,0)</f>
        <v xml:space="preserve">ATM Estafeta Dirección General de Pasaportes/Migración </v>
      </c>
      <c r="H158" s="171" t="str">
        <f>VLOOKUP(E158,VIP!$A$2:$O20102,7,FALSE)</f>
        <v>Si</v>
      </c>
      <c r="I158" s="171" t="str">
        <f>VLOOKUP(E158,VIP!$A$2:$O12067,8,FALSE)</f>
        <v>Si</v>
      </c>
      <c r="J158" s="171" t="str">
        <f>VLOOKUP(E158,VIP!$A$2:$O12017,8,FALSE)</f>
        <v>Si</v>
      </c>
      <c r="K158" s="171" t="str">
        <f>VLOOKUP(E158,VIP!$A$2:$O15591,6,0)</f>
        <v>No</v>
      </c>
      <c r="L158" s="147" t="s">
        <v>2624</v>
      </c>
      <c r="M158" s="95" t="s">
        <v>2438</v>
      </c>
      <c r="N158" s="95" t="s">
        <v>2444</v>
      </c>
      <c r="O158" s="171" t="s">
        <v>2446</v>
      </c>
      <c r="P158" s="171"/>
      <c r="Q158" s="129" t="s">
        <v>2624</v>
      </c>
      <c r="S158" s="78"/>
      <c r="T158" s="69"/>
    </row>
    <row r="159" spans="1:20" s="123" customFormat="1" ht="18" x14ac:dyDescent="0.25">
      <c r="A159" s="171" t="str">
        <f>VLOOKUP(E159,'LISTADO ATM'!$A$2:$C$901,3,0)</f>
        <v>DISTRITO NACIONAL</v>
      </c>
      <c r="B159" s="126" t="s">
        <v>2669</v>
      </c>
      <c r="C159" s="96">
        <v>44430.018796296295</v>
      </c>
      <c r="D159" s="96" t="s">
        <v>2174</v>
      </c>
      <c r="E159" s="126">
        <v>628</v>
      </c>
      <c r="F159" s="171" t="str">
        <f>VLOOKUP(E159,VIP!$A$2:$O15316,2,0)</f>
        <v>DRBR086</v>
      </c>
      <c r="G159" s="171" t="str">
        <f>VLOOKUP(E159,'LISTADO ATM'!$A$2:$B$900,2,0)</f>
        <v xml:space="preserve">ATM Autobanco San Isidro </v>
      </c>
      <c r="H159" s="171" t="str">
        <f>VLOOKUP(E159,VIP!$A$2:$O20277,7,FALSE)</f>
        <v>Si</v>
      </c>
      <c r="I159" s="171" t="str">
        <f>VLOOKUP(E159,VIP!$A$2:$O12242,8,FALSE)</f>
        <v>Si</v>
      </c>
      <c r="J159" s="171" t="str">
        <f>VLOOKUP(E159,VIP!$A$2:$O12192,8,FALSE)</f>
        <v>Si</v>
      </c>
      <c r="K159" s="171" t="str">
        <f>VLOOKUP(E159,VIP!$A$2:$O15766,6,0)</f>
        <v>SI</v>
      </c>
      <c r="L159" s="147" t="s">
        <v>2624</v>
      </c>
      <c r="M159" s="95" t="s">
        <v>2438</v>
      </c>
      <c r="N159" s="169" t="s">
        <v>2653</v>
      </c>
      <c r="O159" s="171" t="s">
        <v>2446</v>
      </c>
      <c r="P159" s="171"/>
      <c r="Q159" s="129" t="s">
        <v>2624</v>
      </c>
      <c r="S159" s="78"/>
      <c r="T159" s="69"/>
    </row>
    <row r="160" spans="1:20" s="123" customFormat="1" ht="18" x14ac:dyDescent="0.25">
      <c r="A160" s="171" t="str">
        <f>VLOOKUP(E160,'LISTADO ATM'!$A$2:$C$901,3,0)</f>
        <v>DISTRITO NACIONAL</v>
      </c>
      <c r="B160" s="126" t="s">
        <v>2700</v>
      </c>
      <c r="C160" s="96">
        <v>44430.817858796298</v>
      </c>
      <c r="D160" s="96" t="s">
        <v>2174</v>
      </c>
      <c r="E160" s="126">
        <v>721</v>
      </c>
      <c r="F160" s="171" t="str">
        <f>VLOOKUP(E160,VIP!$A$2:$O15305,2,0)</f>
        <v>DRBR23A</v>
      </c>
      <c r="G160" s="171" t="str">
        <f>VLOOKUP(E160,'LISTADO ATM'!$A$2:$B$900,2,0)</f>
        <v xml:space="preserve">ATM Oficina Charles de Gaulle II </v>
      </c>
      <c r="H160" s="171" t="str">
        <f>VLOOKUP(E160,VIP!$A$2:$O20266,7,FALSE)</f>
        <v>Si</v>
      </c>
      <c r="I160" s="171" t="str">
        <f>VLOOKUP(E160,VIP!$A$2:$O12231,8,FALSE)</f>
        <v>Si</v>
      </c>
      <c r="J160" s="171" t="str">
        <f>VLOOKUP(E160,VIP!$A$2:$O12181,8,FALSE)</f>
        <v>Si</v>
      </c>
      <c r="K160" s="171" t="str">
        <f>VLOOKUP(E160,VIP!$A$2:$O15755,6,0)</f>
        <v>NO</v>
      </c>
      <c r="L160" s="147" t="s">
        <v>2616</v>
      </c>
      <c r="M160" s="95" t="s">
        <v>2438</v>
      </c>
      <c r="N160" s="95" t="s">
        <v>2444</v>
      </c>
      <c r="O160" s="171" t="s">
        <v>2446</v>
      </c>
      <c r="P160" s="171"/>
      <c r="Q160" s="129" t="s">
        <v>2616</v>
      </c>
      <c r="S160" s="78"/>
      <c r="T160" s="69"/>
    </row>
    <row r="161" spans="1:20" s="123" customFormat="1" ht="18" x14ac:dyDescent="0.25">
      <c r="A161" s="171" t="str">
        <f>VLOOKUP(E161,'LISTADO ATM'!$A$2:$C$901,3,0)</f>
        <v>DISTRITO NACIONAL</v>
      </c>
      <c r="B161" s="126">
        <v>3335996634</v>
      </c>
      <c r="C161" s="96">
        <v>44430.430856481478</v>
      </c>
      <c r="D161" s="96" t="s">
        <v>2675</v>
      </c>
      <c r="E161" s="126">
        <v>642</v>
      </c>
      <c r="F161" s="171" t="str">
        <f>VLOOKUP(E161,VIP!$A$2:$O15288,2,0)</f>
        <v>DRBR24O</v>
      </c>
      <c r="G161" s="171" t="str">
        <f>VLOOKUP(E161,'LISTADO ATM'!$A$2:$B$900,2,0)</f>
        <v xml:space="preserve">ATM OMSA Sto. Dgo. </v>
      </c>
      <c r="H161" s="171" t="str">
        <f>VLOOKUP(E161,VIP!$A$2:$O20249,7,FALSE)</f>
        <v>Si</v>
      </c>
      <c r="I161" s="171" t="str">
        <f>VLOOKUP(E161,VIP!$A$2:$O12214,8,FALSE)</f>
        <v>Si</v>
      </c>
      <c r="J161" s="171" t="str">
        <f>VLOOKUP(E161,VIP!$A$2:$O12164,8,FALSE)</f>
        <v>Si</v>
      </c>
      <c r="K161" s="171" t="str">
        <f>VLOOKUP(E161,VIP!$A$2:$O15738,6,0)</f>
        <v>NO</v>
      </c>
      <c r="L161" s="147" t="s">
        <v>2673</v>
      </c>
      <c r="M161" s="95" t="s">
        <v>2438</v>
      </c>
      <c r="N161" s="95" t="s">
        <v>2444</v>
      </c>
      <c r="O161" s="171" t="s">
        <v>2674</v>
      </c>
      <c r="P161" s="171"/>
      <c r="Q161" s="129" t="s">
        <v>2673</v>
      </c>
      <c r="S161" s="78"/>
      <c r="T161" s="69"/>
    </row>
    <row r="162" spans="1:20" s="123" customFormat="1" ht="18" x14ac:dyDescent="0.25">
      <c r="A162" s="171" t="str">
        <f>VLOOKUP(E162,'LISTADO ATM'!$A$2:$C$901,3,0)</f>
        <v>DISTRITO NACIONAL</v>
      </c>
      <c r="B162" s="126">
        <v>3335994870</v>
      </c>
      <c r="C162" s="96">
        <v>44428.088888888888</v>
      </c>
      <c r="D162" s="96" t="s">
        <v>2441</v>
      </c>
      <c r="E162" s="126">
        <v>696</v>
      </c>
      <c r="F162" s="171" t="str">
        <f>VLOOKUP(E162,VIP!$A$2:$O15308,2,0)</f>
        <v>DRBR696</v>
      </c>
      <c r="G162" s="171" t="str">
        <f>VLOOKUP(E162,'LISTADO ATM'!$A$2:$B$900,2,0)</f>
        <v>ATM Olé Jacobo Majluta</v>
      </c>
      <c r="H162" s="171" t="str">
        <f>VLOOKUP(E162,VIP!$A$2:$O20269,7,FALSE)</f>
        <v>Si</v>
      </c>
      <c r="I162" s="171" t="str">
        <f>VLOOKUP(E162,VIP!$A$2:$O12234,8,FALSE)</f>
        <v>Si</v>
      </c>
      <c r="J162" s="171" t="str">
        <f>VLOOKUP(E162,VIP!$A$2:$O12184,8,FALSE)</f>
        <v>Si</v>
      </c>
      <c r="K162" s="171" t="str">
        <f>VLOOKUP(E162,VIP!$A$2:$O15758,6,0)</f>
        <v>NO</v>
      </c>
      <c r="L162" s="147" t="s">
        <v>2410</v>
      </c>
      <c r="M162" s="95" t="s">
        <v>2438</v>
      </c>
      <c r="N162" s="169" t="s">
        <v>2653</v>
      </c>
      <c r="O162" s="171" t="s">
        <v>2445</v>
      </c>
      <c r="P162" s="171"/>
      <c r="Q162" s="129" t="s">
        <v>2410</v>
      </c>
      <c r="S162" s="78"/>
      <c r="T162" s="69"/>
    </row>
    <row r="163" spans="1:20" s="123" customFormat="1" ht="18" x14ac:dyDescent="0.25">
      <c r="A163" s="171" t="str">
        <f>VLOOKUP(E163,'LISTADO ATM'!$A$2:$C$901,3,0)</f>
        <v>ESTE</v>
      </c>
      <c r="B163" s="126">
        <v>3335996448</v>
      </c>
      <c r="C163" s="96">
        <v>44429.529548611114</v>
      </c>
      <c r="D163" s="96" t="s">
        <v>2460</v>
      </c>
      <c r="E163" s="126">
        <v>114</v>
      </c>
      <c r="F163" s="171" t="str">
        <f>VLOOKUP(E163,VIP!$A$2:$O15272,2,0)</f>
        <v>DRBR114</v>
      </c>
      <c r="G163" s="171" t="str">
        <f>VLOOKUP(E163,'LISTADO ATM'!$A$2:$B$900,2,0)</f>
        <v xml:space="preserve">ATM Oficina Hato Mayor </v>
      </c>
      <c r="H163" s="171" t="str">
        <f>VLOOKUP(E163,VIP!$A$2:$O20233,7,FALSE)</f>
        <v>Si</v>
      </c>
      <c r="I163" s="171" t="str">
        <f>VLOOKUP(E163,VIP!$A$2:$O12198,8,FALSE)</f>
        <v>Si</v>
      </c>
      <c r="J163" s="171" t="str">
        <f>VLOOKUP(E163,VIP!$A$2:$O12148,8,FALSE)</f>
        <v>Si</v>
      </c>
      <c r="K163" s="171" t="str">
        <f>VLOOKUP(E163,VIP!$A$2:$O15722,6,0)</f>
        <v>NO</v>
      </c>
      <c r="L163" s="147" t="s">
        <v>2410</v>
      </c>
      <c r="M163" s="95" t="s">
        <v>2438</v>
      </c>
      <c r="N163" s="95" t="s">
        <v>2444</v>
      </c>
      <c r="O163" s="171" t="s">
        <v>2461</v>
      </c>
      <c r="P163" s="171"/>
      <c r="Q163" s="129" t="s">
        <v>2410</v>
      </c>
      <c r="S163" s="78"/>
      <c r="T163" s="69"/>
    </row>
    <row r="164" spans="1:20" s="123" customFormat="1" ht="18" x14ac:dyDescent="0.25">
      <c r="A164" s="171" t="str">
        <f>VLOOKUP(E164,'LISTADO ATM'!$A$2:$C$901,3,0)</f>
        <v>DISTRITO NACIONAL</v>
      </c>
      <c r="B164" s="126" t="s">
        <v>2659</v>
      </c>
      <c r="C164" s="96">
        <v>44429.926400462966</v>
      </c>
      <c r="D164" s="96" t="s">
        <v>2441</v>
      </c>
      <c r="E164" s="126">
        <v>416</v>
      </c>
      <c r="F164" s="171" t="str">
        <f>VLOOKUP(E164,VIP!$A$2:$O15313,2,0)</f>
        <v>DRBR416</v>
      </c>
      <c r="G164" s="171" t="str">
        <f>VLOOKUP(E164,'LISTADO ATM'!$A$2:$B$900,2,0)</f>
        <v xml:space="preserve">ATM Autobanco San Martín II </v>
      </c>
      <c r="H164" s="171" t="str">
        <f>VLOOKUP(E164,VIP!$A$2:$O20274,7,FALSE)</f>
        <v>Si</v>
      </c>
      <c r="I164" s="171" t="str">
        <f>VLOOKUP(E164,VIP!$A$2:$O12239,8,FALSE)</f>
        <v>Si</v>
      </c>
      <c r="J164" s="171" t="str">
        <f>VLOOKUP(E164,VIP!$A$2:$O12189,8,FALSE)</f>
        <v>Si</v>
      </c>
      <c r="K164" s="171" t="str">
        <f>VLOOKUP(E164,VIP!$A$2:$O15763,6,0)</f>
        <v>NO</v>
      </c>
      <c r="L164" s="147" t="s">
        <v>2410</v>
      </c>
      <c r="M164" s="95" t="s">
        <v>2438</v>
      </c>
      <c r="N164" s="95" t="s">
        <v>2444</v>
      </c>
      <c r="O164" s="171" t="s">
        <v>2445</v>
      </c>
      <c r="P164" s="171"/>
      <c r="Q164" s="129" t="s">
        <v>2410</v>
      </c>
      <c r="S164" s="78"/>
      <c r="T164" s="69"/>
    </row>
    <row r="165" spans="1:20" s="123" customFormat="1" ht="18" x14ac:dyDescent="0.25">
      <c r="A165" s="171" t="str">
        <f>VLOOKUP(E165,'LISTADO ATM'!$A$2:$C$901,3,0)</f>
        <v>DISTRITO NACIONAL</v>
      </c>
      <c r="B165" s="126">
        <v>3335996665</v>
      </c>
      <c r="C165" s="96">
        <v>44430.598657407405</v>
      </c>
      <c r="D165" s="96" t="s">
        <v>2441</v>
      </c>
      <c r="E165" s="126">
        <v>967</v>
      </c>
      <c r="F165" s="171" t="str">
        <f>VLOOKUP(E165,VIP!$A$2:$O15297,2,0)</f>
        <v>DRBR967</v>
      </c>
      <c r="G165" s="171" t="str">
        <f>VLOOKUP(E165,'LISTADO ATM'!$A$2:$B$900,2,0)</f>
        <v xml:space="preserve">ATM UNP Hiper Olé Autopista Duarte </v>
      </c>
      <c r="H165" s="171" t="str">
        <f>VLOOKUP(E165,VIP!$A$2:$O20258,7,FALSE)</f>
        <v>Si</v>
      </c>
      <c r="I165" s="171" t="str">
        <f>VLOOKUP(E165,VIP!$A$2:$O12223,8,FALSE)</f>
        <v>Si</v>
      </c>
      <c r="J165" s="171" t="str">
        <f>VLOOKUP(E165,VIP!$A$2:$O12173,8,FALSE)</f>
        <v>Si</v>
      </c>
      <c r="K165" s="171" t="str">
        <f>VLOOKUP(E165,VIP!$A$2:$O15747,6,0)</f>
        <v>NO</v>
      </c>
      <c r="L165" s="147" t="s">
        <v>2410</v>
      </c>
      <c r="M165" s="95" t="s">
        <v>2438</v>
      </c>
      <c r="N165" s="95" t="s">
        <v>2444</v>
      </c>
      <c r="O165" s="171" t="s">
        <v>2445</v>
      </c>
      <c r="P165" s="171"/>
      <c r="Q165" s="129" t="s">
        <v>2410</v>
      </c>
      <c r="S165" s="78"/>
      <c r="T165" s="69"/>
    </row>
    <row r="166" spans="1:20" s="123" customFormat="1" ht="18" x14ac:dyDescent="0.25">
      <c r="A166" s="171" t="str">
        <f>VLOOKUP(E166,'LISTADO ATM'!$A$2:$C$901,3,0)</f>
        <v>NORTE</v>
      </c>
      <c r="B166" s="126">
        <v>3335996668</v>
      </c>
      <c r="C166" s="96">
        <v>44430.60050925926</v>
      </c>
      <c r="D166" s="96" t="s">
        <v>2460</v>
      </c>
      <c r="E166" s="126">
        <v>142</v>
      </c>
      <c r="F166" s="171" t="str">
        <f>VLOOKUP(E166,VIP!$A$2:$O15294,2,0)</f>
        <v>DRBR142</v>
      </c>
      <c r="G166" s="171" t="str">
        <f>VLOOKUP(E166,'LISTADO ATM'!$A$2:$B$900,2,0)</f>
        <v xml:space="preserve">ATM Centro de Caja Galerías Bonao </v>
      </c>
      <c r="H166" s="171" t="str">
        <f>VLOOKUP(E166,VIP!$A$2:$O20255,7,FALSE)</f>
        <v>Si</v>
      </c>
      <c r="I166" s="171" t="str">
        <f>VLOOKUP(E166,VIP!$A$2:$O12220,8,FALSE)</f>
        <v>Si</v>
      </c>
      <c r="J166" s="171" t="str">
        <f>VLOOKUP(E166,VIP!$A$2:$O12170,8,FALSE)</f>
        <v>Si</v>
      </c>
      <c r="K166" s="171" t="str">
        <f>VLOOKUP(E166,VIP!$A$2:$O15744,6,0)</f>
        <v>SI</v>
      </c>
      <c r="L166" s="147" t="s">
        <v>2410</v>
      </c>
      <c r="M166" s="95" t="s">
        <v>2438</v>
      </c>
      <c r="N166" s="95" t="s">
        <v>2444</v>
      </c>
      <c r="O166" s="171" t="s">
        <v>2461</v>
      </c>
      <c r="P166" s="171"/>
      <c r="Q166" s="129" t="s">
        <v>2410</v>
      </c>
      <c r="S166" s="78"/>
      <c r="T166" s="69"/>
    </row>
    <row r="167" spans="1:20" s="123" customFormat="1" ht="18" x14ac:dyDescent="0.25">
      <c r="A167" s="171" t="str">
        <f>VLOOKUP(E167,'LISTADO ATM'!$A$2:$C$901,3,0)</f>
        <v>ESTE</v>
      </c>
      <c r="B167" s="126" t="s">
        <v>2701</v>
      </c>
      <c r="C167" s="96">
        <v>44430.816319444442</v>
      </c>
      <c r="D167" s="96" t="s">
        <v>2441</v>
      </c>
      <c r="E167" s="126">
        <v>427</v>
      </c>
      <c r="F167" s="171" t="str">
        <f>VLOOKUP(E167,VIP!$A$2:$O15306,2,0)</f>
        <v>DRBR427</v>
      </c>
      <c r="G167" s="171" t="str">
        <f>VLOOKUP(E167,'LISTADO ATM'!$A$2:$B$900,2,0)</f>
        <v xml:space="preserve">ATM Almacenes Iberia (Hato Mayor) </v>
      </c>
      <c r="H167" s="171" t="str">
        <f>VLOOKUP(E167,VIP!$A$2:$O20267,7,FALSE)</f>
        <v>Si</v>
      </c>
      <c r="I167" s="171" t="str">
        <f>VLOOKUP(E167,VIP!$A$2:$O12232,8,FALSE)</f>
        <v>Si</v>
      </c>
      <c r="J167" s="171" t="str">
        <f>VLOOKUP(E167,VIP!$A$2:$O12182,8,FALSE)</f>
        <v>Si</v>
      </c>
      <c r="K167" s="171" t="str">
        <f>VLOOKUP(E167,VIP!$A$2:$O15756,6,0)</f>
        <v>NO</v>
      </c>
      <c r="L167" s="147" t="s">
        <v>2410</v>
      </c>
      <c r="M167" s="95" t="s">
        <v>2438</v>
      </c>
      <c r="N167" s="95" t="s">
        <v>2444</v>
      </c>
      <c r="O167" s="171" t="s">
        <v>2445</v>
      </c>
      <c r="P167" s="171"/>
      <c r="Q167" s="129" t="s">
        <v>2410</v>
      </c>
      <c r="S167" s="78"/>
      <c r="T167" s="69"/>
    </row>
    <row r="168" spans="1:20" s="123" customFormat="1" ht="18" x14ac:dyDescent="0.25">
      <c r="A168" s="171" t="str">
        <f>VLOOKUP(E168,'LISTADO ATM'!$A$2:$C$901,3,0)</f>
        <v>DISTRITO NACIONAL</v>
      </c>
      <c r="B168" s="126" t="s">
        <v>2745</v>
      </c>
      <c r="C168" s="96">
        <v>44431.313252314816</v>
      </c>
      <c r="D168" s="96" t="s">
        <v>2441</v>
      </c>
      <c r="E168" s="126">
        <v>325</v>
      </c>
      <c r="F168" s="171" t="str">
        <f>VLOOKUP(E168,VIP!$A$2:$O15311,2,0)</f>
        <v>DRBR325</v>
      </c>
      <c r="G168" s="171" t="str">
        <f>VLOOKUP(E168,'LISTADO ATM'!$A$2:$B$900,2,0)</f>
        <v>ATM Casa Edwin</v>
      </c>
      <c r="H168" s="171" t="str">
        <f>VLOOKUP(E168,VIP!$A$2:$O20272,7,FALSE)</f>
        <v>Si</v>
      </c>
      <c r="I168" s="171" t="str">
        <f>VLOOKUP(E168,VIP!$A$2:$O12237,8,FALSE)</f>
        <v>Si</v>
      </c>
      <c r="J168" s="171" t="str">
        <f>VLOOKUP(E168,VIP!$A$2:$O12187,8,FALSE)</f>
        <v>Si</v>
      </c>
      <c r="K168" s="171" t="str">
        <f>VLOOKUP(E168,VIP!$A$2:$O15761,6,0)</f>
        <v>NO</v>
      </c>
      <c r="L168" s="147" t="s">
        <v>2410</v>
      </c>
      <c r="M168" s="95" t="s">
        <v>2438</v>
      </c>
      <c r="N168" s="95" t="s">
        <v>2444</v>
      </c>
      <c r="O168" s="171" t="s">
        <v>2445</v>
      </c>
      <c r="P168" s="171"/>
      <c r="Q168" s="129" t="s">
        <v>2410</v>
      </c>
      <c r="S168" s="78"/>
      <c r="T168" s="69"/>
    </row>
    <row r="169" spans="1:20" s="123" customFormat="1" ht="18" x14ac:dyDescent="0.25">
      <c r="A169" s="171" t="str">
        <f>VLOOKUP(E169,'LISTADO ATM'!$A$2:$C$901,3,0)</f>
        <v>SUR</v>
      </c>
      <c r="B169" s="126" t="s">
        <v>2741</v>
      </c>
      <c r="C169" s="96">
        <v>44431.324490740742</v>
      </c>
      <c r="D169" s="96" t="s">
        <v>2441</v>
      </c>
      <c r="E169" s="126">
        <v>584</v>
      </c>
      <c r="F169" s="171" t="str">
        <f>VLOOKUP(E169,VIP!$A$2:$O15307,2,0)</f>
        <v>DRBR404</v>
      </c>
      <c r="G169" s="171" t="str">
        <f>VLOOKUP(E169,'LISTADO ATM'!$A$2:$B$900,2,0)</f>
        <v xml:space="preserve">ATM Oficina San Cristóbal I </v>
      </c>
      <c r="H169" s="171" t="str">
        <f>VLOOKUP(E169,VIP!$A$2:$O20268,7,FALSE)</f>
        <v>Si</v>
      </c>
      <c r="I169" s="171" t="str">
        <f>VLOOKUP(E169,VIP!$A$2:$O12233,8,FALSE)</f>
        <v>Si</v>
      </c>
      <c r="J169" s="171" t="str">
        <f>VLOOKUP(E169,VIP!$A$2:$O12183,8,FALSE)</f>
        <v>Si</v>
      </c>
      <c r="K169" s="171" t="str">
        <f>VLOOKUP(E169,VIP!$A$2:$O15757,6,0)</f>
        <v>SI</v>
      </c>
      <c r="L169" s="147" t="s">
        <v>2410</v>
      </c>
      <c r="M169" s="95" t="s">
        <v>2438</v>
      </c>
      <c r="N169" s="95" t="s">
        <v>2444</v>
      </c>
      <c r="O169" s="171" t="s">
        <v>2445</v>
      </c>
      <c r="P169" s="171"/>
      <c r="Q169" s="129" t="s">
        <v>2410</v>
      </c>
      <c r="S169" s="78"/>
      <c r="T169" s="69"/>
    </row>
    <row r="170" spans="1:20" s="123" customFormat="1" ht="18" x14ac:dyDescent="0.25">
      <c r="A170" s="171" t="str">
        <f>VLOOKUP(E170,'LISTADO ATM'!$A$2:$C$901,3,0)</f>
        <v>DISTRITO NACIONAL</v>
      </c>
      <c r="B170" s="126" t="s">
        <v>2767</v>
      </c>
      <c r="C170" s="96">
        <v>44431.376296296294</v>
      </c>
      <c r="D170" s="96" t="s">
        <v>2441</v>
      </c>
      <c r="E170" s="126">
        <v>347</v>
      </c>
      <c r="F170" s="171" t="str">
        <f>VLOOKUP(E170,VIP!$A$2:$O15323,2,0)</f>
        <v>DRBR347</v>
      </c>
      <c r="G170" s="171" t="str">
        <f>VLOOKUP(E170,'LISTADO ATM'!$A$2:$B$900,2,0)</f>
        <v>ATM Patio de Colombia</v>
      </c>
      <c r="H170" s="171" t="str">
        <f>VLOOKUP(E170,VIP!$A$2:$O20284,7,FALSE)</f>
        <v>N/A</v>
      </c>
      <c r="I170" s="171" t="str">
        <f>VLOOKUP(E170,VIP!$A$2:$O12249,8,FALSE)</f>
        <v>N/A</v>
      </c>
      <c r="J170" s="171" t="str">
        <f>VLOOKUP(E170,VIP!$A$2:$O12199,8,FALSE)</f>
        <v>N/A</v>
      </c>
      <c r="K170" s="171" t="str">
        <f>VLOOKUP(E170,VIP!$A$2:$O15773,6,0)</f>
        <v>N/A</v>
      </c>
      <c r="L170" s="147" t="s">
        <v>2410</v>
      </c>
      <c r="M170" s="95" t="s">
        <v>2438</v>
      </c>
      <c r="N170" s="95" t="s">
        <v>2444</v>
      </c>
      <c r="O170" s="171" t="s">
        <v>2445</v>
      </c>
      <c r="P170" s="171"/>
      <c r="Q170" s="129" t="s">
        <v>2410</v>
      </c>
      <c r="S170" s="78"/>
      <c r="T170" s="69"/>
    </row>
    <row r="171" spans="1:20" s="123" customFormat="1" ht="18" x14ac:dyDescent="0.25">
      <c r="A171" s="171" t="str">
        <f>VLOOKUP(E171,'LISTADO ATM'!$A$2:$C$901,3,0)</f>
        <v>ESTE</v>
      </c>
      <c r="B171" s="126" t="s">
        <v>2753</v>
      </c>
      <c r="C171" s="96">
        <v>44431.454895833333</v>
      </c>
      <c r="D171" s="96" t="s">
        <v>2460</v>
      </c>
      <c r="E171" s="126">
        <v>429</v>
      </c>
      <c r="F171" s="171" t="str">
        <f>VLOOKUP(E171,VIP!$A$2:$O15309,2,0)</f>
        <v>DRBR429</v>
      </c>
      <c r="G171" s="171" t="str">
        <f>VLOOKUP(E171,'LISTADO ATM'!$A$2:$B$900,2,0)</f>
        <v xml:space="preserve">ATM Oficina Jumbo La Romana </v>
      </c>
      <c r="H171" s="171" t="str">
        <f>VLOOKUP(E171,VIP!$A$2:$O20270,7,FALSE)</f>
        <v>Si</v>
      </c>
      <c r="I171" s="171" t="str">
        <f>VLOOKUP(E171,VIP!$A$2:$O12235,8,FALSE)</f>
        <v>Si</v>
      </c>
      <c r="J171" s="171" t="str">
        <f>VLOOKUP(E171,VIP!$A$2:$O12185,8,FALSE)</f>
        <v>Si</v>
      </c>
      <c r="K171" s="171" t="str">
        <f>VLOOKUP(E171,VIP!$A$2:$O15759,6,0)</f>
        <v>NO</v>
      </c>
      <c r="L171" s="147" t="s">
        <v>2410</v>
      </c>
      <c r="M171" s="95" t="s">
        <v>2438</v>
      </c>
      <c r="N171" s="95" t="s">
        <v>2444</v>
      </c>
      <c r="O171" s="171" t="s">
        <v>2461</v>
      </c>
      <c r="P171" s="171"/>
      <c r="Q171" s="129" t="s">
        <v>2410</v>
      </c>
      <c r="S171" s="78"/>
      <c r="T171" s="69"/>
    </row>
    <row r="172" spans="1:20" s="123" customFormat="1" ht="18" x14ac:dyDescent="0.25">
      <c r="A172" s="171" t="str">
        <f>VLOOKUP(E172,'LISTADO ATM'!$A$2:$C$901,3,0)</f>
        <v>DISTRITO NACIONAL</v>
      </c>
      <c r="B172" s="126" t="s">
        <v>2798</v>
      </c>
      <c r="C172" s="96">
        <v>44431.509097222224</v>
      </c>
      <c r="D172" s="96" t="s">
        <v>2441</v>
      </c>
      <c r="E172" s="126">
        <v>540</v>
      </c>
      <c r="F172" s="171" t="str">
        <f>VLOOKUP(E172,VIP!$A$2:$O15316,2,0)</f>
        <v>DRBR540</v>
      </c>
      <c r="G172" s="171" t="str">
        <f>VLOOKUP(E172,'LISTADO ATM'!$A$2:$B$900,2,0)</f>
        <v xml:space="preserve">ATM Autoservicio Sambil I </v>
      </c>
      <c r="H172" s="171" t="str">
        <f>VLOOKUP(E172,VIP!$A$2:$O20277,7,FALSE)</f>
        <v>Si</v>
      </c>
      <c r="I172" s="171" t="str">
        <f>VLOOKUP(E172,VIP!$A$2:$O12242,8,FALSE)</f>
        <v>Si</v>
      </c>
      <c r="J172" s="171" t="str">
        <f>VLOOKUP(E172,VIP!$A$2:$O12192,8,FALSE)</f>
        <v>Si</v>
      </c>
      <c r="K172" s="171" t="str">
        <f>VLOOKUP(E172,VIP!$A$2:$O15766,6,0)</f>
        <v>NO</v>
      </c>
      <c r="L172" s="147" t="s">
        <v>2410</v>
      </c>
      <c r="M172" s="95" t="s">
        <v>2438</v>
      </c>
      <c r="N172" s="95" t="s">
        <v>2444</v>
      </c>
      <c r="O172" s="171" t="s">
        <v>2445</v>
      </c>
      <c r="P172" s="171"/>
      <c r="Q172" s="129" t="s">
        <v>2410</v>
      </c>
      <c r="S172" s="78"/>
      <c r="T172" s="69"/>
    </row>
    <row r="173" spans="1:20" s="123" customFormat="1" ht="18" x14ac:dyDescent="0.25">
      <c r="A173" s="171" t="str">
        <f>VLOOKUP(E173,'LISTADO ATM'!$A$2:$C$901,3,0)</f>
        <v>NORTE</v>
      </c>
      <c r="B173" s="126" t="s">
        <v>2805</v>
      </c>
      <c r="C173" s="96">
        <v>44431.602789351855</v>
      </c>
      <c r="D173" s="96" t="s">
        <v>2460</v>
      </c>
      <c r="E173" s="126">
        <v>965</v>
      </c>
      <c r="F173" s="171" t="str">
        <f>VLOOKUP(E173,VIP!$A$2:$O15314,2,0)</f>
        <v>DRBR965</v>
      </c>
      <c r="G173" s="171" t="str">
        <f>VLOOKUP(E173,'LISTADO ATM'!$A$2:$B$900,2,0)</f>
        <v xml:space="preserve">ATM S/M La Fuente FUN (Santiago) </v>
      </c>
      <c r="H173" s="171" t="str">
        <f>VLOOKUP(E173,VIP!$A$2:$O20275,7,FALSE)</f>
        <v>Si</v>
      </c>
      <c r="I173" s="171" t="str">
        <f>VLOOKUP(E173,VIP!$A$2:$O12240,8,FALSE)</f>
        <v>Si</v>
      </c>
      <c r="J173" s="171" t="str">
        <f>VLOOKUP(E173,VIP!$A$2:$O12190,8,FALSE)</f>
        <v>Si</v>
      </c>
      <c r="K173" s="171" t="str">
        <f>VLOOKUP(E173,VIP!$A$2:$O15764,6,0)</f>
        <v>NO</v>
      </c>
      <c r="L173" s="147" t="s">
        <v>2410</v>
      </c>
      <c r="M173" s="95" t="s">
        <v>2438</v>
      </c>
      <c r="N173" s="95" t="s">
        <v>2444</v>
      </c>
      <c r="O173" s="171" t="s">
        <v>2461</v>
      </c>
      <c r="P173" s="171"/>
      <c r="Q173" s="129" t="s">
        <v>2410</v>
      </c>
      <c r="S173" s="78"/>
      <c r="T173" s="69"/>
    </row>
    <row r="174" spans="1:20" s="123" customFormat="1" ht="18" x14ac:dyDescent="0.25">
      <c r="A174" s="171" t="str">
        <f>VLOOKUP(E174,'LISTADO ATM'!$A$2:$C$901,3,0)</f>
        <v>DISTRITO NACIONAL</v>
      </c>
      <c r="B174" s="126" t="s">
        <v>2804</v>
      </c>
      <c r="C174" s="96">
        <v>44431.604363425926</v>
      </c>
      <c r="D174" s="96" t="s">
        <v>2441</v>
      </c>
      <c r="E174" s="126">
        <v>240</v>
      </c>
      <c r="F174" s="171" t="str">
        <f>VLOOKUP(E174,VIP!$A$2:$O15313,2,0)</f>
        <v>DRBR24D</v>
      </c>
      <c r="G174" s="171" t="str">
        <f>VLOOKUP(E174,'LISTADO ATM'!$A$2:$B$900,2,0)</f>
        <v xml:space="preserve">ATM Oficina Carrefour I </v>
      </c>
      <c r="H174" s="171" t="str">
        <f>VLOOKUP(E174,VIP!$A$2:$O20274,7,FALSE)</f>
        <v>Si</v>
      </c>
      <c r="I174" s="171" t="str">
        <f>VLOOKUP(E174,VIP!$A$2:$O12239,8,FALSE)</f>
        <v>Si</v>
      </c>
      <c r="J174" s="171" t="str">
        <f>VLOOKUP(E174,VIP!$A$2:$O12189,8,FALSE)</f>
        <v>Si</v>
      </c>
      <c r="K174" s="171" t="str">
        <f>VLOOKUP(E174,VIP!$A$2:$O15763,6,0)</f>
        <v>SI</v>
      </c>
      <c r="L174" s="147" t="s">
        <v>2410</v>
      </c>
      <c r="M174" s="95" t="s">
        <v>2438</v>
      </c>
      <c r="N174" s="95" t="s">
        <v>2444</v>
      </c>
      <c r="O174" s="171" t="s">
        <v>2445</v>
      </c>
      <c r="P174" s="171"/>
      <c r="Q174" s="129" t="s">
        <v>2410</v>
      </c>
      <c r="S174" s="78"/>
      <c r="T174" s="69"/>
    </row>
    <row r="175" spans="1:20" s="123" customFormat="1" ht="18" x14ac:dyDescent="0.25">
      <c r="A175" s="171" t="str">
        <f>VLOOKUP(E175,'LISTADO ATM'!$A$2:$C$901,3,0)</f>
        <v>NORTE</v>
      </c>
      <c r="B175" s="126" t="s">
        <v>2824</v>
      </c>
      <c r="C175" s="96">
        <v>44431.646111111113</v>
      </c>
      <c r="D175" s="96" t="s">
        <v>2460</v>
      </c>
      <c r="E175" s="126">
        <v>888</v>
      </c>
      <c r="F175" s="171" t="str">
        <f>VLOOKUP(E175,VIP!$A$2:$O15323,2,0)</f>
        <v>DRBR888</v>
      </c>
      <c r="G175" s="171" t="str">
        <f>VLOOKUP(E175,'LISTADO ATM'!$A$2:$B$900,2,0)</f>
        <v>ATM Oficina galeria 56 II (SFM)</v>
      </c>
      <c r="H175" s="171" t="str">
        <f>VLOOKUP(E175,VIP!$A$2:$O20284,7,FALSE)</f>
        <v>Si</v>
      </c>
      <c r="I175" s="171" t="str">
        <f>VLOOKUP(E175,VIP!$A$2:$O12249,8,FALSE)</f>
        <v>Si</v>
      </c>
      <c r="J175" s="171" t="str">
        <f>VLOOKUP(E175,VIP!$A$2:$O12199,8,FALSE)</f>
        <v>Si</v>
      </c>
      <c r="K175" s="171" t="str">
        <f>VLOOKUP(E175,VIP!$A$2:$O15773,6,0)</f>
        <v>SI</v>
      </c>
      <c r="L175" s="147" t="s">
        <v>2410</v>
      </c>
      <c r="M175" s="95" t="s">
        <v>2438</v>
      </c>
      <c r="N175" s="95" t="s">
        <v>2444</v>
      </c>
      <c r="O175" s="171" t="s">
        <v>2461</v>
      </c>
      <c r="P175" s="171"/>
      <c r="Q175" s="129" t="s">
        <v>2410</v>
      </c>
      <c r="S175" s="78"/>
      <c r="T175" s="69"/>
    </row>
    <row r="176" spans="1:20" s="123" customFormat="1" ht="18" x14ac:dyDescent="0.25">
      <c r="A176" s="171" t="str">
        <f>VLOOKUP(E176,'LISTADO ATM'!$A$2:$C$901,3,0)</f>
        <v>NORTE</v>
      </c>
      <c r="B176" s="126" t="s">
        <v>2823</v>
      </c>
      <c r="C176" s="96">
        <v>44431.647997685184</v>
      </c>
      <c r="D176" s="96" t="s">
        <v>2460</v>
      </c>
      <c r="E176" s="126">
        <v>857</v>
      </c>
      <c r="F176" s="171" t="str">
        <f>VLOOKUP(E176,VIP!$A$2:$O15322,2,0)</f>
        <v>DRBR857</v>
      </c>
      <c r="G176" s="171" t="str">
        <f>VLOOKUP(E176,'LISTADO ATM'!$A$2:$B$900,2,0)</f>
        <v xml:space="preserve">ATM Oficina Los Alamos </v>
      </c>
      <c r="H176" s="171" t="str">
        <f>VLOOKUP(E176,VIP!$A$2:$O20283,7,FALSE)</f>
        <v>Si</v>
      </c>
      <c r="I176" s="171" t="str">
        <f>VLOOKUP(E176,VIP!$A$2:$O12248,8,FALSE)</f>
        <v>Si</v>
      </c>
      <c r="J176" s="171" t="str">
        <f>VLOOKUP(E176,VIP!$A$2:$O12198,8,FALSE)</f>
        <v>Si</v>
      </c>
      <c r="K176" s="171" t="str">
        <f>VLOOKUP(E176,VIP!$A$2:$O15772,6,0)</f>
        <v>NO</v>
      </c>
      <c r="L176" s="147" t="s">
        <v>2410</v>
      </c>
      <c r="M176" s="95" t="s">
        <v>2438</v>
      </c>
      <c r="N176" s="95" t="s">
        <v>2444</v>
      </c>
      <c r="O176" s="171" t="s">
        <v>2461</v>
      </c>
      <c r="P176" s="171"/>
      <c r="Q176" s="129" t="s">
        <v>2410</v>
      </c>
      <c r="S176" s="78"/>
      <c r="T176" s="69"/>
    </row>
    <row r="177" spans="1:20" s="123" customFormat="1" ht="18" x14ac:dyDescent="0.25">
      <c r="A177" s="171" t="str">
        <f>VLOOKUP(E177,'LISTADO ATM'!$A$2:$C$901,3,0)</f>
        <v>SUR</v>
      </c>
      <c r="B177" s="126" t="s">
        <v>2821</v>
      </c>
      <c r="C177" s="96">
        <v>44431.649641203701</v>
      </c>
      <c r="D177" s="96" t="s">
        <v>2441</v>
      </c>
      <c r="E177" s="126">
        <v>45</v>
      </c>
      <c r="F177" s="171" t="str">
        <f>VLOOKUP(E177,VIP!$A$2:$O15320,2,0)</f>
        <v>DRBR045</v>
      </c>
      <c r="G177" s="171" t="str">
        <f>VLOOKUP(E177,'LISTADO ATM'!$A$2:$B$900,2,0)</f>
        <v xml:space="preserve">ATM Oficina Tamayo </v>
      </c>
      <c r="H177" s="171" t="str">
        <f>VLOOKUP(E177,VIP!$A$2:$O20281,7,FALSE)</f>
        <v>Si</v>
      </c>
      <c r="I177" s="171" t="str">
        <f>VLOOKUP(E177,VIP!$A$2:$O12246,8,FALSE)</f>
        <v>Si</v>
      </c>
      <c r="J177" s="171" t="str">
        <f>VLOOKUP(E177,VIP!$A$2:$O12196,8,FALSE)</f>
        <v>Si</v>
      </c>
      <c r="K177" s="171" t="str">
        <f>VLOOKUP(E177,VIP!$A$2:$O15770,6,0)</f>
        <v>SI</v>
      </c>
      <c r="L177" s="147" t="s">
        <v>2410</v>
      </c>
      <c r="M177" s="95" t="s">
        <v>2438</v>
      </c>
      <c r="N177" s="95" t="s">
        <v>2444</v>
      </c>
      <c r="O177" s="171" t="s">
        <v>2445</v>
      </c>
      <c r="P177" s="171"/>
      <c r="Q177" s="129" t="s">
        <v>2410</v>
      </c>
      <c r="S177" s="78"/>
      <c r="T177" s="69"/>
    </row>
    <row r="178" spans="1:20" s="123" customFormat="1" ht="18" x14ac:dyDescent="0.25">
      <c r="A178" s="171" t="str">
        <f>VLOOKUP(E178,'LISTADO ATM'!$A$2:$C$901,3,0)</f>
        <v>NORTE</v>
      </c>
      <c r="B178" s="126" t="s">
        <v>2765</v>
      </c>
      <c r="C178" s="96">
        <v>44431.3903125</v>
      </c>
      <c r="D178" s="96" t="s">
        <v>2175</v>
      </c>
      <c r="E178" s="126">
        <v>171</v>
      </c>
      <c r="F178" s="171" t="str">
        <f>VLOOKUP(E178,VIP!$A$2:$O15321,2,0)</f>
        <v>DRBR171</v>
      </c>
      <c r="G178" s="171" t="str">
        <f>VLOOKUP(E178,'LISTADO ATM'!$A$2:$B$900,2,0)</f>
        <v xml:space="preserve">ATM Oficina Moca </v>
      </c>
      <c r="H178" s="171" t="str">
        <f>VLOOKUP(E178,VIP!$A$2:$O20282,7,FALSE)</f>
        <v>Si</v>
      </c>
      <c r="I178" s="171" t="str">
        <f>VLOOKUP(E178,VIP!$A$2:$O12247,8,FALSE)</f>
        <v>Si</v>
      </c>
      <c r="J178" s="171" t="str">
        <f>VLOOKUP(E178,VIP!$A$2:$O12197,8,FALSE)</f>
        <v>Si</v>
      </c>
      <c r="K178" s="171" t="str">
        <f>VLOOKUP(E178,VIP!$A$2:$O15771,6,0)</f>
        <v>NO</v>
      </c>
      <c r="L178" s="147" t="s">
        <v>2456</v>
      </c>
      <c r="M178" s="95" t="s">
        <v>2438</v>
      </c>
      <c r="N178" s="169" t="s">
        <v>2653</v>
      </c>
      <c r="O178" s="171" t="s">
        <v>2583</v>
      </c>
      <c r="P178" s="171" t="s">
        <v>2788</v>
      </c>
      <c r="Q178" s="129" t="s">
        <v>2456</v>
      </c>
      <c r="S178" s="78"/>
      <c r="T178" s="69"/>
    </row>
    <row r="179" spans="1:20" s="123" customFormat="1" ht="18" x14ac:dyDescent="0.25">
      <c r="A179" s="171" t="str">
        <f>VLOOKUP(E179,'LISTADO ATM'!$A$2:$C$901,3,0)</f>
        <v>ESTE</v>
      </c>
      <c r="B179" s="126" t="s">
        <v>2800</v>
      </c>
      <c r="C179" s="96">
        <v>44431.496180555558</v>
      </c>
      <c r="D179" s="96" t="s">
        <v>2174</v>
      </c>
      <c r="E179" s="126">
        <v>933</v>
      </c>
      <c r="F179" s="171" t="str">
        <f>VLOOKUP(E179,VIP!$A$2:$O15318,2,0)</f>
        <v>DRBR933</v>
      </c>
      <c r="G179" s="171" t="str">
        <f>VLOOKUP(E179,'LISTADO ATM'!$A$2:$B$900,2,0)</f>
        <v>ATM Hotel Dreams Punta Cana II</v>
      </c>
      <c r="H179" s="171" t="str">
        <f>VLOOKUP(E179,VIP!$A$2:$O20279,7,FALSE)</f>
        <v>Si</v>
      </c>
      <c r="I179" s="171" t="str">
        <f>VLOOKUP(E179,VIP!$A$2:$O12244,8,FALSE)</f>
        <v>Si</v>
      </c>
      <c r="J179" s="171" t="str">
        <f>VLOOKUP(E179,VIP!$A$2:$O12194,8,FALSE)</f>
        <v>Si</v>
      </c>
      <c r="K179" s="171" t="str">
        <f>VLOOKUP(E179,VIP!$A$2:$O15768,6,0)</f>
        <v>NO</v>
      </c>
      <c r="L179" s="147" t="s">
        <v>2456</v>
      </c>
      <c r="M179" s="95" t="s">
        <v>2438</v>
      </c>
      <c r="N179" s="95" t="s">
        <v>2608</v>
      </c>
      <c r="O179" s="171" t="s">
        <v>2446</v>
      </c>
      <c r="P179" s="171"/>
      <c r="Q179" s="129" t="s">
        <v>2456</v>
      </c>
      <c r="S179" s="78"/>
      <c r="T179" s="69"/>
    </row>
    <row r="180" spans="1:20" s="123" customFormat="1" ht="18" x14ac:dyDescent="0.25">
      <c r="A180" s="171" t="str">
        <f>VLOOKUP(E180,'LISTADO ATM'!$A$2:$C$901,3,0)</f>
        <v>NORTE</v>
      </c>
      <c r="B180" s="126" t="s">
        <v>2793</v>
      </c>
      <c r="C180" s="96">
        <v>44431.558553240742</v>
      </c>
      <c r="D180" s="96" t="s">
        <v>2175</v>
      </c>
      <c r="E180" s="126">
        <v>22</v>
      </c>
      <c r="F180" s="171" t="str">
        <f>VLOOKUP(E180,VIP!$A$2:$O15311,2,0)</f>
        <v>DRBR813</v>
      </c>
      <c r="G180" s="171" t="str">
        <f>VLOOKUP(E180,'LISTADO ATM'!$A$2:$B$900,2,0)</f>
        <v>ATM S/M Olimpico (Santiago)</v>
      </c>
      <c r="H180" s="171" t="str">
        <f>VLOOKUP(E180,VIP!$A$2:$O20272,7,FALSE)</f>
        <v>Si</v>
      </c>
      <c r="I180" s="171" t="str">
        <f>VLOOKUP(E180,VIP!$A$2:$O12237,8,FALSE)</f>
        <v>Si</v>
      </c>
      <c r="J180" s="171" t="str">
        <f>VLOOKUP(E180,VIP!$A$2:$O12187,8,FALSE)</f>
        <v>Si</v>
      </c>
      <c r="K180" s="171" t="str">
        <f>VLOOKUP(E180,VIP!$A$2:$O15761,6,0)</f>
        <v>NO</v>
      </c>
      <c r="L180" s="147" t="s">
        <v>2456</v>
      </c>
      <c r="M180" s="95" t="s">
        <v>2438</v>
      </c>
      <c r="N180" s="95" t="s">
        <v>2444</v>
      </c>
      <c r="O180" s="171" t="s">
        <v>2583</v>
      </c>
      <c r="P180" s="171"/>
      <c r="Q180" s="129" t="s">
        <v>2456</v>
      </c>
      <c r="S180" s="78"/>
      <c r="T180" s="69"/>
    </row>
    <row r="181" spans="1:20" s="123" customFormat="1" ht="18" x14ac:dyDescent="0.25">
      <c r="A181" s="171" t="str">
        <f>VLOOKUP(E181,'LISTADO ATM'!$A$2:$C$901,3,0)</f>
        <v>DISTRITO NACIONAL</v>
      </c>
      <c r="B181" s="126" t="s">
        <v>2792</v>
      </c>
      <c r="C181" s="96">
        <v>44431.568252314813</v>
      </c>
      <c r="D181" s="96" t="s">
        <v>2174</v>
      </c>
      <c r="E181" s="126">
        <v>659</v>
      </c>
      <c r="F181" s="171" t="str">
        <f>VLOOKUP(E181,VIP!$A$2:$O15310,2,0)</f>
        <v>DRBR659</v>
      </c>
      <c r="G181" s="171" t="str">
        <f>VLOOKUP(E181,'LISTADO ATM'!$A$2:$B$900,2,0)</f>
        <v>ATM Down Town Center</v>
      </c>
      <c r="H181" s="171" t="str">
        <f>VLOOKUP(E181,VIP!$A$2:$O20271,7,FALSE)</f>
        <v>N/A</v>
      </c>
      <c r="I181" s="171" t="str">
        <f>VLOOKUP(E181,VIP!$A$2:$O12236,8,FALSE)</f>
        <v>N/A</v>
      </c>
      <c r="J181" s="171" t="str">
        <f>VLOOKUP(E181,VIP!$A$2:$O12186,8,FALSE)</f>
        <v>N/A</v>
      </c>
      <c r="K181" s="171" t="str">
        <f>VLOOKUP(E181,VIP!$A$2:$O15760,6,0)</f>
        <v>N/A</v>
      </c>
      <c r="L181" s="147" t="s">
        <v>2456</v>
      </c>
      <c r="M181" s="95" t="s">
        <v>2438</v>
      </c>
      <c r="N181" s="95" t="s">
        <v>2444</v>
      </c>
      <c r="O181" s="171" t="s">
        <v>2446</v>
      </c>
      <c r="P181" s="171"/>
      <c r="Q181" s="129" t="s">
        <v>2456</v>
      </c>
      <c r="S181" s="78"/>
      <c r="T181" s="69"/>
    </row>
    <row r="1036049" spans="16:16" ht="18" x14ac:dyDescent="0.25">
      <c r="P1036049" s="110"/>
    </row>
  </sheetData>
  <autoFilter ref="A4:Q53">
    <sortState ref="A5:Q181">
      <sortCondition ref="M4:M53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2:E1048576 E1:E128">
    <cfRule type="duplicateValues" dxfId="173" priority="27"/>
  </conditionalFormatting>
  <conditionalFormatting sqref="E129:E147">
    <cfRule type="duplicateValues" dxfId="172" priority="26"/>
  </conditionalFormatting>
  <conditionalFormatting sqref="E182:E1048576 E1:E147">
    <cfRule type="duplicateValues" dxfId="171" priority="25"/>
  </conditionalFormatting>
  <conditionalFormatting sqref="B182:B1048576 B1:B147">
    <cfRule type="duplicateValues" dxfId="170" priority="24"/>
  </conditionalFormatting>
  <conditionalFormatting sqref="E148:E152">
    <cfRule type="duplicateValues" dxfId="169" priority="23"/>
  </conditionalFormatting>
  <conditionalFormatting sqref="E148:E152">
    <cfRule type="duplicateValues" dxfId="168" priority="22"/>
  </conditionalFormatting>
  <conditionalFormatting sqref="B148:B152">
    <cfRule type="duplicateValues" dxfId="167" priority="21"/>
  </conditionalFormatting>
  <conditionalFormatting sqref="E182:E1048576 E1:E152">
    <cfRule type="duplicateValues" dxfId="166" priority="20"/>
  </conditionalFormatting>
  <conditionalFormatting sqref="E153:E165">
    <cfRule type="duplicateValues" dxfId="165" priority="19"/>
  </conditionalFormatting>
  <conditionalFormatting sqref="E153:E165">
    <cfRule type="duplicateValues" dxfId="164" priority="18"/>
  </conditionalFormatting>
  <conditionalFormatting sqref="B153:B165">
    <cfRule type="duplicateValues" dxfId="163" priority="17"/>
  </conditionalFormatting>
  <conditionalFormatting sqref="E153:E165">
    <cfRule type="duplicateValues" dxfId="162" priority="16"/>
  </conditionalFormatting>
  <conditionalFormatting sqref="E182:E1048576 E1:E165">
    <cfRule type="duplicateValues" dxfId="161" priority="15"/>
  </conditionalFormatting>
  <conditionalFormatting sqref="E182:E1048576 E1:E169">
    <cfRule type="duplicateValues" dxfId="160" priority="9"/>
  </conditionalFormatting>
  <conditionalFormatting sqref="B182:B1048576 B1:B169">
    <cfRule type="duplicateValues" dxfId="159" priority="7"/>
    <cfRule type="duplicateValues" dxfId="158" priority="8"/>
  </conditionalFormatting>
  <conditionalFormatting sqref="E166:E169">
    <cfRule type="duplicateValues" dxfId="157" priority="136344"/>
  </conditionalFormatting>
  <conditionalFormatting sqref="B166:B169">
    <cfRule type="duplicateValues" dxfId="156" priority="136346"/>
  </conditionalFormatting>
  <conditionalFormatting sqref="E170:E181">
    <cfRule type="duplicateValues" dxfId="155" priority="6"/>
  </conditionalFormatting>
  <conditionalFormatting sqref="B170:B181">
    <cfRule type="duplicateValues" dxfId="154" priority="4"/>
    <cfRule type="duplicateValues" dxfId="153" priority="5"/>
  </conditionalFormatting>
  <conditionalFormatting sqref="E170:E181">
    <cfRule type="duplicateValues" dxfId="152" priority="3"/>
  </conditionalFormatting>
  <conditionalFormatting sqref="B170:B181">
    <cfRule type="duplicateValues" dxfId="151" priority="2"/>
  </conditionalFormatting>
  <conditionalFormatting sqref="E1:E1048576">
    <cfRule type="duplicateValues" dxfId="15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215" t="s">
        <v>2540</v>
      </c>
      <c r="G1" s="216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04" t="s">
        <v>2631</v>
      </c>
      <c r="B2" s="205"/>
      <c r="C2" s="205"/>
      <c r="D2" s="205"/>
      <c r="E2" s="206"/>
      <c r="F2" s="99" t="s">
        <v>2539</v>
      </c>
      <c r="G2" s="98">
        <f>G3+G4</f>
        <v>177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07"/>
      <c r="B3" s="208"/>
      <c r="C3" s="209"/>
      <c r="D3" s="209"/>
      <c r="E3" s="210"/>
      <c r="F3" s="99" t="s">
        <v>2538</v>
      </c>
      <c r="G3" s="98">
        <f>COUNTIF(REPORTE!A:Q,"fuera de Servicio")</f>
        <v>77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8" t="s">
        <v>2406</v>
      </c>
      <c r="B4" s="140">
        <v>44430.708333333336</v>
      </c>
      <c r="C4" s="211"/>
      <c r="D4" s="211"/>
      <c r="E4" s="212"/>
      <c r="F4" s="99" t="s">
        <v>2535</v>
      </c>
      <c r="G4" s="98">
        <f>COUNTIF(REPORTE!A:Q,"En Servicio")</f>
        <v>100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8" t="s">
        <v>2407</v>
      </c>
      <c r="B5" s="140">
        <v>44431.25</v>
      </c>
      <c r="C5" s="211"/>
      <c r="D5" s="211"/>
      <c r="E5" s="212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98"/>
      <c r="B6" s="199"/>
      <c r="C6" s="213"/>
      <c r="D6" s="213"/>
      <c r="E6" s="214"/>
      <c r="F6" s="99" t="s">
        <v>2537</v>
      </c>
      <c r="G6" s="98">
        <f>COUNTIF(REPORTE!A:Q,"CARGA EXITOSA")</f>
        <v>5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9" t="s">
        <v>15</v>
      </c>
      <c r="B8" s="149" t="s">
        <v>2408</v>
      </c>
      <c r="C8" s="135" t="s">
        <v>46</v>
      </c>
      <c r="D8" s="135" t="s">
        <v>2411</v>
      </c>
      <c r="E8" s="149" t="s">
        <v>2409</v>
      </c>
    </row>
    <row r="9" spans="1:11" s="108" customFormat="1" ht="18" x14ac:dyDescent="0.25">
      <c r="A9" s="156" t="str">
        <f>VLOOKUP(B9,'[1]LISTADO ATM'!$A$2:$C$922,3,0)</f>
        <v>DISTRITO NACIONAL</v>
      </c>
      <c r="B9" s="171">
        <v>713</v>
      </c>
      <c r="C9" s="139" t="str">
        <f>VLOOKUP(B9,'[1]LISTADO ATM'!$A$2:$B$922,2,0)</f>
        <v xml:space="preserve">ATM Oficina Las Américas </v>
      </c>
      <c r="D9" s="137" t="s">
        <v>2617</v>
      </c>
      <c r="E9" s="154">
        <v>3335996580</v>
      </c>
    </row>
    <row r="10" spans="1:11" s="108" customFormat="1" ht="18" x14ac:dyDescent="0.25">
      <c r="A10" s="156" t="str">
        <f>VLOOKUP(B10,'[1]LISTADO ATM'!$A$2:$C$922,3,0)</f>
        <v>NORTE</v>
      </c>
      <c r="B10" s="171">
        <v>774</v>
      </c>
      <c r="C10" s="139" t="str">
        <f>VLOOKUP(B10,'[1]LISTADO ATM'!$A$2:$B$922,2,0)</f>
        <v xml:space="preserve">ATM Oficina Montecristi </v>
      </c>
      <c r="D10" s="137" t="s">
        <v>2617</v>
      </c>
      <c r="E10" s="153">
        <v>3335996746</v>
      </c>
    </row>
    <row r="11" spans="1:11" s="108" customFormat="1" ht="18" x14ac:dyDescent="0.25">
      <c r="A11" s="156" t="str">
        <f>VLOOKUP(B11,'[1]LISTADO ATM'!$A$2:$C$922,3,0)</f>
        <v>NORTE</v>
      </c>
      <c r="B11" s="171">
        <v>752</v>
      </c>
      <c r="C11" s="139" t="str">
        <f>VLOOKUP(B11,'[1]LISTADO ATM'!$A$2:$B$922,2,0)</f>
        <v xml:space="preserve">ATM UNP Las Carolinas (La Vega) </v>
      </c>
      <c r="D11" s="137" t="s">
        <v>2617</v>
      </c>
      <c r="E11" s="153" t="s">
        <v>2748</v>
      </c>
    </row>
    <row r="12" spans="1:11" s="108" customFormat="1" ht="18" customHeight="1" x14ac:dyDescent="0.25">
      <c r="A12" s="156" t="str">
        <f>VLOOKUP(B12,'[1]LISTADO ATM'!$A$2:$C$922,3,0)</f>
        <v>DISTRITO NACIONAL</v>
      </c>
      <c r="B12" s="171">
        <v>184</v>
      </c>
      <c r="C12" s="139" t="str">
        <f>VLOOKUP(B12,'[1]LISTADO ATM'!$A$2:$B$922,2,0)</f>
        <v xml:space="preserve">ATM Hermanas Mirabal </v>
      </c>
      <c r="D12" s="137" t="s">
        <v>2617</v>
      </c>
      <c r="E12" s="153">
        <v>3335996733</v>
      </c>
    </row>
    <row r="13" spans="1:11" s="108" customFormat="1" ht="18" customHeight="1" x14ac:dyDescent="0.25">
      <c r="A13" s="156" t="str">
        <f>VLOOKUP(B13,'[1]LISTADO ATM'!$A$2:$C$922,3,0)</f>
        <v>ESTE</v>
      </c>
      <c r="B13" s="171">
        <v>399</v>
      </c>
      <c r="C13" s="139" t="str">
        <f>VLOOKUP(B13,'[1]LISTADO ATM'!$A$2:$B$922,2,0)</f>
        <v xml:space="preserve">ATM Oficina La Romana II </v>
      </c>
      <c r="D13" s="137" t="s">
        <v>2617</v>
      </c>
      <c r="E13" s="153">
        <v>3335996455</v>
      </c>
    </row>
    <row r="14" spans="1:11" s="108" customFormat="1" ht="18" customHeight="1" x14ac:dyDescent="0.25">
      <c r="A14" s="156" t="str">
        <f>VLOOKUP(B14,'[1]LISTADO ATM'!$A$2:$C$922,3,0)</f>
        <v>DISTRITO NACIONAL</v>
      </c>
      <c r="B14" s="171">
        <v>527</v>
      </c>
      <c r="C14" s="139" t="str">
        <f>VLOOKUP(B14,'[1]LISTADO ATM'!$A$2:$B$922,2,0)</f>
        <v>ATM Oficina Zona Oriental II</v>
      </c>
      <c r="D14" s="137" t="s">
        <v>2617</v>
      </c>
      <c r="E14" s="153">
        <v>3335996593</v>
      </c>
    </row>
    <row r="15" spans="1:11" s="108" customFormat="1" ht="18" x14ac:dyDescent="0.25">
      <c r="A15" s="156" t="str">
        <f>VLOOKUP(B15,'[1]LISTADO ATM'!$A$2:$C$922,3,0)</f>
        <v>SUR</v>
      </c>
      <c r="B15" s="171">
        <v>750</v>
      </c>
      <c r="C15" s="139" t="str">
        <f>VLOOKUP(B15,'[1]LISTADO ATM'!$A$2:$B$922,2,0)</f>
        <v xml:space="preserve">ATM UNP Duvergé </v>
      </c>
      <c r="D15" s="137" t="s">
        <v>2617</v>
      </c>
      <c r="E15" s="153">
        <v>3335996712</v>
      </c>
    </row>
    <row r="16" spans="1:11" s="108" customFormat="1" ht="18" customHeight="1" x14ac:dyDescent="0.25">
      <c r="A16" s="156" t="str">
        <f>VLOOKUP(B16,'[1]LISTADO ATM'!$A$2:$C$922,3,0)</f>
        <v>NORTE</v>
      </c>
      <c r="B16" s="171">
        <v>151</v>
      </c>
      <c r="C16" s="139" t="str">
        <f>VLOOKUP(B16,'[1]LISTADO ATM'!$A$2:$B$922,2,0)</f>
        <v xml:space="preserve">ATM Oficina Nagua </v>
      </c>
      <c r="D16" s="137" t="s">
        <v>2617</v>
      </c>
      <c r="E16" s="153">
        <v>3335996667</v>
      </c>
    </row>
    <row r="17" spans="1:5" s="108" customFormat="1" ht="18.75" customHeight="1" x14ac:dyDescent="0.25">
      <c r="A17" s="156" t="str">
        <f>VLOOKUP(B17,'[1]LISTADO ATM'!$A$2:$C$922,3,0)</f>
        <v>DISTRITO NACIONAL</v>
      </c>
      <c r="B17" s="171">
        <v>957</v>
      </c>
      <c r="C17" s="139" t="str">
        <f>VLOOKUP(B17,'[1]LISTADO ATM'!$A$2:$B$922,2,0)</f>
        <v xml:space="preserve">ATM Oficina Venezuela </v>
      </c>
      <c r="D17" s="137" t="s">
        <v>2617</v>
      </c>
      <c r="E17" s="153" t="s">
        <v>2676</v>
      </c>
    </row>
    <row r="18" spans="1:5" s="108" customFormat="1" ht="18" customHeight="1" x14ac:dyDescent="0.25">
      <c r="A18" s="156" t="str">
        <f>VLOOKUP(B18,'[1]LISTADO ATM'!$A$2:$C$922,3,0)</f>
        <v>ESTE</v>
      </c>
      <c r="B18" s="171">
        <v>612</v>
      </c>
      <c r="C18" s="139" t="str">
        <f>VLOOKUP(B18,'[1]LISTADO ATM'!$A$2:$B$922,2,0)</f>
        <v xml:space="preserve">ATM Plaza Orense (La Romana) </v>
      </c>
      <c r="D18" s="137" t="s">
        <v>2617</v>
      </c>
      <c r="E18" s="153">
        <v>3335996544</v>
      </c>
    </row>
    <row r="19" spans="1:5" s="108" customFormat="1" ht="18" customHeight="1" x14ac:dyDescent="0.25">
      <c r="A19" s="156" t="str">
        <f>VLOOKUP(B19,'[1]LISTADO ATM'!$A$2:$C$922,3,0)</f>
        <v>SUR</v>
      </c>
      <c r="B19" s="171">
        <v>766</v>
      </c>
      <c r="C19" s="139" t="str">
        <f>VLOOKUP(B19,'[1]LISTADO ATM'!$A$2:$B$922,2,0)</f>
        <v xml:space="preserve">ATM Oficina Azua II </v>
      </c>
      <c r="D19" s="137" t="s">
        <v>2617</v>
      </c>
      <c r="E19" s="153">
        <v>3335996722</v>
      </c>
    </row>
    <row r="20" spans="1:5" s="114" customFormat="1" ht="18" customHeight="1" x14ac:dyDescent="0.25">
      <c r="A20" s="156" t="str">
        <f>VLOOKUP(B20,'[1]LISTADO ATM'!$A$2:$C$922,3,0)</f>
        <v>DISTRITO NACIONAL</v>
      </c>
      <c r="B20" s="171">
        <v>578</v>
      </c>
      <c r="C20" s="139" t="str">
        <f>VLOOKUP(B20,'[1]LISTADO ATM'!$A$2:$B$922,2,0)</f>
        <v xml:space="preserve">ATM Procuraduría General de la República </v>
      </c>
      <c r="D20" s="137" t="s">
        <v>2617</v>
      </c>
      <c r="E20" s="153">
        <v>3335996236</v>
      </c>
    </row>
    <row r="21" spans="1:5" s="114" customFormat="1" ht="18" customHeight="1" x14ac:dyDescent="0.25">
      <c r="A21" s="156" t="str">
        <f>VLOOKUP(B21,'[1]LISTADO ATM'!$A$2:$C$922,3,0)</f>
        <v>ESTE</v>
      </c>
      <c r="B21" s="171">
        <v>268</v>
      </c>
      <c r="C21" s="139" t="str">
        <f>VLOOKUP(B21,'[1]LISTADO ATM'!$A$2:$B$922,2,0)</f>
        <v xml:space="preserve">ATM Autobanco La Altagracia (Higuey) </v>
      </c>
      <c r="D21" s="137" t="s">
        <v>2617</v>
      </c>
      <c r="E21" s="153">
        <v>3335996683</v>
      </c>
    </row>
    <row r="22" spans="1:5" s="114" customFormat="1" ht="18" customHeight="1" x14ac:dyDescent="0.25">
      <c r="A22" s="156" t="str">
        <f>VLOOKUP(B22,'[1]LISTADO ATM'!$A$2:$C$922,3,0)</f>
        <v>DISTRITO NACIONAL</v>
      </c>
      <c r="B22" s="171">
        <v>298</v>
      </c>
      <c r="C22" s="139" t="str">
        <f>VLOOKUP(B22,'[1]LISTADO ATM'!$A$2:$B$922,2,0)</f>
        <v xml:space="preserve">ATM S/M Aprezio Engombe </v>
      </c>
      <c r="D22" s="137" t="s">
        <v>2617</v>
      </c>
      <c r="E22" s="153">
        <v>3335996677</v>
      </c>
    </row>
    <row r="23" spans="1:5" s="114" customFormat="1" ht="18" customHeight="1" x14ac:dyDescent="0.25">
      <c r="A23" s="156" t="str">
        <f>VLOOKUP(B23,'[1]LISTADO ATM'!$A$2:$C$922,3,0)</f>
        <v>NORTE</v>
      </c>
      <c r="B23" s="171">
        <v>144</v>
      </c>
      <c r="C23" s="139" t="str">
        <f>VLOOKUP(B23,'[1]LISTADO ATM'!$A$2:$B$922,2,0)</f>
        <v xml:space="preserve">ATM Oficina Villa Altagracia </v>
      </c>
      <c r="D23" s="137" t="s">
        <v>2617</v>
      </c>
      <c r="E23" s="153">
        <v>3335996675</v>
      </c>
    </row>
    <row r="24" spans="1:5" s="114" customFormat="1" ht="18" customHeight="1" x14ac:dyDescent="0.25">
      <c r="A24" s="156" t="str">
        <f>VLOOKUP(B24,'[1]LISTADO ATM'!$A$2:$C$922,3,0)</f>
        <v>DISTRITO NACIONAL</v>
      </c>
      <c r="B24" s="171">
        <v>359</v>
      </c>
      <c r="C24" s="139" t="str">
        <f>VLOOKUP(B24,'[1]LISTADO ATM'!$A$2:$B$922,2,0)</f>
        <v>ATM S/M Bravo Ozama</v>
      </c>
      <c r="D24" s="137" t="s">
        <v>2617</v>
      </c>
      <c r="E24" s="153" t="s">
        <v>2677</v>
      </c>
    </row>
    <row r="25" spans="1:5" s="114" customFormat="1" ht="18" customHeight="1" x14ac:dyDescent="0.25">
      <c r="A25" s="156" t="str">
        <f>VLOOKUP(B25,'[1]LISTADO ATM'!$A$2:$C$922,3,0)</f>
        <v>NORTE</v>
      </c>
      <c r="B25" s="171">
        <v>903</v>
      </c>
      <c r="C25" s="139" t="str">
        <f>VLOOKUP(B25,'[1]LISTADO ATM'!$A$2:$B$922,2,0)</f>
        <v xml:space="preserve">ATM Oficina La Vega Real I </v>
      </c>
      <c r="D25" s="137" t="s">
        <v>2617</v>
      </c>
      <c r="E25" s="153">
        <v>3335996225</v>
      </c>
    </row>
    <row r="26" spans="1:5" s="114" customFormat="1" ht="18" customHeight="1" x14ac:dyDescent="0.25">
      <c r="A26" s="156" t="str">
        <f>VLOOKUP(B26,'[1]LISTADO ATM'!$A$2:$C$922,3,0)</f>
        <v>DISTRITO NACIONAL</v>
      </c>
      <c r="B26" s="171">
        <v>908</v>
      </c>
      <c r="C26" s="139" t="str">
        <f>VLOOKUP(B26,'[1]LISTADO ATM'!$A$2:$B$922,2,0)</f>
        <v xml:space="preserve">ATM Oficina Plaza Botánika </v>
      </c>
      <c r="D26" s="137" t="s">
        <v>2617</v>
      </c>
      <c r="E26" s="153" t="s">
        <v>2783</v>
      </c>
    </row>
    <row r="27" spans="1:5" s="114" customFormat="1" ht="18.75" customHeight="1" x14ac:dyDescent="0.25">
      <c r="A27" s="156" t="str">
        <f>VLOOKUP(B27,'[1]LISTADO ATM'!$A$2:$C$922,3,0)</f>
        <v>DISTRITO NACIONAL</v>
      </c>
      <c r="B27" s="171">
        <v>684</v>
      </c>
      <c r="C27" s="139" t="str">
        <f>VLOOKUP(B27,'[1]LISTADO ATM'!$A$2:$B$922,2,0)</f>
        <v>ATM Estación Texaco Prolongación 27 Febrero</v>
      </c>
      <c r="D27" s="137" t="s">
        <v>2617</v>
      </c>
      <c r="E27" s="153">
        <v>3335996721</v>
      </c>
    </row>
    <row r="28" spans="1:5" s="123" customFormat="1" ht="18.75" customHeight="1" x14ac:dyDescent="0.25">
      <c r="A28" s="156" t="str">
        <f>VLOOKUP(B28,'[1]LISTADO ATM'!$A$2:$C$922,3,0)</f>
        <v>DISTRITO NACIONAL</v>
      </c>
      <c r="B28" s="171">
        <v>165</v>
      </c>
      <c r="C28" s="139" t="str">
        <f>VLOOKUP(B28,'[1]LISTADO ATM'!$A$2:$B$922,2,0)</f>
        <v>ATM Autoservicio Megacentro</v>
      </c>
      <c r="D28" s="137" t="s">
        <v>2617</v>
      </c>
      <c r="E28" s="153">
        <v>3335996676</v>
      </c>
    </row>
    <row r="29" spans="1:5" s="123" customFormat="1" ht="18.75" customHeight="1" x14ac:dyDescent="0.25">
      <c r="A29" s="156" t="str">
        <f>VLOOKUP(B29,'[1]LISTADO ATM'!$A$2:$C$922,3,0)</f>
        <v>DISTRITO NACIONAL</v>
      </c>
      <c r="B29" s="171">
        <v>823</v>
      </c>
      <c r="C29" s="139" t="str">
        <f>VLOOKUP(B29,'[1]LISTADO ATM'!$A$2:$B$922,2,0)</f>
        <v xml:space="preserve">ATM UNP El Carril (Haina) </v>
      </c>
      <c r="D29" s="137" t="s">
        <v>2617</v>
      </c>
      <c r="E29" s="153">
        <v>3335996664</v>
      </c>
    </row>
    <row r="30" spans="1:5" s="123" customFormat="1" ht="18.75" customHeight="1" x14ac:dyDescent="0.25">
      <c r="A30" s="156" t="str">
        <f>VLOOKUP(B30,'[1]LISTADO ATM'!$A$2:$C$922,3,0)</f>
        <v>DISTRITO NACIONAL</v>
      </c>
      <c r="B30" s="171">
        <v>800</v>
      </c>
      <c r="C30" s="139" t="str">
        <f>VLOOKUP(B30,'[1]LISTADO ATM'!$A$2:$B$922,2,0)</f>
        <v xml:space="preserve">ATM Estación Next Dipsa Pedro Livio Cedeño </v>
      </c>
      <c r="D30" s="137" t="s">
        <v>2617</v>
      </c>
      <c r="E30" s="153">
        <v>3335996630</v>
      </c>
    </row>
    <row r="31" spans="1:5" s="123" customFormat="1" ht="18.75" customHeight="1" x14ac:dyDescent="0.25">
      <c r="A31" s="156" t="str">
        <f>VLOOKUP(B31,'[1]LISTADO ATM'!$A$2:$C$922,3,0)</f>
        <v>ESTE</v>
      </c>
      <c r="B31" s="171">
        <v>631</v>
      </c>
      <c r="C31" s="139" t="str">
        <f>VLOOKUP(B31,'[1]LISTADO ATM'!$A$2:$B$922,2,0)</f>
        <v xml:space="preserve">ATM ASOCODEQUI (San Pedro) </v>
      </c>
      <c r="D31" s="137" t="s">
        <v>2617</v>
      </c>
      <c r="E31" s="153">
        <v>3335996594</v>
      </c>
    </row>
    <row r="32" spans="1:5" s="123" customFormat="1" ht="18.75" customHeight="1" x14ac:dyDescent="0.25">
      <c r="A32" s="156" t="str">
        <f>VLOOKUP(B32,'[1]LISTADO ATM'!$A$2:$C$922,3,0)</f>
        <v>ESTE</v>
      </c>
      <c r="B32" s="171">
        <v>912</v>
      </c>
      <c r="C32" s="139" t="str">
        <f>VLOOKUP(B32,'[1]LISTADO ATM'!$A$2:$B$922,2,0)</f>
        <v xml:space="preserve">ATM Oficina San Pedro II </v>
      </c>
      <c r="D32" s="137" t="s">
        <v>2617</v>
      </c>
      <c r="E32" s="153">
        <v>3335996545</v>
      </c>
    </row>
    <row r="33" spans="1:10" s="114" customFormat="1" ht="18.75" customHeight="1" x14ac:dyDescent="0.25">
      <c r="A33" s="156" t="str">
        <f>VLOOKUP(B33,'[1]LISTADO ATM'!$A$2:$C$922,3,0)</f>
        <v>ESTE</v>
      </c>
      <c r="B33" s="171">
        <v>353</v>
      </c>
      <c r="C33" s="139" t="str">
        <f>VLOOKUP(B33,'[1]LISTADO ATM'!$A$2:$B$922,2,0)</f>
        <v xml:space="preserve">ATM Estación Boulevard Juan Dolio </v>
      </c>
      <c r="D33" s="137" t="s">
        <v>2617</v>
      </c>
      <c r="E33" s="153">
        <v>3335996485</v>
      </c>
    </row>
    <row r="34" spans="1:10" s="114" customFormat="1" ht="18.75" customHeight="1" x14ac:dyDescent="0.25">
      <c r="A34" s="156" t="str">
        <f>VLOOKUP(B34,'[1]LISTADO ATM'!$A$2:$C$922,3,0)</f>
        <v>DISTRITO NACIONAL</v>
      </c>
      <c r="B34" s="171">
        <v>572</v>
      </c>
      <c r="C34" s="139" t="str">
        <f>VLOOKUP(B34,'[1]LISTADO ATM'!$A$2:$B$922,2,0)</f>
        <v xml:space="preserve">ATM Olé Ovando </v>
      </c>
      <c r="D34" s="137" t="s">
        <v>2617</v>
      </c>
      <c r="E34" s="153">
        <v>3335996372</v>
      </c>
    </row>
    <row r="35" spans="1:10" s="114" customFormat="1" ht="18" customHeight="1" x14ac:dyDescent="0.25">
      <c r="A35" s="156" t="str">
        <f>VLOOKUP(B35,'[1]LISTADO ATM'!$A$2:$C$922,3,0)</f>
        <v>SUR</v>
      </c>
      <c r="B35" s="171">
        <v>249</v>
      </c>
      <c r="C35" s="139" t="str">
        <f>VLOOKUP(B35,'[1]LISTADO ATM'!$A$2:$B$922,2,0)</f>
        <v xml:space="preserve">ATM Banco Agrícola Neiba </v>
      </c>
      <c r="D35" s="137" t="s">
        <v>2617</v>
      </c>
      <c r="E35" s="153">
        <v>3335996175</v>
      </c>
    </row>
    <row r="36" spans="1:10" s="114" customFormat="1" ht="18.75" customHeight="1" x14ac:dyDescent="0.25">
      <c r="A36" s="156" t="str">
        <f>VLOOKUP(B36,'[1]LISTADO ATM'!$A$2:$C$922,3,0)</f>
        <v>DISTRITO NACIONAL</v>
      </c>
      <c r="B36" s="171">
        <v>930</v>
      </c>
      <c r="C36" s="139" t="str">
        <f>VLOOKUP(B36,'[1]LISTADO ATM'!$A$2:$B$922,2,0)</f>
        <v>ATM Oficina Plaza Spring Center</v>
      </c>
      <c r="D36" s="137" t="s">
        <v>2617</v>
      </c>
      <c r="E36" s="153" t="s">
        <v>2784</v>
      </c>
      <c r="G36" s="122"/>
    </row>
    <row r="37" spans="1:10" s="114" customFormat="1" ht="18" customHeight="1" x14ac:dyDescent="0.25">
      <c r="A37" s="156" t="str">
        <f>VLOOKUP(B37,'[1]LISTADO ATM'!$A$2:$C$922,3,0)</f>
        <v>NORTE</v>
      </c>
      <c r="B37" s="171">
        <v>504</v>
      </c>
      <c r="C37" s="139" t="str">
        <f>VLOOKUP(B37,'[1]LISTADO ATM'!$A$2:$B$922,2,0)</f>
        <v>ATM CURNA UASD Nagua</v>
      </c>
      <c r="D37" s="137" t="s">
        <v>2617</v>
      </c>
      <c r="E37" s="153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6" t="str">
        <f>VLOOKUP(B38,'[1]LISTADO ATM'!$A$2:$C$922,3,0)</f>
        <v>DISTRITO NACIONAL</v>
      </c>
      <c r="B38" s="171">
        <v>235</v>
      </c>
      <c r="C38" s="139" t="str">
        <f>VLOOKUP(B38,'[1]LISTADO ATM'!$A$2:$B$922,2,0)</f>
        <v xml:space="preserve">ATM Oficina Multicentro La Sirena San Isidro </v>
      </c>
      <c r="D38" s="137" t="s">
        <v>2617</v>
      </c>
      <c r="E38" s="153" t="s">
        <v>2722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6" t="str">
        <f>VLOOKUP(B39,'[1]LISTADO ATM'!$A$2:$C$922,3,0)</f>
        <v>DISTRITO NACIONAL</v>
      </c>
      <c r="B39" s="171">
        <v>147</v>
      </c>
      <c r="C39" s="139" t="str">
        <f>VLOOKUP(B39,'[1]LISTADO ATM'!$A$2:$B$922,2,0)</f>
        <v xml:space="preserve">ATM Kiosco Megacentro I </v>
      </c>
      <c r="D39" s="137" t="s">
        <v>2617</v>
      </c>
      <c r="E39" s="153">
        <v>3335996745</v>
      </c>
    </row>
    <row r="40" spans="1:10" s="122" customFormat="1" ht="18.75" customHeight="1" x14ac:dyDescent="0.25">
      <c r="A40" s="156" t="str">
        <f>VLOOKUP(B40,'[1]LISTADO ATM'!$A$2:$C$922,3,0)</f>
        <v>DISTRITO NACIONAL</v>
      </c>
      <c r="B40" s="171">
        <v>697</v>
      </c>
      <c r="C40" s="139" t="str">
        <f>VLOOKUP(B40,'[1]LISTADO ATM'!$A$2:$B$922,2,0)</f>
        <v>ATM Hipermercado Olé Ciudad Juan Bosch</v>
      </c>
      <c r="D40" s="137" t="s">
        <v>2617</v>
      </c>
      <c r="E40" s="153">
        <v>3335996720</v>
      </c>
    </row>
    <row r="41" spans="1:10" s="122" customFormat="1" ht="18.75" customHeight="1" x14ac:dyDescent="0.25">
      <c r="A41" s="156" t="str">
        <f>VLOOKUP(B41,'[1]LISTADO ATM'!$A$2:$C$922,3,0)</f>
        <v>NORTE</v>
      </c>
      <c r="B41" s="171">
        <v>348</v>
      </c>
      <c r="C41" s="139" t="str">
        <f>VLOOKUP(B41,'[1]LISTADO ATM'!$A$2:$B$922,2,0)</f>
        <v xml:space="preserve">ATM Oficina Las Terrenas </v>
      </c>
      <c r="D41" s="137" t="s">
        <v>2617</v>
      </c>
      <c r="E41" s="153">
        <v>3335996679</v>
      </c>
    </row>
    <row r="42" spans="1:10" s="122" customFormat="1" ht="18.75" customHeight="1" x14ac:dyDescent="0.25">
      <c r="A42" s="156" t="str">
        <f>VLOOKUP(B42,'[1]LISTADO ATM'!$A$2:$C$922,3,0)</f>
        <v>NORTE</v>
      </c>
      <c r="B42" s="171">
        <v>500</v>
      </c>
      <c r="C42" s="139" t="str">
        <f>VLOOKUP(B42,'[1]LISTADO ATM'!$A$2:$B$922,2,0)</f>
        <v xml:space="preserve">ATM UNP Cutupú </v>
      </c>
      <c r="D42" s="137" t="s">
        <v>2617</v>
      </c>
      <c r="E42" s="153" t="s">
        <v>2679</v>
      </c>
    </row>
    <row r="43" spans="1:10" s="122" customFormat="1" ht="18" customHeight="1" x14ac:dyDescent="0.25">
      <c r="A43" s="156" t="str">
        <f>VLOOKUP(B43,'[1]LISTADO ATM'!$A$2:$C$922,3,0)</f>
        <v>DISTRITO NACIONAL</v>
      </c>
      <c r="B43" s="171">
        <v>152</v>
      </c>
      <c r="C43" s="139" t="str">
        <f>VLOOKUP(B43,'[1]LISTADO ATM'!$A$2:$B$922,2,0)</f>
        <v xml:space="preserve">ATM Kiosco Megacentro II </v>
      </c>
      <c r="D43" s="137" t="s">
        <v>2617</v>
      </c>
      <c r="E43" s="153" t="s">
        <v>2785</v>
      </c>
    </row>
    <row r="44" spans="1:10" s="122" customFormat="1" ht="18" x14ac:dyDescent="0.25">
      <c r="A44" s="156" t="str">
        <f>VLOOKUP(B44,'[1]LISTADO ATM'!$A$2:$C$922,3,0)</f>
        <v>DISTRITO NACIONAL</v>
      </c>
      <c r="B44" s="171">
        <v>449</v>
      </c>
      <c r="C44" s="139" t="str">
        <f>VLOOKUP(B44,'[1]LISTADO ATM'!$A$2:$B$922,2,0)</f>
        <v>ATM Autobanco Lope de Vega II</v>
      </c>
      <c r="D44" s="137" t="s">
        <v>2617</v>
      </c>
      <c r="E44" s="153" t="s">
        <v>2749</v>
      </c>
    </row>
    <row r="45" spans="1:10" s="114" customFormat="1" ht="18" customHeight="1" x14ac:dyDescent="0.25">
      <c r="A45" s="156" t="str">
        <f>VLOOKUP(B45,'[1]LISTADO ATM'!$A$2:$C$922,3,0)</f>
        <v>DISTRITO NACIONAL</v>
      </c>
      <c r="B45" s="171">
        <v>406</v>
      </c>
      <c r="C45" s="139" t="str">
        <f>VLOOKUP(B45,'[1]LISTADO ATM'!$A$2:$B$922,2,0)</f>
        <v xml:space="preserve">ATM UNP Plaza Lama Máximo Gómez </v>
      </c>
      <c r="D45" s="137" t="s">
        <v>2617</v>
      </c>
      <c r="E45" s="171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6" t="str">
        <f>VLOOKUP(B46,'[1]LISTADO ATM'!$A$2:$C$922,3,0)</f>
        <v>DISTRITO NACIONAL</v>
      </c>
      <c r="B46" s="171">
        <v>237</v>
      </c>
      <c r="C46" s="139" t="str">
        <f>VLOOKUP(B46,'[1]LISTADO ATM'!$A$2:$B$922,2,0)</f>
        <v xml:space="preserve">ATM UNP Plaza Vásquez </v>
      </c>
      <c r="D46" s="137" t="s">
        <v>2617</v>
      </c>
      <c r="E46" s="171" t="s">
        <v>2724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6" t="str">
        <f>VLOOKUP(B47,'[1]LISTADO ATM'!$A$2:$C$922,3,0)</f>
        <v>DISTRITO NACIONAL</v>
      </c>
      <c r="B47" s="171">
        <v>473</v>
      </c>
      <c r="C47" s="139" t="str">
        <f>VLOOKUP(B47,'[1]LISTADO ATM'!$A$2:$B$922,2,0)</f>
        <v xml:space="preserve">ATM Oficina Carrefour II </v>
      </c>
      <c r="D47" s="137" t="s">
        <v>2617</v>
      </c>
      <c r="E47" s="152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6" t="str">
        <f>VLOOKUP(B48,'[1]LISTADO ATM'!$A$2:$C$922,3,0)</f>
        <v>ESTE</v>
      </c>
      <c r="B48" s="171">
        <v>111</v>
      </c>
      <c r="C48" s="139" t="str">
        <f>VLOOKUP(B48,'[1]LISTADO ATM'!$A$2:$B$922,2,0)</f>
        <v xml:space="preserve">ATM Oficina San Pedro </v>
      </c>
      <c r="D48" s="137" t="s">
        <v>2617</v>
      </c>
      <c r="E48" s="152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6" t="str">
        <f>VLOOKUP(B49,'[1]LISTADO ATM'!$A$2:$C$922,3,0)</f>
        <v>ESTE</v>
      </c>
      <c r="B49" s="171">
        <v>824</v>
      </c>
      <c r="C49" s="139" t="str">
        <f>VLOOKUP(B49,'[1]LISTADO ATM'!$A$2:$B$922,2,0)</f>
        <v xml:space="preserve">ATM Multiplaza (Higuey) </v>
      </c>
      <c r="D49" s="137" t="s">
        <v>2617</v>
      </c>
      <c r="E49" s="152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6" t="str">
        <f>VLOOKUP(B50,'[1]LISTADO ATM'!$A$2:$C$922,3,0)</f>
        <v>ESTE</v>
      </c>
      <c r="B50" s="171">
        <v>386</v>
      </c>
      <c r="C50" s="139" t="str">
        <f>VLOOKUP(B50,'[1]LISTADO ATM'!$A$2:$B$922,2,0)</f>
        <v xml:space="preserve">ATM Plaza Verón II </v>
      </c>
      <c r="D50" s="137" t="s">
        <v>2617</v>
      </c>
      <c r="E50" s="152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6" t="str">
        <f>VLOOKUP(B51,'[1]LISTADO ATM'!$A$2:$C$922,3,0)</f>
        <v>NORTE</v>
      </c>
      <c r="B51" s="171">
        <v>383</v>
      </c>
      <c r="C51" s="139" t="str">
        <f>VLOOKUP(B51,'[1]LISTADO ATM'!$A$2:$B$922,2,0)</f>
        <v>ATM S/M Daniel (Dajabón)</v>
      </c>
      <c r="D51" s="137" t="s">
        <v>2617</v>
      </c>
      <c r="E51" s="152" t="s">
        <v>2680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6" t="str">
        <f>VLOOKUP(B52,'[1]LISTADO ATM'!$A$2:$C$922,3,0)</f>
        <v>DISTRITO NACIONAL</v>
      </c>
      <c r="B52" s="171">
        <v>717</v>
      </c>
      <c r="C52" s="139" t="str">
        <f>VLOOKUP(B52,'[1]LISTADO ATM'!$A$2:$B$922,2,0)</f>
        <v xml:space="preserve">ATM Oficina Los Alcarrizos </v>
      </c>
      <c r="D52" s="137" t="s">
        <v>2617</v>
      </c>
      <c r="E52" s="152">
        <v>3335996590</v>
      </c>
    </row>
    <row r="53" spans="1:10" s="114" customFormat="1" ht="18" customHeight="1" x14ac:dyDescent="0.25">
      <c r="A53" s="156" t="str">
        <f>VLOOKUP(B53,'[1]LISTADO ATM'!$A$2:$C$922,3,0)</f>
        <v>DISTRITO NACIONAL</v>
      </c>
      <c r="B53" s="171">
        <v>970</v>
      </c>
      <c r="C53" s="139" t="str">
        <f>VLOOKUP(B53,'[1]LISTADO ATM'!$A$2:$B$922,2,0)</f>
        <v xml:space="preserve">ATM S/M Olé Haina </v>
      </c>
      <c r="D53" s="137" t="s">
        <v>2617</v>
      </c>
      <c r="E53" s="152">
        <v>3335996446</v>
      </c>
    </row>
    <row r="54" spans="1:10" s="114" customFormat="1" ht="18" customHeight="1" x14ac:dyDescent="0.25">
      <c r="A54" s="156" t="str">
        <f>VLOOKUP(B54,'[1]LISTADO ATM'!$A$2:$C$922,3,0)</f>
        <v>DISTRITO NACIONAL</v>
      </c>
      <c r="B54" s="171">
        <v>745</v>
      </c>
      <c r="C54" s="139" t="str">
        <f>VLOOKUP(B54,'[1]LISTADO ATM'!$A$2:$B$922,2,0)</f>
        <v xml:space="preserve">ATM Oficina Ave. Duarte </v>
      </c>
      <c r="D54" s="137" t="s">
        <v>2617</v>
      </c>
      <c r="E54" s="152">
        <v>3335995919</v>
      </c>
    </row>
    <row r="55" spans="1:10" s="114" customFormat="1" ht="18.75" customHeight="1" x14ac:dyDescent="0.25">
      <c r="A55" s="156" t="e">
        <f>VLOOKUP(B55,'[1]LISTADO ATM'!$A$2:$C$922,3,0)</f>
        <v>#N/A</v>
      </c>
      <c r="B55" s="171"/>
      <c r="C55" s="139" t="e">
        <f>VLOOKUP(B55,'[1]LISTADO ATM'!$A$2:$B$922,2,0)</f>
        <v>#N/A</v>
      </c>
      <c r="D55" s="137" t="s">
        <v>2617</v>
      </c>
      <c r="E55" s="153"/>
    </row>
    <row r="56" spans="1:10" s="114" customFormat="1" ht="18" customHeight="1" x14ac:dyDescent="0.25">
      <c r="A56" s="156" t="e">
        <f>VLOOKUP(B56,'[1]LISTADO ATM'!$A$2:$C$922,3,0)</f>
        <v>#N/A</v>
      </c>
      <c r="B56" s="171"/>
      <c r="C56" s="139" t="e">
        <f>VLOOKUP(B56,'[1]LISTADO ATM'!$A$2:$B$922,2,0)</f>
        <v>#N/A</v>
      </c>
      <c r="D56" s="137" t="s">
        <v>2617</v>
      </c>
      <c r="E56" s="153"/>
    </row>
    <row r="57" spans="1:10" s="122" customFormat="1" ht="18" customHeight="1" x14ac:dyDescent="0.25">
      <c r="A57" s="156" t="e">
        <f>VLOOKUP(B57,'[1]LISTADO ATM'!$A$2:$C$922,3,0)</f>
        <v>#N/A</v>
      </c>
      <c r="B57" s="171"/>
      <c r="C57" s="139" t="e">
        <f>VLOOKUP(B57,'[1]LISTADO ATM'!$A$2:$B$922,2,0)</f>
        <v>#N/A</v>
      </c>
      <c r="D57" s="137" t="s">
        <v>2617</v>
      </c>
      <c r="E57" s="153"/>
    </row>
    <row r="58" spans="1:10" s="122" customFormat="1" ht="18" customHeight="1" x14ac:dyDescent="0.25">
      <c r="A58" s="156" t="e">
        <f>VLOOKUP(B58,'[1]LISTADO ATM'!$A$2:$C$922,3,0)</f>
        <v>#N/A</v>
      </c>
      <c r="B58" s="171"/>
      <c r="C58" s="139" t="e">
        <f>VLOOKUP(B58,'[1]LISTADO ATM'!$A$2:$B$922,2,0)</f>
        <v>#N/A</v>
      </c>
      <c r="D58" s="137" t="s">
        <v>2617</v>
      </c>
      <c r="E58" s="153"/>
    </row>
    <row r="59" spans="1:10" s="122" customFormat="1" ht="18" customHeight="1" x14ac:dyDescent="0.25">
      <c r="A59" s="156" t="e">
        <f>VLOOKUP(B59,'[1]LISTADO ATM'!$A$2:$C$922,3,0)</f>
        <v>#N/A</v>
      </c>
      <c r="B59" s="171"/>
      <c r="C59" s="139" t="e">
        <f>VLOOKUP(B59,'[1]LISTADO ATM'!$A$2:$B$922,2,0)</f>
        <v>#N/A</v>
      </c>
      <c r="D59" s="137" t="s">
        <v>2617</v>
      </c>
      <c r="E59" s="153"/>
    </row>
    <row r="60" spans="1:10" s="122" customFormat="1" ht="18" customHeight="1" thickBot="1" x14ac:dyDescent="0.3">
      <c r="A60" s="155" t="s">
        <v>2463</v>
      </c>
      <c r="B60" s="145">
        <f>COUNT(B9:B54)</f>
        <v>46</v>
      </c>
      <c r="C60" s="195"/>
      <c r="D60" s="196"/>
      <c r="E60" s="197"/>
    </row>
    <row r="61" spans="1:10" s="122" customFormat="1" x14ac:dyDescent="0.25">
      <c r="A61" s="198"/>
      <c r="B61" s="199"/>
      <c r="C61" s="199"/>
      <c r="D61" s="199"/>
      <c r="E61" s="200"/>
    </row>
    <row r="62" spans="1:10" s="122" customFormat="1" ht="18" customHeight="1" x14ac:dyDescent="0.25">
      <c r="A62" s="192" t="s">
        <v>2571</v>
      </c>
      <c r="B62" s="193"/>
      <c r="C62" s="193"/>
      <c r="D62" s="193"/>
      <c r="E62" s="194"/>
    </row>
    <row r="63" spans="1:10" s="123" customFormat="1" ht="18" customHeight="1" x14ac:dyDescent="0.25">
      <c r="A63" s="149" t="s">
        <v>15</v>
      </c>
      <c r="B63" s="149" t="s">
        <v>2408</v>
      </c>
      <c r="C63" s="135" t="s">
        <v>46</v>
      </c>
      <c r="D63" s="135" t="s">
        <v>2411</v>
      </c>
      <c r="E63" s="149" t="s">
        <v>2409</v>
      </c>
    </row>
    <row r="64" spans="1:10" s="123" customFormat="1" ht="18" customHeight="1" x14ac:dyDescent="0.25">
      <c r="A64" s="161" t="str">
        <f>VLOOKUP(B64,'[1]LISTADO ATM'!$A$2:$C$822,3,0)</f>
        <v>NORTE</v>
      </c>
      <c r="B64" s="139">
        <v>307</v>
      </c>
      <c r="C64" s="146" t="str">
        <f>VLOOKUP(B64,'[1]LISTADO ATM'!$A$2:$B$822,2,0)</f>
        <v>ATM Oficina Nagua II</v>
      </c>
      <c r="D64" s="137" t="s">
        <v>2531</v>
      </c>
      <c r="E64" s="152">
        <v>3335996610</v>
      </c>
    </row>
    <row r="65" spans="1:5" s="123" customFormat="1" ht="18" customHeight="1" x14ac:dyDescent="0.25">
      <c r="A65" s="161" t="str">
        <f>VLOOKUP(B65,'[1]LISTADO ATM'!$A$2:$C$822,3,0)</f>
        <v>NORTE</v>
      </c>
      <c r="B65" s="139">
        <v>291</v>
      </c>
      <c r="C65" s="146" t="str">
        <f>VLOOKUP(B65,'[1]LISTADO ATM'!$A$2:$B$822,2,0)</f>
        <v xml:space="preserve">ATM S/M Jumbo Las Colinas </v>
      </c>
      <c r="D65" s="137" t="s">
        <v>2531</v>
      </c>
      <c r="E65" s="152">
        <v>3335996678</v>
      </c>
    </row>
    <row r="66" spans="1:5" s="123" customFormat="1" ht="18" customHeight="1" x14ac:dyDescent="0.25">
      <c r="A66" s="161" t="str">
        <f>VLOOKUP(B66,'[1]LISTADO ATM'!$A$2:$C$822,3,0)</f>
        <v>NORTE</v>
      </c>
      <c r="B66" s="139">
        <v>228</v>
      </c>
      <c r="C66" s="146" t="str">
        <f>VLOOKUP(B66,'[1]LISTADO ATM'!$A$2:$B$822,2,0)</f>
        <v xml:space="preserve">ATM Oficina SAJOMA </v>
      </c>
      <c r="D66" s="137" t="s">
        <v>2531</v>
      </c>
      <c r="E66" s="152">
        <v>3335996615</v>
      </c>
    </row>
    <row r="67" spans="1:5" s="123" customFormat="1" ht="18" customHeight="1" x14ac:dyDescent="0.25">
      <c r="A67" s="161" t="str">
        <f>VLOOKUP(B67,'[1]LISTADO ATM'!$A$2:$C$822,3,0)</f>
        <v>DISTRITO NACIONAL</v>
      </c>
      <c r="B67" s="139">
        <v>85</v>
      </c>
      <c r="C67" s="146" t="str">
        <f>VLOOKUP(B67,'[1]LISTADO ATM'!$A$2:$B$822,2,0)</f>
        <v xml:space="preserve">ATM Oficina San Isidro (Fuerza Aérea) </v>
      </c>
      <c r="D67" s="137" t="s">
        <v>2531</v>
      </c>
      <c r="E67" s="152">
        <v>3335996607</v>
      </c>
    </row>
    <row r="68" spans="1:5" s="123" customFormat="1" ht="18" customHeight="1" x14ac:dyDescent="0.25">
      <c r="A68" s="161" t="str">
        <f>VLOOKUP(B68,'[1]LISTADO ATM'!$A$2:$C$822,3,0)</f>
        <v>ESTE</v>
      </c>
      <c r="B68" s="139">
        <v>385</v>
      </c>
      <c r="C68" s="146" t="str">
        <f>VLOOKUP(B68,'[1]LISTADO ATM'!$A$2:$B$822,2,0)</f>
        <v xml:space="preserve">ATM Plaza Verón I </v>
      </c>
      <c r="D68" s="137" t="s">
        <v>2531</v>
      </c>
      <c r="E68" s="152">
        <v>3335996366</v>
      </c>
    </row>
    <row r="69" spans="1:5" s="123" customFormat="1" ht="18" customHeight="1" x14ac:dyDescent="0.25">
      <c r="A69" s="161" t="e">
        <f>VLOOKUP(B69,'[1]LISTADO ATM'!$A$2:$C$822,3,0)</f>
        <v>#N/A</v>
      </c>
      <c r="B69" s="139"/>
      <c r="C69" s="146" t="e">
        <f>VLOOKUP(B69,'[1]LISTADO ATM'!$A$2:$B$822,2,0)</f>
        <v>#N/A</v>
      </c>
      <c r="D69" s="137" t="s">
        <v>2531</v>
      </c>
      <c r="E69" s="152"/>
    </row>
    <row r="70" spans="1:5" s="122" customFormat="1" ht="18.75" customHeight="1" x14ac:dyDescent="0.25">
      <c r="A70" s="161" t="e">
        <f>VLOOKUP(B70,'[1]LISTADO ATM'!$A$2:$C$822,3,0)</f>
        <v>#N/A</v>
      </c>
      <c r="B70" s="139"/>
      <c r="C70" s="146" t="e">
        <f>VLOOKUP(B70,'[1]LISTADO ATM'!$A$2:$B$822,2,0)</f>
        <v>#N/A</v>
      </c>
      <c r="D70" s="137" t="s">
        <v>2531</v>
      </c>
      <c r="E70" s="152"/>
    </row>
    <row r="71" spans="1:5" s="123" customFormat="1" ht="18.75" customHeight="1" x14ac:dyDescent="0.25">
      <c r="A71" s="161" t="e">
        <f>VLOOKUP(B71,'[1]LISTADO ATM'!$A$2:$C$822,3,0)</f>
        <v>#N/A</v>
      </c>
      <c r="B71" s="139"/>
      <c r="C71" s="146" t="e">
        <f>VLOOKUP(B71,'[1]LISTADO ATM'!$A$2:$B$822,2,0)</f>
        <v>#N/A</v>
      </c>
      <c r="D71" s="137" t="s">
        <v>2531</v>
      </c>
      <c r="E71" s="152"/>
    </row>
    <row r="72" spans="1:5" s="123" customFormat="1" ht="18.75" customHeight="1" x14ac:dyDescent="0.25">
      <c r="A72" s="161" t="e">
        <f>VLOOKUP(B72,'[1]LISTADO ATM'!$A$2:$C$822,3,0)</f>
        <v>#N/A</v>
      </c>
      <c r="B72" s="139"/>
      <c r="C72" s="146" t="e">
        <f>VLOOKUP(B72,'[1]LISTADO ATM'!$A$2:$B$822,2,0)</f>
        <v>#N/A</v>
      </c>
      <c r="D72" s="137" t="s">
        <v>2531</v>
      </c>
      <c r="E72" s="152"/>
    </row>
    <row r="73" spans="1:5" s="123" customFormat="1" ht="18.75" customHeight="1" thickBot="1" x14ac:dyDescent="0.3">
      <c r="A73" s="155" t="s">
        <v>2463</v>
      </c>
      <c r="B73" s="145">
        <f>COUNT(B64:B64)</f>
        <v>1</v>
      </c>
      <c r="C73" s="195"/>
      <c r="D73" s="196"/>
      <c r="E73" s="197"/>
    </row>
    <row r="74" spans="1:5" s="114" customFormat="1" ht="18" customHeight="1" thickBot="1" x14ac:dyDescent="0.3">
      <c r="A74" s="183"/>
      <c r="B74" s="184"/>
      <c r="C74" s="184"/>
      <c r="D74" s="184"/>
      <c r="E74" s="185"/>
    </row>
    <row r="75" spans="1:5" s="122" customFormat="1" ht="18.75" customHeight="1" thickBot="1" x14ac:dyDescent="0.3">
      <c r="A75" s="186" t="s">
        <v>2464</v>
      </c>
      <c r="B75" s="187"/>
      <c r="C75" s="187"/>
      <c r="D75" s="187"/>
      <c r="E75" s="188"/>
    </row>
    <row r="76" spans="1:5" s="122" customFormat="1" ht="18" customHeight="1" x14ac:dyDescent="0.25">
      <c r="A76" s="149" t="s">
        <v>15</v>
      </c>
      <c r="B76" s="149" t="s">
        <v>2408</v>
      </c>
      <c r="C76" s="135" t="s">
        <v>46</v>
      </c>
      <c r="D76" s="135" t="s">
        <v>2411</v>
      </c>
      <c r="E76" s="149" t="s">
        <v>2409</v>
      </c>
    </row>
    <row r="77" spans="1:5" s="122" customFormat="1" ht="18" customHeight="1" x14ac:dyDescent="0.25">
      <c r="A77" s="156" t="str">
        <f>VLOOKUP(B77,'[1]LISTADO ATM'!$A$2:$C$922,3,0)</f>
        <v>ESTE</v>
      </c>
      <c r="B77" s="171">
        <v>114</v>
      </c>
      <c r="C77" s="139" t="str">
        <f>VLOOKUP(B77,'[1]LISTADO ATM'!$A$2:$B$922,2,0)</f>
        <v xml:space="preserve">ATM Oficina Hato Mayor </v>
      </c>
      <c r="D77" s="141" t="s">
        <v>2429</v>
      </c>
      <c r="E77" s="153">
        <v>3335996448</v>
      </c>
    </row>
    <row r="78" spans="1:5" s="122" customFormat="1" ht="17.45" customHeight="1" x14ac:dyDescent="0.25">
      <c r="A78" s="156" t="str">
        <f>VLOOKUP(B78,'[1]LISTADO ATM'!$A$2:$C$922,3,0)</f>
        <v>DISTRITO NACIONAL</v>
      </c>
      <c r="B78" s="171">
        <v>696</v>
      </c>
      <c r="C78" s="139" t="str">
        <f>VLOOKUP(B78,'[1]LISTADO ATM'!$A$2:$B$922,2,0)</f>
        <v>ATM Olé Jacobo Majluta</v>
      </c>
      <c r="D78" s="141" t="s">
        <v>2429</v>
      </c>
      <c r="E78" s="153">
        <v>3335994870</v>
      </c>
    </row>
    <row r="79" spans="1:5" s="122" customFormat="1" ht="18.75" customHeight="1" x14ac:dyDescent="0.25">
      <c r="A79" s="156" t="str">
        <f>VLOOKUP(B79,'[1]LISTADO ATM'!$A$2:$C$922,3,0)</f>
        <v>DISTRITO NACIONAL</v>
      </c>
      <c r="B79" s="171">
        <v>416</v>
      </c>
      <c r="C79" s="139" t="str">
        <f>VLOOKUP(B79,'[1]LISTADO ATM'!$A$2:$B$922,2,0)</f>
        <v xml:space="preserve">ATM Autobanco San Martín II </v>
      </c>
      <c r="D79" s="141" t="s">
        <v>2429</v>
      </c>
      <c r="E79" s="153">
        <v>3335996598</v>
      </c>
    </row>
    <row r="80" spans="1:5" s="114" customFormat="1" ht="18.75" customHeight="1" x14ac:dyDescent="0.25">
      <c r="A80" s="156" t="str">
        <f>VLOOKUP(B80,'[1]LISTADO ATM'!$A$2:$C$922,3,0)</f>
        <v>ESTE</v>
      </c>
      <c r="B80" s="171">
        <v>211</v>
      </c>
      <c r="C80" s="139" t="str">
        <f>VLOOKUP(B80,'[1]LISTADO ATM'!$A$2:$B$922,2,0)</f>
        <v xml:space="preserve">ATM Oficina La Romana I </v>
      </c>
      <c r="D80" s="141" t="s">
        <v>2429</v>
      </c>
      <c r="E80" s="153">
        <v>3335996606</v>
      </c>
    </row>
    <row r="81" spans="1:5" s="114" customFormat="1" ht="18" customHeight="1" x14ac:dyDescent="0.25">
      <c r="A81" s="156" t="str">
        <f>VLOOKUP(B81,'[1]LISTADO ATM'!$A$2:$C$922,3,0)</f>
        <v>DISTRITO NACIONAL</v>
      </c>
      <c r="B81" s="171">
        <v>967</v>
      </c>
      <c r="C81" s="139" t="str">
        <f>VLOOKUP(B81,'[1]LISTADO ATM'!$A$2:$B$922,2,0)</f>
        <v xml:space="preserve">ATM UNP Hiper Olé Autopista Duarte </v>
      </c>
      <c r="D81" s="141" t="s">
        <v>2429</v>
      </c>
      <c r="E81" s="153">
        <v>3335996665</v>
      </c>
    </row>
    <row r="82" spans="1:5" s="114" customFormat="1" ht="18" customHeight="1" x14ac:dyDescent="0.25">
      <c r="A82" s="156" t="str">
        <f>VLOOKUP(B82,'[1]LISTADO ATM'!$A$2:$C$922,3,0)</f>
        <v>NORTE</v>
      </c>
      <c r="B82" s="171">
        <v>142</v>
      </c>
      <c r="C82" s="139" t="str">
        <f>VLOOKUP(B82,'[1]LISTADO ATM'!$A$2:$B$922,2,0)</f>
        <v xml:space="preserve">ATM Centro de Caja Galerías Bonao </v>
      </c>
      <c r="D82" s="141" t="s">
        <v>2429</v>
      </c>
      <c r="E82" s="153">
        <v>3335996668</v>
      </c>
    </row>
    <row r="83" spans="1:5" s="114" customFormat="1" ht="18.75" customHeight="1" x14ac:dyDescent="0.25">
      <c r="A83" s="156" t="str">
        <f>VLOOKUP(B83,'[1]LISTADO ATM'!$A$2:$C$922,3,0)</f>
        <v>DISTRITO NACIONAL</v>
      </c>
      <c r="B83" s="171">
        <v>486</v>
      </c>
      <c r="C83" s="139" t="str">
        <f>VLOOKUP(B83,'[1]LISTADO ATM'!$A$2:$B$922,2,0)</f>
        <v xml:space="preserve">ATM Olé La Caleta </v>
      </c>
      <c r="D83" s="141" t="s">
        <v>2429</v>
      </c>
      <c r="E83" s="153" t="s">
        <v>2678</v>
      </c>
    </row>
    <row r="84" spans="1:5" s="114" customFormat="1" ht="18" customHeight="1" x14ac:dyDescent="0.25">
      <c r="A84" s="156" t="str">
        <f>VLOOKUP(B84,'[1]LISTADO ATM'!$A$2:$C$922,3,0)</f>
        <v>DISTRITO NACIONAL</v>
      </c>
      <c r="B84" s="171">
        <v>889</v>
      </c>
      <c r="C84" s="139" t="str">
        <f>VLOOKUP(B84,'[1]LISTADO ATM'!$A$2:$B$922,2,0)</f>
        <v>ATM Oficina Plaza Lama Máximo Gómez II</v>
      </c>
      <c r="D84" s="141" t="s">
        <v>2429</v>
      </c>
      <c r="E84" s="153">
        <v>3335996684</v>
      </c>
    </row>
    <row r="85" spans="1:5" s="122" customFormat="1" ht="18.75" customHeight="1" x14ac:dyDescent="0.25">
      <c r="A85" s="156" t="str">
        <f>VLOOKUP(B85,'[1]LISTADO ATM'!$A$2:$C$922,3,0)</f>
        <v>ESTE</v>
      </c>
      <c r="B85" s="171">
        <v>427</v>
      </c>
      <c r="C85" s="139" t="str">
        <f>VLOOKUP(B85,'[1]LISTADO ATM'!$A$2:$B$922,2,0)</f>
        <v xml:space="preserve">ATM Almacenes Iberia (Hato Mayor) </v>
      </c>
      <c r="D85" s="141" t="s">
        <v>2429</v>
      </c>
      <c r="E85" s="153">
        <v>3335996714</v>
      </c>
    </row>
    <row r="86" spans="1:5" s="122" customFormat="1" ht="18.75" customHeight="1" x14ac:dyDescent="0.25">
      <c r="A86" s="156" t="str">
        <f>VLOOKUP(B86,'[1]LISTADO ATM'!$A$2:$C$922,3,0)</f>
        <v>DISTRITO NACIONAL</v>
      </c>
      <c r="B86" s="171">
        <v>325</v>
      </c>
      <c r="C86" s="139" t="str">
        <f>VLOOKUP(B86,'[1]LISTADO ATM'!$A$2:$B$922,2,0)</f>
        <v>ATM Casa Edwin</v>
      </c>
      <c r="D86" s="141" t="s">
        <v>2429</v>
      </c>
      <c r="E86" s="153" t="s">
        <v>2746</v>
      </c>
    </row>
    <row r="87" spans="1:5" s="123" customFormat="1" ht="18.75" customHeight="1" x14ac:dyDescent="0.25">
      <c r="A87" s="156" t="str">
        <f>VLOOKUP(B87,'[1]LISTADO ATM'!$A$2:$C$922,3,0)</f>
        <v>SUR</v>
      </c>
      <c r="B87" s="171">
        <v>584</v>
      </c>
      <c r="C87" s="139" t="str">
        <f>VLOOKUP(B87,'[1]LISTADO ATM'!$A$2:$B$922,2,0)</f>
        <v xml:space="preserve">ATM Oficina San Cristóbal I </v>
      </c>
      <c r="D87" s="141" t="s">
        <v>2429</v>
      </c>
      <c r="E87" s="153" t="s">
        <v>2747</v>
      </c>
    </row>
    <row r="88" spans="1:5" s="123" customFormat="1" ht="18.75" customHeight="1" x14ac:dyDescent="0.25">
      <c r="A88" s="156" t="str">
        <f>VLOOKUP(B88,'[1]LISTADO ATM'!$A$2:$C$922,3,0)</f>
        <v>DISTRITO NACIONAL</v>
      </c>
      <c r="B88" s="171">
        <v>347</v>
      </c>
      <c r="C88" s="139" t="str">
        <f>VLOOKUP(B88,'[1]LISTADO ATM'!$A$2:$B$922,2,0)</f>
        <v>ATM Patio de Colombia</v>
      </c>
      <c r="D88" s="141" t="s">
        <v>2429</v>
      </c>
      <c r="E88" s="153" t="s">
        <v>2781</v>
      </c>
    </row>
    <row r="89" spans="1:5" s="123" customFormat="1" ht="18.75" customHeight="1" x14ac:dyDescent="0.25">
      <c r="A89" s="156" t="str">
        <f>VLOOKUP(B89,'[1]LISTADO ATM'!$A$2:$C$922,3,0)</f>
        <v>ESTE</v>
      </c>
      <c r="B89" s="171">
        <v>429</v>
      </c>
      <c r="C89" s="139" t="str">
        <f>VLOOKUP(B89,'[1]LISTADO ATM'!$A$2:$B$922,2,0)</f>
        <v xml:space="preserve">ATM Oficina Jumbo La Romana </v>
      </c>
      <c r="D89" s="141" t="s">
        <v>2429</v>
      </c>
      <c r="E89" s="153" t="s">
        <v>2782</v>
      </c>
    </row>
    <row r="90" spans="1:5" s="114" customFormat="1" ht="18" customHeight="1" x14ac:dyDescent="0.25">
      <c r="A90" s="156" t="str">
        <f>VLOOKUP(B90,'[1]LISTADO ATM'!$A$2:$C$922,3,0)</f>
        <v>DISTRITO NACIONAL</v>
      </c>
      <c r="B90" s="171">
        <v>540</v>
      </c>
      <c r="C90" s="139" t="str">
        <f>VLOOKUP(B90,'[1]LISTADO ATM'!$A$2:$B$922,2,0)</f>
        <v xml:space="preserve">ATM Autoservicio Sambil I </v>
      </c>
      <c r="D90" s="141" t="s">
        <v>2429</v>
      </c>
      <c r="E90" s="153" t="s">
        <v>2806</v>
      </c>
    </row>
    <row r="91" spans="1:5" ht="18" customHeight="1" x14ac:dyDescent="0.25">
      <c r="A91" s="156" t="str">
        <f>VLOOKUP(B91,'[1]LISTADO ATM'!$A$2:$C$922,3,0)</f>
        <v>NORTE</v>
      </c>
      <c r="B91" s="171">
        <v>965</v>
      </c>
      <c r="C91" s="139" t="str">
        <f>VLOOKUP(B91,'[1]LISTADO ATM'!$A$2:$B$922,2,0)</f>
        <v xml:space="preserve">ATM S/M La Fuente FUN (Santiago) </v>
      </c>
      <c r="D91" s="141" t="s">
        <v>2429</v>
      </c>
      <c r="E91" s="153" t="s">
        <v>2807</v>
      </c>
    </row>
    <row r="92" spans="1:5" ht="18" customHeight="1" x14ac:dyDescent="0.25">
      <c r="A92" s="156" t="str">
        <f>VLOOKUP(B92,'[1]LISTADO ATM'!$A$2:$C$922,3,0)</f>
        <v>DISTRITO NACIONAL</v>
      </c>
      <c r="B92" s="171">
        <v>240</v>
      </c>
      <c r="C92" s="139" t="str">
        <f>VLOOKUP(B92,'[1]LISTADO ATM'!$A$2:$B$922,2,0)</f>
        <v xml:space="preserve">ATM Oficina Carrefour I </v>
      </c>
      <c r="D92" s="141" t="s">
        <v>2429</v>
      </c>
      <c r="E92" s="153" t="s">
        <v>2808</v>
      </c>
    </row>
    <row r="93" spans="1:5" ht="18" x14ac:dyDescent="0.25">
      <c r="A93" s="156" t="e">
        <f>VLOOKUP(B93,'[1]LISTADO ATM'!$A$2:$C$922,3,0)</f>
        <v>#N/A</v>
      </c>
      <c r="B93" s="171"/>
      <c r="C93" s="139" t="e">
        <f>VLOOKUP(B93,'[1]LISTADO ATM'!$A$2:$B$922,2,0)</f>
        <v>#N/A</v>
      </c>
      <c r="D93" s="141" t="s">
        <v>2429</v>
      </c>
      <c r="E93" s="153"/>
    </row>
    <row r="94" spans="1:5" ht="18.75" customHeight="1" x14ac:dyDescent="0.25">
      <c r="A94" s="156" t="e">
        <f>VLOOKUP(B94,'[1]LISTADO ATM'!$A$2:$C$922,3,0)</f>
        <v>#N/A</v>
      </c>
      <c r="B94" s="171"/>
      <c r="C94" s="139" t="e">
        <f>VLOOKUP(B94,'[1]LISTADO ATM'!$A$2:$B$922,2,0)</f>
        <v>#N/A</v>
      </c>
      <c r="D94" s="141" t="s">
        <v>2429</v>
      </c>
      <c r="E94" s="153"/>
    </row>
    <row r="95" spans="1:5" ht="18" x14ac:dyDescent="0.25">
      <c r="A95" s="156" t="e">
        <f>VLOOKUP(B95,'[1]LISTADO ATM'!$A$2:$C$922,3,0)</f>
        <v>#N/A</v>
      </c>
      <c r="B95" s="171"/>
      <c r="C95" s="139" t="e">
        <f>VLOOKUP(B95,'[1]LISTADO ATM'!$A$2:$B$922,2,0)</f>
        <v>#N/A</v>
      </c>
      <c r="D95" s="141" t="s">
        <v>2429</v>
      </c>
      <c r="E95" s="153"/>
    </row>
    <row r="96" spans="1:5" ht="18" x14ac:dyDescent="0.25">
      <c r="A96" s="156" t="e">
        <f>VLOOKUP(B96,'[1]LISTADO ATM'!$A$2:$C$922,3,0)</f>
        <v>#N/A</v>
      </c>
      <c r="B96" s="171"/>
      <c r="C96" s="139" t="e">
        <f>VLOOKUP(B96,'[1]LISTADO ATM'!$A$2:$B$922,2,0)</f>
        <v>#N/A</v>
      </c>
      <c r="D96" s="141" t="s">
        <v>2429</v>
      </c>
      <c r="E96" s="153"/>
    </row>
    <row r="97" spans="1:5" s="108" customFormat="1" ht="18.75" customHeight="1" x14ac:dyDescent="0.25">
      <c r="A97" s="156" t="e">
        <f>VLOOKUP(B97,'[1]LISTADO ATM'!$A$2:$C$922,3,0)</f>
        <v>#N/A</v>
      </c>
      <c r="B97" s="171"/>
      <c r="C97" s="139" t="e">
        <f>VLOOKUP(B97,'[1]LISTADO ATM'!$A$2:$B$922,2,0)</f>
        <v>#N/A</v>
      </c>
      <c r="D97" s="141" t="s">
        <v>2429</v>
      </c>
      <c r="E97" s="153"/>
    </row>
    <row r="98" spans="1:5" s="108" customFormat="1" ht="18" customHeight="1" x14ac:dyDescent="0.25">
      <c r="A98" s="156" t="e">
        <f>VLOOKUP(B98,'[1]LISTADO ATM'!$A$2:$C$922,3,0)</f>
        <v>#N/A</v>
      </c>
      <c r="B98" s="171"/>
      <c r="C98" s="139" t="e">
        <f>VLOOKUP(B98,'[1]LISTADO ATM'!$A$2:$B$922,2,0)</f>
        <v>#N/A</v>
      </c>
      <c r="D98" s="141"/>
      <c r="E98" s="153"/>
    </row>
    <row r="99" spans="1:5" s="108" customFormat="1" ht="18.75" customHeight="1" x14ac:dyDescent="0.25">
      <c r="A99" s="156" t="e">
        <f>VLOOKUP(B99,'[1]LISTADO ATM'!$A$2:$C$922,3,0)</f>
        <v>#N/A</v>
      </c>
      <c r="B99" s="171"/>
      <c r="C99" s="139" t="e">
        <f>VLOOKUP(B99,'[1]LISTADO ATM'!$A$2:$B$922,2,0)</f>
        <v>#N/A</v>
      </c>
      <c r="D99" s="141"/>
      <c r="E99" s="153"/>
    </row>
    <row r="100" spans="1:5" ht="18.75" customHeight="1" x14ac:dyDescent="0.25">
      <c r="A100" s="156" t="e">
        <f>VLOOKUP(B100,'[1]LISTADO ATM'!$A$2:$C$922,3,0)</f>
        <v>#N/A</v>
      </c>
      <c r="B100" s="171"/>
      <c r="C100" s="139" t="e">
        <f>VLOOKUP(B100,'[1]LISTADO ATM'!$A$2:$B$922,2,0)</f>
        <v>#N/A</v>
      </c>
      <c r="D100" s="141"/>
      <c r="E100" s="153"/>
    </row>
    <row r="101" spans="1:5" ht="18" x14ac:dyDescent="0.25">
      <c r="A101" s="157"/>
      <c r="B101" s="163">
        <f>COUNT(B77:B92)</f>
        <v>16</v>
      </c>
      <c r="C101" s="136"/>
      <c r="D101" s="136"/>
      <c r="E101" s="158"/>
    </row>
    <row r="102" spans="1:5" ht="18.75" customHeight="1" thickBot="1" x14ac:dyDescent="0.3">
      <c r="A102" s="183"/>
      <c r="B102" s="184"/>
      <c r="C102" s="184"/>
      <c r="D102" s="184"/>
      <c r="E102" s="185"/>
    </row>
    <row r="103" spans="1:5" ht="18" x14ac:dyDescent="0.25">
      <c r="A103" s="189" t="s">
        <v>2434</v>
      </c>
      <c r="B103" s="190"/>
      <c r="C103" s="190"/>
      <c r="D103" s="190"/>
      <c r="E103" s="191"/>
    </row>
    <row r="104" spans="1:5" ht="18" x14ac:dyDescent="0.25">
      <c r="A104" s="149" t="s">
        <v>15</v>
      </c>
      <c r="B104" s="149" t="s">
        <v>2408</v>
      </c>
      <c r="C104" s="135" t="s">
        <v>46</v>
      </c>
      <c r="D104" s="135" t="s">
        <v>2411</v>
      </c>
      <c r="E104" s="149" t="s">
        <v>2409</v>
      </c>
    </row>
    <row r="105" spans="1:5" ht="18" x14ac:dyDescent="0.25">
      <c r="A105" s="156" t="str">
        <f>VLOOKUP(B105,'[1]LISTADO ATM'!$A$2:$C$822,3,0)</f>
        <v>ESTE</v>
      </c>
      <c r="B105" s="162">
        <v>673</v>
      </c>
      <c r="C105" s="139" t="str">
        <f>VLOOKUP(B105,'[1]LISTADO ATM'!$A$2:$B$822,2,0)</f>
        <v>ATM Clínica Dr. Cruz Jiminián</v>
      </c>
      <c r="D105" s="139" t="s">
        <v>2470</v>
      </c>
      <c r="E105" s="152">
        <v>3335996246</v>
      </c>
    </row>
    <row r="106" spans="1:5" ht="18.75" customHeight="1" x14ac:dyDescent="0.25">
      <c r="A106" s="156" t="e">
        <f>VLOOKUP(B106,'[1]LISTADO ATM'!$A$2:$C$822,3,0)</f>
        <v>#N/A</v>
      </c>
      <c r="B106" s="171">
        <v>995</v>
      </c>
      <c r="C106" s="139" t="s">
        <v>2809</v>
      </c>
      <c r="D106" s="139" t="s">
        <v>2470</v>
      </c>
      <c r="E106" s="152">
        <v>3335996403</v>
      </c>
    </row>
    <row r="107" spans="1:5" ht="18" x14ac:dyDescent="0.25">
      <c r="A107" s="156" t="str">
        <f>VLOOKUP(B107,'[1]LISTADO ATM'!$A$2:$C$822,3,0)</f>
        <v>NORTE</v>
      </c>
      <c r="B107" s="171">
        <v>775</v>
      </c>
      <c r="C107" s="139" t="str">
        <f>VLOOKUP(B107,'[1]LISTADO ATM'!$A$2:$B$822,2,0)</f>
        <v xml:space="preserve">ATM S/M Lilo (Montecristi) </v>
      </c>
      <c r="D107" s="139" t="s">
        <v>2470</v>
      </c>
      <c r="E107" s="152">
        <v>3335996576</v>
      </c>
    </row>
    <row r="108" spans="1:5" ht="18" x14ac:dyDescent="0.25">
      <c r="A108" s="156" t="str">
        <f>VLOOKUP(B108,'[1]LISTADO ATM'!$A$2:$C$822,3,0)</f>
        <v>DISTRITO NACIONAL</v>
      </c>
      <c r="B108" s="171">
        <v>600</v>
      </c>
      <c r="C108" s="139" t="str">
        <f>VLOOKUP(B108,'[1]LISTADO ATM'!$A$2:$B$822,2,0)</f>
        <v>ATM S/M Bravo Hipica</v>
      </c>
      <c r="D108" s="139" t="s">
        <v>2470</v>
      </c>
      <c r="E108" s="152" t="s">
        <v>2682</v>
      </c>
    </row>
    <row r="109" spans="1:5" ht="18.75" customHeight="1" x14ac:dyDescent="0.25">
      <c r="A109" s="156" t="str">
        <f>VLOOKUP(B109,'[1]LISTADO ATM'!$A$2:$C$822,3,0)</f>
        <v>DISTRITO NACIONAL</v>
      </c>
      <c r="B109" s="171">
        <v>194</v>
      </c>
      <c r="C109" s="139" t="str">
        <f>VLOOKUP(B109,'[1]LISTADO ATM'!$A$2:$B$822,2,0)</f>
        <v xml:space="preserve">ATM UNP Pantoja </v>
      </c>
      <c r="D109" s="139" t="s">
        <v>2470</v>
      </c>
      <c r="E109" s="152" t="s">
        <v>2683</v>
      </c>
    </row>
    <row r="110" spans="1:5" ht="18.75" customHeight="1" x14ac:dyDescent="0.25">
      <c r="A110" s="156" t="str">
        <f>VLOOKUP(B110,'[1]LISTADO ATM'!$A$2:$C$822,3,0)</f>
        <v>DISTRITO NACIONAL</v>
      </c>
      <c r="B110" s="171">
        <v>790</v>
      </c>
      <c r="C110" s="139" t="str">
        <f>VLOOKUP(B110,'[1]LISTADO ATM'!$A$2:$B$822,2,0)</f>
        <v xml:space="preserve">ATM Oficina Bella Vista Mall I </v>
      </c>
      <c r="D110" s="139" t="s">
        <v>2470</v>
      </c>
      <c r="E110" s="152">
        <v>3335996673</v>
      </c>
    </row>
    <row r="111" spans="1:5" ht="18" x14ac:dyDescent="0.25">
      <c r="A111" s="156" t="str">
        <f>VLOOKUP(B111,'[1]LISTADO ATM'!$A$2:$C$822,3,0)</f>
        <v>DISTRITO NACIONAL</v>
      </c>
      <c r="B111" s="171">
        <v>57</v>
      </c>
      <c r="C111" s="139" t="str">
        <f>VLOOKUP(B111,'[1]LISTADO ATM'!$A$2:$B$822,2,0)</f>
        <v xml:space="preserve">ATM Oficina Malecon Center </v>
      </c>
      <c r="D111" s="139" t="s">
        <v>2470</v>
      </c>
      <c r="E111" s="152">
        <v>3335996732</v>
      </c>
    </row>
    <row r="112" spans="1:5" ht="18" x14ac:dyDescent="0.25">
      <c r="A112" s="156" t="str">
        <f>VLOOKUP(B112,'[1]LISTADO ATM'!$A$2:$C$822,3,0)</f>
        <v>NORTE</v>
      </c>
      <c r="B112" s="171">
        <v>315</v>
      </c>
      <c r="C112" s="139" t="str">
        <f>VLOOKUP(B112,'[1]LISTADO ATM'!$A$2:$B$822,2,0)</f>
        <v xml:space="preserve">ATM Oficina Estrella Sadalá </v>
      </c>
      <c r="D112" s="139" t="s">
        <v>2470</v>
      </c>
      <c r="E112" s="171" t="s">
        <v>2723</v>
      </c>
    </row>
    <row r="113" spans="1:5" ht="18.75" customHeight="1" x14ac:dyDescent="0.25">
      <c r="A113" s="156" t="str">
        <f>VLOOKUP(B113,'[1]LISTADO ATM'!$A$2:$C$822,3,0)</f>
        <v>DISTRITO NACIONAL</v>
      </c>
      <c r="B113" s="171">
        <v>232</v>
      </c>
      <c r="C113" s="139" t="str">
        <f>VLOOKUP(B113,'[1]LISTADO ATM'!$A$2:$B$822,2,0)</f>
        <v xml:space="preserve">ATM S/M Nacional Charles de Gaulle </v>
      </c>
      <c r="D113" s="139" t="s">
        <v>2470</v>
      </c>
      <c r="E113" s="171" t="s">
        <v>2810</v>
      </c>
    </row>
    <row r="114" spans="1:5" ht="18" customHeight="1" x14ac:dyDescent="0.25">
      <c r="A114" s="156" t="str">
        <f>VLOOKUP(B114,'[1]LISTADO ATM'!$A$2:$C$822,3,0)</f>
        <v>NORTE</v>
      </c>
      <c r="B114" s="171">
        <v>985</v>
      </c>
      <c r="C114" s="139" t="str">
        <f>VLOOKUP(B114,'[1]LISTADO ATM'!$A$2:$B$822,2,0)</f>
        <v xml:space="preserve">ATM Oficina Dajabón II </v>
      </c>
      <c r="D114" s="139" t="s">
        <v>2470</v>
      </c>
      <c r="E114" s="171" t="s">
        <v>2811</v>
      </c>
    </row>
    <row r="115" spans="1:5" ht="18" x14ac:dyDescent="0.25">
      <c r="A115" s="156" t="str">
        <f>VLOOKUP(B115,'[1]LISTADO ATM'!$A$2:$C$822,3,0)</f>
        <v>NORTE</v>
      </c>
      <c r="B115" s="171">
        <v>93</v>
      </c>
      <c r="C115" s="139" t="str">
        <f>VLOOKUP(B115,'[1]LISTADO ATM'!$A$2:$B$822,2,0)</f>
        <v xml:space="preserve">ATM Oficina Cotuí </v>
      </c>
      <c r="D115" s="139" t="s">
        <v>2470</v>
      </c>
      <c r="E115" s="171" t="s">
        <v>2812</v>
      </c>
    </row>
    <row r="116" spans="1:5" ht="18" x14ac:dyDescent="0.25">
      <c r="A116" s="156" t="e">
        <f>VLOOKUP(B116,'[1]LISTADO ATM'!$A$2:$C$822,3,0)</f>
        <v>#N/A</v>
      </c>
      <c r="B116" s="171"/>
      <c r="C116" s="139" t="e">
        <f>VLOOKUP(B116,'[1]LISTADO ATM'!$A$2:$B$822,2,0)</f>
        <v>#N/A</v>
      </c>
      <c r="D116" s="139" t="s">
        <v>2470</v>
      </c>
      <c r="E116" s="171"/>
    </row>
    <row r="117" spans="1:5" ht="18" customHeight="1" x14ac:dyDescent="0.25">
      <c r="A117" s="156" t="e">
        <f>VLOOKUP(B117,'[1]LISTADO ATM'!$A$2:$C$822,3,0)</f>
        <v>#N/A</v>
      </c>
      <c r="B117" s="171"/>
      <c r="C117" s="139" t="e">
        <f>VLOOKUP(B117,'[1]LISTADO ATM'!$A$2:$B$822,2,0)</f>
        <v>#N/A</v>
      </c>
      <c r="D117" s="139" t="s">
        <v>2470</v>
      </c>
      <c r="E117" s="171"/>
    </row>
    <row r="118" spans="1:5" ht="18" x14ac:dyDescent="0.25">
      <c r="A118" s="156" t="e">
        <f>VLOOKUP(B118,'[1]LISTADO ATM'!$A$2:$C$822,3,0)</f>
        <v>#N/A</v>
      </c>
      <c r="B118" s="171"/>
      <c r="C118" s="139" t="e">
        <f>VLOOKUP(B118,'[1]LISTADO ATM'!$A$2:$B$822,2,0)</f>
        <v>#N/A</v>
      </c>
      <c r="D118" s="139" t="s">
        <v>2470</v>
      </c>
      <c r="E118" s="171"/>
    </row>
    <row r="119" spans="1:5" ht="18.75" thickBot="1" x14ac:dyDescent="0.3">
      <c r="A119" s="157" t="s">
        <v>2463</v>
      </c>
      <c r="B119" s="145">
        <f>COUNT(B105:B112)</f>
        <v>8</v>
      </c>
      <c r="C119" s="136"/>
      <c r="D119" s="136"/>
      <c r="E119" s="158"/>
    </row>
    <row r="120" spans="1:5" ht="15.75" thickBot="1" x14ac:dyDescent="0.3">
      <c r="A120" s="183"/>
      <c r="B120" s="184"/>
      <c r="C120" s="184"/>
      <c r="D120" s="184"/>
      <c r="E120" s="185"/>
    </row>
    <row r="121" spans="1:5" ht="18" x14ac:dyDescent="0.25">
      <c r="A121" s="189" t="s">
        <v>2585</v>
      </c>
      <c r="B121" s="190"/>
      <c r="C121" s="190"/>
      <c r="D121" s="190"/>
      <c r="E121" s="191"/>
    </row>
    <row r="122" spans="1:5" ht="18" x14ac:dyDescent="0.25">
      <c r="A122" s="159" t="s">
        <v>15</v>
      </c>
      <c r="B122" s="149" t="s">
        <v>2408</v>
      </c>
      <c r="C122" s="138" t="s">
        <v>46</v>
      </c>
      <c r="D122" s="138" t="s">
        <v>2411</v>
      </c>
      <c r="E122" s="160" t="s">
        <v>2409</v>
      </c>
    </row>
    <row r="123" spans="1:5" ht="18" x14ac:dyDescent="0.25">
      <c r="A123" s="139" t="str">
        <f>VLOOKUP(B123,'[1]LISTADO ATM'!$A$2:$C$822,3,0)</f>
        <v>DISTRITO NACIONAL</v>
      </c>
      <c r="B123" s="139">
        <v>231</v>
      </c>
      <c r="C123" s="139" t="str">
        <f>VLOOKUP(B123,'[1]LISTADO ATM'!$A$2:$B$822,2,0)</f>
        <v xml:space="preserve">ATM Oficina Zona Oriental </v>
      </c>
      <c r="D123" s="167" t="s">
        <v>2623</v>
      </c>
      <c r="E123" s="152">
        <v>3335996727</v>
      </c>
    </row>
    <row r="124" spans="1:5" ht="18" x14ac:dyDescent="0.25">
      <c r="A124" s="139" t="str">
        <f>VLOOKUP(B124,'[1]LISTADO ATM'!$A$2:$C$822,3,0)</f>
        <v>NORTE</v>
      </c>
      <c r="B124" s="139">
        <v>283</v>
      </c>
      <c r="C124" s="139" t="str">
        <f>VLOOKUP(B124,'[1]LISTADO ATM'!$A$2:$B$822,2,0)</f>
        <v xml:space="preserve">ATM Oficina Nibaje </v>
      </c>
      <c r="D124" s="167" t="s">
        <v>2623</v>
      </c>
      <c r="E124" s="152">
        <v>3335996729</v>
      </c>
    </row>
    <row r="125" spans="1:5" ht="18" x14ac:dyDescent="0.25">
      <c r="A125" s="139" t="str">
        <f>VLOOKUP(B125,'[1]LISTADO ATM'!$A$2:$C$822,3,0)</f>
        <v>DISTRITO NACIONAL</v>
      </c>
      <c r="B125" s="139">
        <v>113</v>
      </c>
      <c r="C125" s="139" t="str">
        <f>VLOOKUP(B125,'[1]LISTADO ATM'!$A$2:$B$822,2,0)</f>
        <v xml:space="preserve">ATM Autoservicio Atalaya del Mar </v>
      </c>
      <c r="D125" s="167" t="s">
        <v>2623</v>
      </c>
      <c r="E125" s="152">
        <v>3335996730</v>
      </c>
    </row>
    <row r="126" spans="1:5" ht="18" x14ac:dyDescent="0.25">
      <c r="A126" s="139" t="str">
        <f>VLOOKUP(B126,'[1]LISTADO ATM'!$A$2:$C$822,3,0)</f>
        <v>DISTRITO NACIONAL</v>
      </c>
      <c r="B126" s="139">
        <v>743</v>
      </c>
      <c r="C126" s="139" t="str">
        <f>VLOOKUP(B126,'[1]LISTADO ATM'!$A$2:$B$822,2,0)</f>
        <v xml:space="preserve">ATM Oficina Los Frailes </v>
      </c>
      <c r="D126" s="167" t="s">
        <v>2623</v>
      </c>
      <c r="E126" s="152">
        <v>3335996731</v>
      </c>
    </row>
    <row r="127" spans="1:5" ht="18" x14ac:dyDescent="0.25">
      <c r="A127" s="139" t="str">
        <f>VLOOKUP(B127,'[1]LISTADO ATM'!$A$2:$C$822,3,0)</f>
        <v>DISTRITO NACIONAL</v>
      </c>
      <c r="B127" s="139">
        <v>243</v>
      </c>
      <c r="C127" s="139" t="str">
        <f>VLOOKUP(B127,'[1]LISTADO ATM'!$A$2:$B$822,2,0)</f>
        <v xml:space="preserve">ATM Autoservicio Plaza Central  </v>
      </c>
      <c r="D127" s="147" t="s">
        <v>2550</v>
      </c>
      <c r="E127" s="152" t="s">
        <v>2786</v>
      </c>
    </row>
    <row r="128" spans="1:5" ht="18" x14ac:dyDescent="0.25">
      <c r="A128" s="139" t="str">
        <f>VLOOKUP(B128,'[1]LISTADO ATM'!$A$2:$C$822,3,0)</f>
        <v>DISTRITO NACIONAL</v>
      </c>
      <c r="B128" s="139">
        <v>686</v>
      </c>
      <c r="C128" s="139" t="str">
        <f>VLOOKUP(B128,'[1]LISTADO ATM'!$A$2:$B$822,2,0)</f>
        <v>ATM Autoservicio Oficina Máximo Gómez</v>
      </c>
      <c r="D128" s="167" t="s">
        <v>2623</v>
      </c>
      <c r="E128" s="152" t="s">
        <v>2787</v>
      </c>
    </row>
    <row r="129" spans="1:5" ht="18" x14ac:dyDescent="0.25">
      <c r="A129" s="139" t="e">
        <f>VLOOKUP(B129,'[1]LISTADO ATM'!$A$2:$C$822,3,0)</f>
        <v>#N/A</v>
      </c>
      <c r="B129" s="139"/>
      <c r="C129" s="139" t="e">
        <f>VLOOKUP(B129,'[1]LISTADO ATM'!$A$2:$B$822,2,0)</f>
        <v>#N/A</v>
      </c>
      <c r="D129" s="170"/>
      <c r="E129" s="152"/>
    </row>
    <row r="130" spans="1:5" ht="18" x14ac:dyDescent="0.25">
      <c r="A130" s="139" t="e">
        <f>VLOOKUP(B130,'[1]LISTADO ATM'!$A$2:$C$822,3,0)</f>
        <v>#N/A</v>
      </c>
      <c r="B130" s="139"/>
      <c r="C130" s="139" t="e">
        <f>VLOOKUP(B130,'[1]LISTADO ATM'!$A$2:$B$822,2,0)</f>
        <v>#N/A</v>
      </c>
      <c r="D130" s="170"/>
      <c r="E130" s="152"/>
    </row>
    <row r="131" spans="1:5" ht="18.75" customHeight="1" x14ac:dyDescent="0.25">
      <c r="A131" s="139" t="e">
        <f>VLOOKUP(B131,'[1]LISTADO ATM'!$A$2:$C$822,3,0)</f>
        <v>#N/A</v>
      </c>
      <c r="B131" s="139"/>
      <c r="C131" s="139" t="e">
        <f>VLOOKUP(B131,'[1]LISTADO ATM'!$A$2:$B$822,2,0)</f>
        <v>#N/A</v>
      </c>
      <c r="D131" s="170"/>
      <c r="E131" s="152"/>
    </row>
    <row r="132" spans="1:5" ht="18.75" thickBot="1" x14ac:dyDescent="0.3">
      <c r="A132" s="157" t="s">
        <v>2463</v>
      </c>
      <c r="B132" s="145">
        <f>COUNT(B123:B128)</f>
        <v>6</v>
      </c>
      <c r="C132" s="136"/>
      <c r="D132" s="136"/>
      <c r="E132" s="158"/>
    </row>
    <row r="133" spans="1:5" ht="15.75" thickBot="1" x14ac:dyDescent="0.3">
      <c r="A133" s="183"/>
      <c r="B133" s="184"/>
      <c r="C133" s="208" t="s">
        <v>2405</v>
      </c>
      <c r="D133" s="208"/>
      <c r="E133" s="219"/>
    </row>
    <row r="134" spans="1:5" ht="18.75" customHeight="1" thickBot="1" x14ac:dyDescent="0.3">
      <c r="A134" s="217" t="s">
        <v>2465</v>
      </c>
      <c r="B134" s="218"/>
      <c r="C134" s="220"/>
      <c r="D134" s="220"/>
      <c r="E134" s="221"/>
    </row>
    <row r="135" spans="1:5" ht="18.75" thickBot="1" x14ac:dyDescent="0.3">
      <c r="A135" s="143">
        <f>+B101+B119+B132</f>
        <v>30</v>
      </c>
      <c r="B135" s="144"/>
      <c r="C135" s="220"/>
      <c r="D135" s="220"/>
      <c r="E135" s="221"/>
    </row>
    <row r="136" spans="1:5" ht="18.75" customHeight="1" thickBot="1" x14ac:dyDescent="0.3">
      <c r="A136" s="222"/>
      <c r="B136" s="223"/>
      <c r="C136" s="184"/>
      <c r="D136" s="184"/>
      <c r="E136" s="185"/>
    </row>
    <row r="137" spans="1:5" ht="18.75" thickBot="1" x14ac:dyDescent="0.3">
      <c r="A137" s="186" t="s">
        <v>2466</v>
      </c>
      <c r="B137" s="187"/>
      <c r="C137" s="187"/>
      <c r="D137" s="187"/>
      <c r="E137" s="188"/>
    </row>
    <row r="138" spans="1:5" ht="18" x14ac:dyDescent="0.25">
      <c r="A138" s="159" t="s">
        <v>15</v>
      </c>
      <c r="B138" s="150" t="s">
        <v>2408</v>
      </c>
      <c r="C138" s="138" t="s">
        <v>46</v>
      </c>
      <c r="D138" s="138" t="s">
        <v>2411</v>
      </c>
      <c r="E138" s="160"/>
    </row>
    <row r="139" spans="1:5" ht="18.75" customHeight="1" x14ac:dyDescent="0.25">
      <c r="A139" s="151" t="str">
        <f>VLOOKUP(B139,'[1]LISTADO ATM'!$A$2:$C$822,3,0)</f>
        <v>DISTRITO NACIONAL</v>
      </c>
      <c r="B139" s="162">
        <v>546</v>
      </c>
      <c r="C139" s="139" t="str">
        <f>VLOOKUP(B139,'[1]LISTADO ATM'!$A$2:$B$822,2,0)</f>
        <v xml:space="preserve">ATM ITLA </v>
      </c>
      <c r="D139" s="224" t="s">
        <v>2618</v>
      </c>
      <c r="E139" s="225"/>
    </row>
    <row r="140" spans="1:5" ht="18" x14ac:dyDescent="0.25">
      <c r="A140" s="151" t="str">
        <f>VLOOKUP(B140,'[1]LISTADO ATM'!$A$2:$C$822,3,0)</f>
        <v>ESTE</v>
      </c>
      <c r="B140" s="162">
        <v>495</v>
      </c>
      <c r="C140" s="139" t="str">
        <f>VLOOKUP(B140,'[1]LISTADO ATM'!$A$2:$B$822,2,0)</f>
        <v>ATM Cemento PANAM</v>
      </c>
      <c r="D140" s="224" t="s">
        <v>2587</v>
      </c>
      <c r="E140" s="225"/>
    </row>
    <row r="141" spans="1:5" ht="18" x14ac:dyDescent="0.25">
      <c r="A141" s="151" t="str">
        <f>VLOOKUP(B141,'[1]LISTADO ATM'!$A$2:$C$922,3,0)</f>
        <v>DISTRITO NACIONAL</v>
      </c>
      <c r="B141" s="162">
        <v>618</v>
      </c>
      <c r="C141" s="139" t="str">
        <f>VLOOKUP(B141,'[1]LISTADO ATM'!$A$2:$B$922,2,0)</f>
        <v xml:space="preserve">ATM Bienes Nacionales </v>
      </c>
      <c r="D141" s="224" t="s">
        <v>2587</v>
      </c>
      <c r="E141" s="225"/>
    </row>
    <row r="142" spans="1:5" ht="18" x14ac:dyDescent="0.25">
      <c r="A142" s="151" t="str">
        <f>VLOOKUP(B142,'[1]LISTADO ATM'!$A$2:$C$922,3,0)</f>
        <v>DISTRITO NACIONAL</v>
      </c>
      <c r="B142" s="162">
        <v>573</v>
      </c>
      <c r="C142" s="139" t="str">
        <f>VLOOKUP(B142,'[1]LISTADO ATM'!$A$2:$B$922,2,0)</f>
        <v xml:space="preserve">ATM IDSS </v>
      </c>
      <c r="D142" s="224" t="s">
        <v>2587</v>
      </c>
      <c r="E142" s="225"/>
    </row>
    <row r="143" spans="1:5" ht="18" x14ac:dyDescent="0.25">
      <c r="A143" s="151" t="e">
        <f>VLOOKUP(B143,'[1]LISTADO ATM'!$A$2:$C$922,3,0)</f>
        <v>#N/A</v>
      </c>
      <c r="B143" s="162"/>
      <c r="C143" s="139" t="e">
        <f>VLOOKUP(B143,'[1]LISTADO ATM'!$A$2:$B$922,2,0)</f>
        <v>#N/A</v>
      </c>
      <c r="D143" s="181"/>
      <c r="E143" s="182"/>
    </row>
    <row r="144" spans="1:5" ht="18" x14ac:dyDescent="0.25">
      <c r="A144" s="151" t="e">
        <f>VLOOKUP(B144,'[1]LISTADO ATM'!$A$2:$C$922,3,0)</f>
        <v>#N/A</v>
      </c>
      <c r="B144" s="162"/>
      <c r="C144" s="139" t="e">
        <f>VLOOKUP(B144,'[1]LISTADO ATM'!$A$2:$B$922,2,0)</f>
        <v>#N/A</v>
      </c>
      <c r="D144" s="181"/>
      <c r="E144" s="182"/>
    </row>
    <row r="145" spans="1:5" ht="18" x14ac:dyDescent="0.25">
      <c r="A145" s="151" t="e">
        <f>VLOOKUP(B145,'[1]LISTADO ATM'!$A$2:$C$922,3,0)</f>
        <v>#N/A</v>
      </c>
      <c r="B145" s="162"/>
      <c r="C145" s="139" t="e">
        <f>VLOOKUP(B145,'[1]LISTADO ATM'!$A$2:$B$922,2,0)</f>
        <v>#N/A</v>
      </c>
      <c r="D145" s="181"/>
      <c r="E145" s="182"/>
    </row>
    <row r="146" spans="1:5" ht="18.75" thickBot="1" x14ac:dyDescent="0.3">
      <c r="A146" s="164" t="s">
        <v>2463</v>
      </c>
      <c r="B146" s="165">
        <f>COUNT(B139:B142)</f>
        <v>4</v>
      </c>
      <c r="C146" s="166"/>
      <c r="D146" s="166"/>
      <c r="E146" s="166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D141:E141"/>
    <mergeCell ref="D142:E142"/>
    <mergeCell ref="D143:E143"/>
    <mergeCell ref="D144:E144"/>
    <mergeCell ref="D145:E145"/>
    <mergeCell ref="A136:B136"/>
    <mergeCell ref="A102:E102"/>
    <mergeCell ref="F1:G1"/>
    <mergeCell ref="A1:E1"/>
    <mergeCell ref="A2:E2"/>
    <mergeCell ref="A3:B3"/>
    <mergeCell ref="C3:E6"/>
    <mergeCell ref="A6:B6"/>
    <mergeCell ref="A7:E7"/>
  </mergeCells>
  <phoneticPr fontId="46" type="noConversion"/>
  <conditionalFormatting sqref="B791:B1048576">
    <cfRule type="duplicateValues" dxfId="149" priority="2636"/>
  </conditionalFormatting>
  <conditionalFormatting sqref="B791:B1048576">
    <cfRule type="duplicateValues" dxfId="148" priority="136369"/>
  </conditionalFormatting>
  <conditionalFormatting sqref="E447:E790">
    <cfRule type="duplicateValues" dxfId="147" priority="60"/>
  </conditionalFormatting>
  <conditionalFormatting sqref="B447:B790">
    <cfRule type="duplicateValues" dxfId="146" priority="64"/>
    <cfRule type="duplicateValues" dxfId="145" priority="65"/>
    <cfRule type="duplicateValues" dxfId="144" priority="66"/>
  </conditionalFormatting>
  <conditionalFormatting sqref="B447:B790">
    <cfRule type="duplicateValues" dxfId="143" priority="41"/>
  </conditionalFormatting>
  <conditionalFormatting sqref="E447:E790">
    <cfRule type="duplicateValues" dxfId="142" priority="39"/>
  </conditionalFormatting>
  <conditionalFormatting sqref="E147:E446 E132:E142 E119:E122 E1:E7 E77:E83 E105:E110 E64:E75 E101:E103 E9:E62">
    <cfRule type="duplicateValues" dxfId="141" priority="15"/>
  </conditionalFormatting>
  <conditionalFormatting sqref="E123:E126">
    <cfRule type="duplicateValues" dxfId="140" priority="14"/>
  </conditionalFormatting>
  <conditionalFormatting sqref="E84">
    <cfRule type="duplicateValues" dxfId="139" priority="13"/>
  </conditionalFormatting>
  <conditionalFormatting sqref="E112">
    <cfRule type="duplicateValues" dxfId="138" priority="12"/>
  </conditionalFormatting>
  <conditionalFormatting sqref="B112">
    <cfRule type="duplicateValues" dxfId="137" priority="16"/>
    <cfRule type="duplicateValues" dxfId="136" priority="17"/>
    <cfRule type="duplicateValues" dxfId="135" priority="18"/>
  </conditionalFormatting>
  <conditionalFormatting sqref="B146:B446 B105:B111 B1:B7 B119:B121 B64:B75 B101:B103 B123:B142 B77:B85 B9:B62">
    <cfRule type="duplicateValues" dxfId="134" priority="19"/>
    <cfRule type="duplicateValues" dxfId="133" priority="20"/>
    <cfRule type="duplicateValues" dxfId="132" priority="21"/>
  </conditionalFormatting>
  <conditionalFormatting sqref="E127:E131">
    <cfRule type="duplicateValues" dxfId="131" priority="22"/>
  </conditionalFormatting>
  <conditionalFormatting sqref="E143:E145">
    <cfRule type="duplicateValues" dxfId="130" priority="11"/>
  </conditionalFormatting>
  <conditionalFormatting sqref="B1:B446">
    <cfRule type="duplicateValues" dxfId="129" priority="10"/>
  </conditionalFormatting>
  <conditionalFormatting sqref="E1:E446">
    <cfRule type="duplicateValues" dxfId="128" priority="9"/>
  </conditionalFormatting>
  <conditionalFormatting sqref="E85">
    <cfRule type="duplicateValues" dxfId="127" priority="23"/>
  </conditionalFormatting>
  <conditionalFormatting sqref="E21">
    <cfRule type="duplicateValues" dxfId="126" priority="8"/>
  </conditionalFormatting>
  <conditionalFormatting sqref="E22">
    <cfRule type="duplicateValues" dxfId="125" priority="7"/>
  </conditionalFormatting>
  <conditionalFormatting sqref="E23">
    <cfRule type="duplicateValues" dxfId="124" priority="6"/>
  </conditionalFormatting>
  <conditionalFormatting sqref="B84:B85">
    <cfRule type="duplicateValues" dxfId="123" priority="24"/>
    <cfRule type="duplicateValues" dxfId="122" priority="25"/>
    <cfRule type="duplicateValues" dxfId="121" priority="26"/>
  </conditionalFormatting>
  <conditionalFormatting sqref="E86:E100">
    <cfRule type="duplicateValues" dxfId="120" priority="27"/>
  </conditionalFormatting>
  <conditionalFormatting sqref="B86:B100">
    <cfRule type="duplicateValues" dxfId="119" priority="28"/>
    <cfRule type="duplicateValues" dxfId="118" priority="29"/>
    <cfRule type="duplicateValues" dxfId="117" priority="30"/>
  </conditionalFormatting>
  <conditionalFormatting sqref="E45">
    <cfRule type="duplicateValues" dxfId="116" priority="5"/>
  </conditionalFormatting>
  <conditionalFormatting sqref="E46">
    <cfRule type="duplicateValues" dxfId="115" priority="4"/>
  </conditionalFormatting>
  <conditionalFormatting sqref="E47">
    <cfRule type="duplicateValues" dxfId="114" priority="3"/>
  </conditionalFormatting>
  <conditionalFormatting sqref="E48">
    <cfRule type="duplicateValues" dxfId="113" priority="2"/>
  </conditionalFormatting>
  <conditionalFormatting sqref="E49">
    <cfRule type="duplicateValues" dxfId="112" priority="1"/>
  </conditionalFormatting>
  <conditionalFormatting sqref="E111">
    <cfRule type="duplicateValues" dxfId="111" priority="31"/>
  </conditionalFormatting>
  <conditionalFormatting sqref="E113:E118">
    <cfRule type="duplicateValues" dxfId="110" priority="32"/>
  </conditionalFormatting>
  <conditionalFormatting sqref="B113:B118">
    <cfRule type="duplicateValues" dxfId="109" priority="33"/>
    <cfRule type="duplicateValues" dxfId="108" priority="34"/>
    <cfRule type="duplicateValues" dxfId="107" priority="35"/>
  </conditionalFormatting>
  <conditionalFormatting sqref="B143:B145">
    <cfRule type="duplicateValues" dxfId="106" priority="36"/>
    <cfRule type="duplicateValues" dxfId="105" priority="37"/>
    <cfRule type="duplicateValues" dxfId="104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20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6" t="s">
        <v>2413</v>
      </c>
      <c r="B1" s="227"/>
      <c r="C1" s="227"/>
      <c r="D1" s="22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6" t="s">
        <v>2422</v>
      </c>
      <c r="B18" s="227"/>
      <c r="C18" s="227"/>
      <c r="D18" s="22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2021-08-23T19:52:38Z</dcterms:modified>
</cp:coreProperties>
</file>