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4\"/>
    </mc:Choice>
  </mc:AlternateContent>
  <bookViews>
    <workbookView xWindow="0" yWindow="0" windowWidth="13635" windowHeight="474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REPORTE!$A$4:$Q$160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1" i="1" l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A113" i="1" l="1"/>
  <c r="A112" i="1"/>
  <c r="A111" i="1"/>
  <c r="A110" i="1"/>
  <c r="A109" i="1"/>
  <c r="A108" i="1"/>
  <c r="A107" i="1"/>
  <c r="A106" i="1"/>
  <c r="A105" i="1"/>
  <c r="A10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 l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78" i="1"/>
  <c r="A77" i="1"/>
  <c r="A76" i="1"/>
  <c r="A75" i="1"/>
  <c r="A74" i="1"/>
  <c r="A73" i="1"/>
  <c r="A72" i="1"/>
  <c r="A71" i="1"/>
  <c r="A70" i="1"/>
  <c r="F69" i="1" l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F39" i="1" l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39" i="1"/>
  <c r="A38" i="1"/>
  <c r="A37" i="1"/>
  <c r="A36" i="1"/>
  <c r="A35" i="1"/>
  <c r="A34" i="1"/>
  <c r="A33" i="1"/>
  <c r="A32" i="1"/>
  <c r="A31" i="1"/>
  <c r="A30" i="1"/>
  <c r="B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B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B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A106" i="16"/>
  <c r="C105" i="16"/>
  <c r="A105" i="16"/>
  <c r="B101" i="16"/>
  <c r="A135" i="16" s="1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9" i="1" l="1"/>
  <c r="G29" i="1"/>
  <c r="H29" i="1"/>
  <c r="I29" i="1"/>
  <c r="J29" i="1"/>
  <c r="K29" i="1"/>
  <c r="F28" i="1"/>
  <c r="G28" i="1"/>
  <c r="H28" i="1"/>
  <c r="I28" i="1"/>
  <c r="J28" i="1"/>
  <c r="K28" i="1"/>
  <c r="A29" i="1"/>
  <c r="A28" i="1"/>
  <c r="F24" i="1"/>
  <c r="G24" i="1"/>
  <c r="H24" i="1"/>
  <c r="I24" i="1"/>
  <c r="J24" i="1"/>
  <c r="K24" i="1"/>
  <c r="F27" i="1"/>
  <c r="G27" i="1"/>
  <c r="H27" i="1"/>
  <c r="I27" i="1"/>
  <c r="J27" i="1"/>
  <c r="K27" i="1"/>
  <c r="F22" i="1"/>
  <c r="G22" i="1"/>
  <c r="H22" i="1"/>
  <c r="I22" i="1"/>
  <c r="J22" i="1"/>
  <c r="K22" i="1"/>
  <c r="F26" i="1"/>
  <c r="G26" i="1"/>
  <c r="H26" i="1"/>
  <c r="I26" i="1"/>
  <c r="J26" i="1"/>
  <c r="K26" i="1"/>
  <c r="F25" i="1"/>
  <c r="G25" i="1"/>
  <c r="H25" i="1"/>
  <c r="I25" i="1"/>
  <c r="J25" i="1"/>
  <c r="K25" i="1"/>
  <c r="A27" i="1"/>
  <c r="A22" i="1"/>
  <c r="A26" i="1"/>
  <c r="A25" i="1"/>
  <c r="A24" i="1"/>
  <c r="F23" i="1" l="1"/>
  <c r="G23" i="1"/>
  <c r="H23" i="1"/>
  <c r="I23" i="1"/>
  <c r="J23" i="1"/>
  <c r="K23" i="1"/>
  <c r="F21" i="1"/>
  <c r="G21" i="1"/>
  <c r="H21" i="1"/>
  <c r="I21" i="1"/>
  <c r="J21" i="1"/>
  <c r="K21" i="1"/>
  <c r="A23" i="1"/>
  <c r="A21" i="1"/>
  <c r="F20" i="1" l="1"/>
  <c r="G20" i="1"/>
  <c r="H20" i="1"/>
  <c r="I20" i="1"/>
  <c r="J20" i="1"/>
  <c r="K20" i="1"/>
  <c r="A20" i="1"/>
  <c r="A19" i="1" l="1"/>
  <c r="F19" i="1"/>
  <c r="G19" i="1"/>
  <c r="H19" i="1"/>
  <c r="I19" i="1"/>
  <c r="J19" i="1"/>
  <c r="K19" i="1"/>
  <c r="F18" i="1" l="1"/>
  <c r="G18" i="1"/>
  <c r="H18" i="1"/>
  <c r="I18" i="1"/>
  <c r="J18" i="1"/>
  <c r="K18" i="1"/>
  <c r="A18" i="1"/>
  <c r="F17" i="1"/>
  <c r="G17" i="1"/>
  <c r="H17" i="1"/>
  <c r="I17" i="1"/>
  <c r="J17" i="1"/>
  <c r="K17" i="1"/>
  <c r="F16" i="1"/>
  <c r="G16" i="1"/>
  <c r="H16" i="1"/>
  <c r="I16" i="1"/>
  <c r="J16" i="1"/>
  <c r="K16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A13" i="1" l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0" i="1" l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<sst xmlns="http://schemas.openxmlformats.org/spreadsheetml/2006/main" count="14569" uniqueCount="2863">
  <si>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</si>
  <si>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</si>
  <si>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</si>
  <si>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</si>
  <si>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</si>
  <si>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</si>
  <si>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</si>
  <si>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</si>
  <si>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</si>
  <si>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</si>
  <si>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</si>
  <si>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</si>
  <si>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</si>
  <si>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</si>
  <si>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</si>
  <si>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</si>
  <si>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</si>
  <si>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</si>
  <si>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</si>
  <si>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</si>
  <si>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</si>
  <si>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</si>
  <si>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</si>
  <si>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</si>
  <si>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</si>
  <si>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</si>
  <si>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</si>
  <si>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</si>
  <si>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</si>
  <si>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</si>
  <si>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</si>
  <si>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</si>
  <si>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</si>
  <si>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</si>
  <si>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</si>
  <si>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</si>
  <si>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</si>
  <si>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</si>
  <si>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</si>
  <si>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</si>
  <si>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</si>
  <si>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</si>
  <si>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</si>
  <si>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</si>
  <si>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</si>
  <si>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</si>
  <si>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</si>
  <si>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</si>
  <si>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</si>
  <si>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</si>
  <si>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</si>
  <si>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</si>
  <si>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</si>
  <si>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</si>
  <si>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</si>
  <si>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</si>
  <si>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</si>
  <si>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</si>
  <si>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</si>
  <si>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</si>
  <si>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</si>
  <si>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</si>
  <si>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</si>
  <si>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</si>
  <si>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</si>
  <si>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</si>
  <si>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</si>
  <si>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</si>
  <si>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</si>
  <si>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</si>
  <si>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</si>
  <si>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</si>
  <si>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</si>
  <si>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</si>
  <si>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</si>
  <si>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</si>
  <si>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</si>
  <si>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</si>
  <si>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</si>
  <si>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</si>
  <si>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</si>
  <si>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</si>
  <si>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</si>
  <si>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</si>
  <si>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</si>
  <si>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</si>
  <si>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</si>
  <si>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</si>
  <si>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</si>
  <si>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</si>
  <si>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</si>
  <si>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</si>
  <si>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</si>
  <si>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</si>
  <si>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</si>
  <si>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</si>
  <si>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</si>
  <si>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</si>
  <si>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</si>
  <si>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</si>
  <si>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</si>
  <si>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</si>
  <si>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</si>
  <si>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</si>
  <si>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</si>
  <si>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</si>
  <si>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</si>
  <si>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</si>
  <si>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</si>
  <si>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</si>
  <si>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</si>
  <si>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</si>
  <si>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</si>
  <si>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</si>
  <si>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</si>
  <si>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</si>
  <si>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</si>
  <si>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</si>
  <si>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</si>
  <si>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</si>
  <si>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</si>
  <si>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</si>
  <si>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</si>
  <si>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</si>
  <si>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</si>
  <si>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</si>
  <si>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</si>
  <si>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</si>
  <si>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</si>
  <si>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</si>
  <si>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</si>
  <si>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</si>
  <si>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</si>
  <si>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</si>
  <si>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</si>
  <si>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</si>
  <si>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</si>
  <si>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</si>
  <si>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</si>
  <si>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</si>
  <si>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</si>
  <si>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</si>
  <si>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</si>
  <si>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</si>
  <si>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</si>
  <si>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</si>
  <si>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</si>
  <si>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</si>
  <si>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</si>
  <si>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</si>
  <si>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</si>
  <si>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</si>
  <si>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</si>
  <si>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</si>
  <si>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</si>
  <si>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</si>
  <si>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</si>
  <si>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</si>
  <si>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</si>
  <si>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</si>
  <si>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</si>
  <si>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</si>
  <si>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</si>
  <si>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</si>
  <si>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</si>
  <si>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</si>
  <si>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</si>
  <si>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</si>
  <si>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</si>
  <si>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</si>
  <si>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</si>
  <si>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</si>
  <si>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</si>
  <si>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</si>
  <si>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</si>
  <si>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</si>
  <si>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</si>
  <si>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</si>
  <si>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</si>
  <si>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</si>
  <si>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</si>
  <si>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</si>
  <si>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</si>
  <si>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</si>
  <si>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</si>
  <si>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</si>
  <si>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</si>
  <si>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</si>
  <si>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</si>
  <si>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</si>
  <si>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</si>
  <si>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</si>
  <si>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</si>
  <si>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</si>
  <si>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</si>
  <si>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</si>
  <si>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</si>
  <si>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</si>
  <si>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</si>
  <si>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</si>
  <si>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</si>
  <si>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</si>
  <si>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</si>
  <si>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</si>
  <si>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</si>
  <si>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</si>
  <si>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</si>
  <si>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</si>
  <si>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</si>
  <si>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</si>
  <si>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</si>
  <si>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</si>
  <si>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</si>
  <si>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</si>
  <si>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</si>
  <si>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</si>
  <si>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</si>
  <si>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</si>
  <si>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</si>
  <si>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</si>
  <si>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</si>
  <si>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</si>
  <si>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</si>
  <si>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</si>
  <si>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</si>
  <si>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</si>
  <si>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</si>
  <si>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</si>
  <si>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</si>
  <si>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</si>
  <si>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</si>
  <si>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</si>
  <si>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</si>
  <si>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</si>
  <si>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</si>
  <si>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</si>
  <si>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</si>
  <si>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</si>
  <si>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</si>
  <si>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</si>
  <si>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</si>
  <si>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</si>
  <si>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</si>
  <si>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</si>
  <si>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</si>
  <si>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</si>
  <si>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</si>
  <si>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</si>
  <si>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</si>
  <si>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</si>
  <si>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</si>
  <si>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</si>
  <si>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</si>
  <si>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</si>
  <si>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</si>
  <si>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</si>
  <si>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</si>
  <si>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</si>
  <si>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</si>
  <si>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</si>
  <si>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</si>
  <si>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</si>
  <si>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</si>
  <si>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</si>
  <si>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</si>
  <si>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</si>
  <si>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</si>
  <si>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</si>
  <si>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</si>
  <si>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</si>
  <si>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</si>
  <si>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</si>
  <si>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</si>
  <si>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</si>
  <si>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</si>
  <si>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</si>
  <si>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</si>
  <si>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</si>
  <si>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</si>
  <si>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</si>
  <si>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</si>
  <si>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</si>
  <si>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</si>
  <si>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</si>
  <si>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</si>
  <si>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</si>
  <si>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</si>
  <si>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</si>
  <si>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</si>
  <si>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</si>
  <si>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</si>
  <si>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</si>
  <si>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</si>
  <si>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</si>
  <si>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</si>
  <si>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</si>
  <si>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</si>
  <si>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</si>
  <si>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</si>
  <si>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</si>
  <si>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</si>
  <si>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</si>
  <si>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</si>
  <si>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</si>
  <si>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</si>
  <si>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</si>
  <si>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</si>
  <si>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</si>
  <si>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</si>
  <si>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</si>
  <si>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</si>
  <si>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</si>
  <si>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</si>
  <si>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</si>
  <si>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</si>
  <si>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</si>
  <si>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</si>
  <si>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</si>
  <si>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</si>
  <si>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</si>
  <si>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</si>
  <si>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</si>
  <si>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</si>
  <si>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</si>
  <si>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</si>
  <si>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</si>
  <si>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</si>
  <si>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</si>
  <si>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</si>
  <si>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</si>
  <si>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</si>
  <si>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</si>
  <si>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</si>
  <si>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</si>
  <si>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</si>
  <si>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</si>
  <si>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</si>
  <si>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</si>
  <si>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</si>
  <si>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</si>
  <si>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</si>
  <si>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</si>
  <si>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</si>
  <si>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</si>
  <si>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</si>
  <si>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</si>
  <si>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</si>
  <si>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</si>
  <si>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</si>
  <si>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</si>
  <si>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</si>
  <si>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</si>
  <si>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</si>
  <si>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</si>
  <si>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</si>
  <si>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</si>
  <si>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</si>
  <si>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</si>
  <si>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</si>
  <si>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</si>
  <si>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</si>
  <si>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</si>
  <si>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</si>
  <si>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</si>
  <si>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</si>
  <si>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</si>
  <si>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</si>
  <si>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</si>
  <si>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</si>
  <si>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</si>
  <si>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</si>
  <si>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</si>
  <si>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</si>
  <si>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</si>
  <si>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</si>
  <si>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</si>
  <si>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</si>
  <si>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</si>
  <si>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</si>
  <si>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</si>
  <si>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</si>
  <si>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</si>
  <si>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</si>
  <si>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</si>
  <si>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</si>
  <si>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</si>
  <si>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</si>
  <si>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</si>
  <si>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</si>
  <si>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</si>
  <si>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</si>
  <si>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</si>
  <si>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</si>
  <si>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</si>
  <si>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</si>
  <si>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</si>
  <si>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</si>
  <si>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</si>
  <si>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</si>
  <si>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</si>
  <si>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</si>
  <si>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</si>
  <si>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</si>
  <si>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</si>
  <si>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</si>
  <si>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</si>
  <si>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</si>
  <si>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</si>
  <si>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</si>
  <si>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</si>
  <si>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</si>
  <si>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</si>
  <si>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</si>
  <si>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</si>
  <si>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</si>
  <si>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</si>
  <si>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</si>
  <si>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</si>
  <si>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</si>
  <si>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</si>
  <si>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</si>
  <si>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</si>
  <si>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</si>
  <si>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</si>
  <si>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</si>
  <si>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</si>
  <si>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</si>
  <si>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</si>
  <si>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</si>
  <si>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</si>
  <si>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</si>
  <si>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</si>
  <si>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</si>
  <si>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</si>
  <si>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</si>
  <si>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</si>
  <si>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</si>
  <si>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</si>
  <si>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</si>
  <si>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</si>
  <si>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</si>
  <si>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</si>
  <si>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</si>
  <si>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</si>
  <si>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</si>
  <si>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</si>
  <si>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</si>
  <si>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</si>
  <si>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</si>
  <si>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</si>
  <si>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</si>
  <si>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</si>
  <si>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</si>
  <si>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</si>
  <si>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</si>
  <si>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</si>
  <si>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</si>
  <si>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</si>
  <si>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</si>
  <si>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</si>
  <si>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</si>
  <si>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</si>
  <si>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</si>
  <si>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</si>
  <si>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</si>
  <si>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</si>
  <si>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</si>
  <si>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</si>
  <si>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</si>
  <si>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</si>
  <si>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</si>
  <si>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</si>
  <si>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</si>
  <si>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</si>
  <si>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</si>
  <si>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</si>
  <si>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</si>
  <si>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</si>
  <si>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</si>
  <si>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</si>
  <si>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</si>
  <si>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</si>
  <si>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</si>
  <si>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</si>
  <si>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</si>
  <si>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</si>
  <si>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</si>
  <si>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</si>
  <si>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</si>
  <si>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</si>
  <si>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</si>
  <si>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</si>
  <si>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</si>
  <si>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</si>
  <si>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</si>
  <si>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</si>
  <si>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</si>
  <si>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</si>
  <si>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</si>
  <si>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</si>
  <si>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</si>
  <si>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</si>
  <si>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</si>
  <si>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</si>
  <si>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</si>
  <si>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</si>
  <si>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</si>
  <si>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</si>
  <si>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</si>
  <si>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</si>
  <si>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</si>
  <si>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</si>
  <si>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</si>
  <si>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</si>
  <si>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</si>
  <si>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</si>
  <si>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</si>
  <si>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</si>
  <si>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</si>
  <si>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</si>
  <si>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</si>
  <si>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</si>
  <si>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</si>
  <si>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</si>
  <si>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</si>
  <si>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</si>
  <si>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</si>
  <si>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</si>
  <si>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</si>
  <si>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</si>
  <si>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</si>
  <si>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</si>
  <si>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</si>
  <si>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</si>
  <si>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</si>
  <si>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</si>
  <si>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</si>
  <si>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</si>
  <si>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</si>
  <si>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</si>
  <si>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</si>
  <si>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</si>
  <si>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</si>
  <si>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</si>
  <si>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</si>
  <si>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</si>
  <si>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</si>
  <si>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</si>
  <si>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</si>
  <si>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</si>
  <si>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</si>
  <si>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</si>
  <si>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</si>
  <si>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</si>
  <si>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</si>
  <si>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</si>
  <si>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</si>
  <si>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</si>
  <si>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</si>
  <si>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</si>
  <si>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</si>
  <si>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</si>
  <si>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</si>
  <si>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</si>
  <si>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</si>
  <si>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</si>
  <si>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</si>
  <si>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</si>
  <si>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</si>
  <si>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</si>
  <si>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</si>
  <si>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</si>
  <si>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</si>
  <si>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</si>
  <si>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</si>
  <si>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</si>
  <si>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</si>
  <si>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</si>
  <si>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</si>
  <si>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</si>
  <si>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</si>
  <si>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</si>
  <si>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</si>
  <si>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</si>
  <si>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</si>
  <si>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</si>
  <si>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</si>
  <si>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</si>
  <si>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</si>
  <si>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</si>
  <si>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</si>
  <si>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</si>
  <si>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</si>
  <si>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</si>
  <si>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</si>
  <si>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</si>
  <si>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</si>
  <si>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</si>
  <si>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</si>
  <si>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</si>
  <si>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</si>
  <si>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</si>
  <si>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</si>
  <si>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</si>
  <si>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</si>
  <si>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</si>
  <si>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</si>
  <si>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</si>
  <si>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</si>
  <si>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</si>
  <si>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</si>
  <si>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</si>
  <si>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</si>
  <si>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</si>
  <si>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</si>
  <si>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</si>
  <si>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</si>
  <si>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</si>
  <si>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</si>
  <si>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</si>
  <si>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</si>
  <si>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</si>
  <si>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</si>
  <si>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</si>
  <si>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</si>
  <si>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</si>
  <si>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</si>
  <si>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</si>
  <si>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</si>
  <si>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</si>
  <si>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</si>
  <si>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</si>
  <si>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</si>
  <si>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</si>
  <si>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</si>
  <si>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</si>
  <si>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</si>
  <si>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</si>
  <si>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</si>
  <si>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</si>
  <si>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</si>
  <si>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</si>
  <si>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</si>
  <si>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</si>
  <si>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</si>
  <si>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</si>
  <si>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</si>
  <si>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</si>
  <si>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</si>
  <si>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</si>
  <si>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</si>
  <si>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</si>
  <si>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</si>
  <si>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</si>
  <si>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</si>
  <si>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</si>
  <si>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</si>
  <si>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</si>
  <si>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</si>
  <si>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</si>
  <si>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</si>
  <si>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</si>
  <si>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</si>
  <si>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</si>
  <si>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</si>
  <si>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</si>
  <si>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</si>
  <si>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</si>
  <si>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</si>
  <si>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</si>
  <si>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</si>
  <si>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</si>
  <si>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</si>
  <si>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</si>
  <si>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</si>
  <si>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</si>
  <si>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</si>
  <si>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</si>
  <si>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</si>
  <si>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</si>
  <si>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</si>
  <si>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</si>
  <si>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</si>
  <si>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</si>
  <si>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</si>
  <si>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</si>
  <si>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</si>
  <si>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</si>
  <si>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</si>
  <si>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</si>
  <si>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</si>
  <si>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</si>
  <si>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</si>
  <si>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</si>
  <si>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</si>
  <si>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</si>
  <si>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</si>
  <si>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</si>
  <si>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</si>
  <si>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</si>
  <si>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</si>
  <si>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</si>
  <si>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</si>
  <si>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</si>
  <si>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</si>
  <si>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</si>
  <si>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</si>
  <si>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</si>
  <si>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</si>
  <si>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</si>
  <si>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</si>
  <si>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</si>
  <si>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</si>
  <si>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</si>
  <si>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</si>
  <si>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</si>
  <si>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</si>
  <si>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</si>
  <si>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</si>
  <si>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</si>
  <si>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</si>
  <si>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</si>
  <si>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</si>
  <si>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</si>
  <si>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</si>
  <si>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</si>
  <si>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</si>
  <si>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</si>
  <si>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</si>
  <si>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</si>
  <si>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</si>
  <si>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</si>
  <si>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</si>
  <si>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</si>
  <si>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</si>
  <si>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</si>
  <si>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</si>
  <si>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</si>
  <si>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</si>
  <si>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</si>
  <si>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</si>
  <si>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</si>
  <si>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</si>
  <si>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</si>
  <si>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</si>
  <si>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</si>
  <si>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</si>
  <si>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</si>
  <si>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</si>
  <si>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</si>
  <si>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</si>
  <si>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</si>
  <si>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</si>
  <si>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</si>
  <si>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</si>
  <si>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</si>
  <si>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</si>
  <si>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</si>
  <si>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</si>
  <si>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</si>
  <si>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</si>
  <si>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</si>
  <si>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</si>
  <si>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</si>
  <si>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</si>
  <si>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</si>
  <si>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</si>
  <si>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</si>
  <si>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</si>
  <si>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</si>
  <si>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</si>
  <si>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</si>
  <si>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</si>
  <si>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</si>
  <si>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</si>
  <si>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</si>
  <si>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</si>
  <si>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</si>
  <si>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</si>
  <si>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</si>
  <si>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</si>
  <si>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</si>
  <si>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</si>
  <si>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</si>
  <si>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</si>
  <si>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</si>
  <si>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</si>
  <si>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</si>
  <si>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</si>
  <si>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</si>
  <si>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</si>
  <si>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</si>
  <si>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</si>
  <si>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</si>
  <si>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</si>
  <si>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</si>
  <si>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</si>
  <si>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</si>
  <si>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</si>
  <si>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</si>
  <si>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</si>
  <si>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</si>
  <si>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</si>
  <si>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</si>
  <si>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</si>
  <si>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</si>
  <si>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</si>
  <si>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</si>
  <si>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</si>
  <si>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</si>
  <si>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</si>
  <si>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</si>
  <si>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</si>
  <si>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</si>
  <si>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</si>
  <si>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</si>
  <si>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</si>
  <si>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</si>
  <si>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</si>
  <si>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</si>
  <si>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</si>
  <si>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</si>
  <si>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</si>
  <si>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</si>
  <si>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</si>
  <si>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</si>
  <si>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</si>
  <si>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</si>
  <si>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</si>
  <si>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</si>
  <si>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</si>
  <si>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</si>
  <si>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</si>
  <si>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</si>
  <si>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</si>
  <si>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</si>
  <si>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</si>
  <si>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</si>
  <si>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</si>
  <si>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</si>
  <si>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</si>
  <si>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</si>
  <si>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</si>
  <si>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</si>
  <si>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</si>
  <si>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</si>
  <si>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</si>
  <si>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</si>
  <si>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</si>
  <si>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</si>
  <si>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</si>
  <si>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</si>
  <si>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</si>
  <si>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</si>
  <si>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</si>
  <si>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</si>
  <si>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</si>
  <si>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</si>
  <si>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</si>
  <si>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</si>
  <si>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</si>
  <si>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</si>
  <si>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</si>
  <si>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</si>
  <si>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</si>
  <si>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</si>
  <si>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</si>
  <si>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</si>
  <si>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</si>
  <si>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</si>
  <si>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</si>
  <si>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</si>
  <si>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</si>
  <si>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</si>
  <si>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</si>
  <si>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</si>
  <si>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</si>
  <si>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</si>
  <si>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</si>
  <si>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</si>
  <si>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</si>
  <si>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</si>
  <si>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</si>
  <si>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</si>
  <si>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</si>
  <si>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</si>
  <si>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</si>
  <si>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</si>
  <si>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</si>
  <si>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</si>
  <si>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</si>
  <si>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</si>
  <si>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</si>
  <si>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</si>
  <si>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</si>
  <si>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</si>
  <si>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</si>
  <si>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</si>
  <si>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</si>
  <si>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</si>
  <si>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</si>
  <si>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</si>
  <si>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</si>
  <si>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</si>
  <si>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</si>
  <si>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</si>
  <si>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</si>
  <si>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</si>
  <si>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</si>
  <si>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</si>
  <si>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</si>
  <si>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</si>
  <si>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</si>
  <si>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</si>
  <si>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</si>
  <si>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</si>
  <si>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</si>
  <si>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</si>
  <si>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</si>
  <si>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</si>
  <si>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</si>
  <si>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</si>
  <si>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</si>
  <si>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</si>
  <si>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</si>
  <si>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</si>
  <si>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</si>
  <si>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</si>
  <si>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</si>
  <si>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</si>
  <si>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</si>
  <si>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</si>
  <si>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</si>
  <si>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</si>
  <si>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</si>
  <si>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</si>
  <si>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</si>
  <si>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</si>
  <si>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</si>
  <si>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</si>
  <si>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</si>
  <si>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</si>
  <si>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</si>
  <si>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</si>
  <si>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</si>
  <si>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</si>
  <si>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</si>
  <si>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</si>
  <si>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</si>
  <si>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</si>
  <si>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</si>
  <si>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</si>
  <si>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</si>
  <si>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</si>
  <si>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</si>
  <si>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</si>
  <si>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</si>
  <si>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</si>
  <si>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</si>
  <si>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</si>
  <si>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</si>
  <si>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</si>
  <si>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</si>
  <si>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</si>
  <si>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</si>
  <si>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</si>
  <si>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</si>
  <si>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</si>
  <si>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</si>
  <si>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</si>
  <si>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</si>
  <si>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</si>
  <si>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</si>
  <si>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</si>
  <si>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</si>
  <si>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</si>
  <si>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</si>
  <si>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</si>
  <si>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</si>
  <si>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</si>
  <si>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</si>
  <si>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</si>
  <si>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</si>
  <si>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</si>
  <si>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</si>
  <si>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</si>
  <si>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</si>
  <si>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</si>
  <si>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</si>
  <si>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</si>
  <si>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</si>
  <si>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</si>
  <si>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</si>
  <si>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</si>
  <si>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</si>
  <si>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</si>
  <si>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</si>
  <si>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</si>
  <si>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</si>
  <si>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</si>
  <si>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</si>
  <si>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</si>
  <si>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</si>
  <si>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</si>
  <si>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</si>
  <si>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</si>
  <si>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</si>
  <si>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</si>
  <si>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</si>
  <si>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</si>
  <si>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</si>
  <si>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</si>
  <si>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</si>
  <si>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</si>
  <si>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</si>
  <si>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</si>
  <si>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</si>
  <si>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</si>
  <si>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</si>
  <si>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</si>
  <si>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</si>
  <si>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</si>
  <si>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</si>
  <si>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</si>
  <si>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</si>
  <si>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</si>
  <si>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</si>
  <si>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</si>
  <si>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</si>
  <si>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</si>
  <si>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</si>
  <si>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</si>
  <si>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</si>
  <si>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</si>
  <si>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</si>
  <si>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</si>
  <si>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</si>
  <si>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</si>
  <si>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</si>
  <si>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</si>
  <si>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</si>
  <si>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</si>
  <si>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</si>
  <si>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</si>
  <si>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</si>
  <si>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</si>
  <si>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</si>
  <si>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</si>
  <si>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</si>
  <si>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</si>
  <si>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</si>
  <si>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</si>
  <si>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</si>
  <si>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</si>
  <si>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</si>
  <si>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</si>
  <si>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</si>
  <si>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</si>
  <si>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</si>
  <si>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</si>
  <si>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</si>
  <si>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</si>
  <si>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</si>
  <si>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</si>
  <si>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</si>
  <si>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</si>
  <si>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</si>
  <si>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</si>
  <si>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</si>
  <si>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</si>
  <si>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</si>
  <si>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</si>
  <si>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</si>
  <si>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</si>
  <si>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</si>
  <si>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</si>
  <si>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</si>
  <si>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</si>
  <si>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</si>
  <si>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</si>
  <si>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</si>
  <si>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</si>
  <si>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</si>
  <si>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</si>
  <si>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</si>
  <si>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</si>
  <si>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</si>
  <si>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</si>
  <si>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</si>
  <si>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</si>
  <si>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</si>
  <si>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</si>
  <si>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</si>
  <si>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</si>
  <si>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</si>
  <si>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</si>
  <si>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</si>
  <si>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</si>
  <si>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</si>
  <si>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</si>
  <si>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</si>
  <si>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</si>
  <si>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</si>
  <si>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</si>
  <si>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</si>
  <si>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</si>
  <si>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</si>
  <si>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</si>
  <si>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</si>
  <si>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</si>
  <si>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</si>
  <si>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</si>
  <si>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</si>
  <si>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</si>
  <si>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</si>
  <si>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</si>
  <si>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</si>
  <si>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</si>
  <si>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</si>
  <si>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</si>
  <si>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</si>
  <si>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</si>
  <si>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</si>
  <si>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</si>
  <si>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</si>
  <si>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</si>
  <si>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</si>
  <si>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</si>
  <si>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</si>
  <si>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</si>
  <si>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</si>
  <si>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</si>
  <si>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</si>
  <si>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</si>
  <si>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</si>
  <si>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</si>
  <si>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</si>
  <si>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</si>
  <si>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</si>
  <si>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</si>
  <si>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</si>
  <si>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</si>
  <si>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</si>
  <si>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</si>
  <si>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</si>
  <si>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</si>
  <si>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</si>
  <si>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</si>
  <si>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</si>
  <si>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</si>
  <si>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</si>
  <si>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</si>
  <si>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</si>
  <si>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</si>
  <si>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</si>
  <si>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</si>
  <si>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</si>
  <si>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</si>
  <si>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</si>
  <si>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</si>
  <si>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</si>
  <si>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</si>
  <si>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</si>
  <si>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</si>
  <si>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</si>
  <si>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</si>
  <si>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</si>
  <si>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</si>
  <si>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</si>
  <si>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</si>
  <si>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</si>
  <si>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</si>
  <si>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</si>
  <si>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</si>
  <si>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</si>
  <si>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</si>
  <si>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</si>
  <si>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</si>
  <si>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</si>
  <si>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</si>
  <si>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</si>
  <si>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</si>
  <si>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</si>
  <si>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</si>
  <si>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</si>
  <si>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</si>
  <si>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</si>
  <si>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</si>
  <si>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</si>
  <si>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</si>
  <si>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</si>
  <si>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</si>
  <si>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</si>
  <si>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</si>
  <si>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</si>
  <si>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</si>
  <si>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</si>
  <si>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</si>
  <si>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</si>
  <si>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</si>
  <si>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</si>
  <si>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</si>
  <si>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</si>
  <si>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</si>
  <si>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</si>
  <si>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</si>
  <si>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</si>
  <si>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</si>
  <si>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</si>
  <si>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</si>
  <si>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</si>
  <si>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</si>
  <si>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</si>
  <si>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</si>
  <si>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</si>
  <si>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</si>
  <si>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</si>
  <si>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</si>
  <si>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</si>
  <si>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</si>
  <si>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</si>
  <si>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</si>
  <si>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</si>
  <si>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</si>
  <si>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</si>
  <si>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</si>
  <si>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</si>
  <si>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</si>
  <si>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</si>
  <si>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</si>
  <si>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</si>
  <si>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</si>
  <si>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</si>
  <si>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</si>
  <si>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</si>
  <si>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</si>
  <si>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</si>
  <si>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</si>
  <si>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</si>
  <si>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</si>
  <si>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</si>
  <si>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</si>
  <si>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</si>
  <si>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</si>
  <si>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</si>
  <si>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</si>
  <si>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</si>
  <si>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</si>
  <si>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</si>
  <si>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</si>
  <si>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</si>
  <si>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</si>
  <si>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</si>
  <si>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</si>
  <si>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</si>
  <si>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</si>
  <si>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</si>
  <si>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</si>
  <si>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</si>
  <si>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</si>
  <si>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</si>
  <si>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</si>
  <si>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</si>
  <si>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</si>
  <si>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</si>
  <si>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</si>
  <si>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</si>
  <si>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</si>
  <si>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</si>
  <si>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</si>
  <si>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</si>
  <si>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</si>
  <si>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</si>
  <si>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</si>
  <si>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</si>
  <si>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</si>
  <si>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</si>
  <si>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</si>
  <si>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</si>
  <si>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</si>
  <si>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</si>
  <si>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</si>
  <si>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</si>
  <si>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</si>
  <si>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</si>
  <si>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</si>
  <si>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</si>
  <si>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</si>
  <si>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</si>
  <si>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</si>
  <si>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</si>
  <si>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</si>
  <si>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</si>
  <si>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</si>
  <si>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</si>
  <si>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</si>
  <si>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</si>
  <si>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</si>
  <si>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</si>
  <si>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</si>
  <si>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</si>
  <si>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</si>
  <si>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</si>
  <si>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</si>
  <si>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</si>
  <si>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</si>
  <si>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</si>
  <si>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</si>
  <si>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</si>
  <si>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</si>
  <si>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</si>
  <si>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</si>
  <si>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</si>
  <si>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</si>
  <si>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</si>
  <si>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</si>
  <si>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</si>
  <si>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</si>
  <si>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</si>
  <si>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</si>
  <si>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</si>
  <si>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</si>
  <si>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</si>
  <si>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</si>
  <si>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</si>
  <si>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</si>
  <si>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</si>
  <si>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</si>
  <si>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</si>
  <si>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</si>
  <si>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</si>
  <si>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</si>
  <si>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</si>
  <si>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</si>
  <si>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</si>
  <si>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</si>
  <si>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</si>
  <si>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</si>
  <si>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</si>
  <si>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</si>
  <si>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</si>
  <si>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</si>
  <si>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</si>
  <si>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</si>
  <si>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</si>
  <si>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</si>
  <si>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</si>
  <si>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</si>
  <si>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</si>
  <si>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</si>
  <si>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</si>
  <si>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</si>
  <si>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</si>
  <si>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</si>
  <si>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</si>
  <si>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</si>
  <si>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</si>
  <si>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</si>
  <si>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</si>
  <si>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</si>
  <si>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</si>
  <si>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</si>
  <si>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</si>
  <si>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</si>
  <si>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</si>
  <si>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</si>
  <si>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</si>
  <si>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</si>
  <si>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</si>
  <si>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</si>
  <si>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</si>
  <si>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</si>
  <si>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</si>
  <si>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</si>
  <si>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</si>
  <si>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</si>
  <si>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</si>
  <si>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</si>
  <si>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</si>
  <si>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</si>
  <si>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</si>
  <si>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</si>
  <si>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</si>
  <si>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</si>
  <si>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</si>
  <si>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</si>
  <si>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</si>
  <si>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</si>
  <si>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</si>
  <si>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</si>
  <si>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</si>
  <si>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</si>
  <si>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</si>
  <si>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</si>
  <si>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</si>
  <si>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</si>
  <si>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</si>
  <si>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</si>
  <si>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</si>
  <si>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</si>
  <si>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</si>
  <si>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</si>
  <si>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</si>
  <si>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</si>
  <si>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</si>
  <si>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</si>
  <si>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</si>
  <si>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</si>
  <si>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</si>
  <si>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</si>
  <si>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</si>
  <si>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</si>
  <si>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</si>
  <si>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</si>
  <si>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</si>
  <si>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</si>
  <si>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</si>
  <si>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</si>
  <si>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</si>
  <si>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</si>
  <si>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</si>
  <si>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</si>
  <si>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</si>
  <si>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</si>
  <si>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</si>
  <si>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</si>
  <si>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</si>
  <si>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</si>
  <si>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</si>
  <si>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</si>
  <si>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</si>
  <si>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</si>
  <si>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</si>
  <si>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</si>
  <si>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</si>
  <si>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</si>
  <si>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</si>
  <si>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</si>
  <si>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</si>
  <si>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</si>
  <si>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</si>
  <si>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</si>
  <si>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</si>
  <si>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</si>
  <si>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</si>
  <si>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</si>
  <si>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</si>
  <si>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</si>
  <si>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</si>
  <si>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</si>
  <si>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</si>
  <si>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</si>
  <si>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</si>
  <si>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</si>
  <si>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</si>
  <si>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</si>
  <si>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</si>
  <si>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</si>
  <si>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</si>
  <si>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</si>
  <si>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</si>
  <si>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</si>
  <si>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</si>
  <si>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</si>
  <si>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</si>
  <si>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</si>
  <si>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</si>
  <si>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</si>
  <si>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</si>
  <si>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</si>
  <si>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</si>
  <si>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</si>
  <si>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</si>
  <si>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</si>
  <si>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</si>
  <si>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</si>
  <si>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</si>
  <si>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</si>
  <si>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</si>
  <si>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</si>
  <si>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</si>
  <si>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</si>
  <si>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</si>
  <si>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</si>
  <si>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</si>
  <si>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</si>
  <si>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</si>
  <si>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</si>
  <si>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</si>
  <si>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</si>
  <si>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</si>
  <si>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</si>
  <si>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</si>
  <si>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</si>
  <si>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</si>
  <si>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</si>
  <si>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</si>
  <si>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</si>
  <si>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</si>
  <si>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</si>
  <si>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</si>
  <si>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</si>
  <si>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</si>
  <si>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</si>
  <si>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</si>
  <si>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</si>
  <si>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</si>
  <si>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</si>
  <si>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</si>
  <si>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</si>
  <si>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</si>
  <si>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</si>
  <si>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</si>
  <si>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</si>
  <si>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</si>
  <si>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</si>
  <si>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</si>
  <si>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</si>
  <si>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</si>
  <si>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</si>
  <si>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</si>
  <si>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</si>
  <si>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</si>
  <si>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</si>
  <si>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</si>
  <si>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</si>
  <si>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</si>
  <si>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</si>
  <si>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</si>
  <si>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</si>
  <si>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</si>
  <si>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</si>
  <si>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</si>
  <si>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</si>
  <si>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</si>
  <si>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</si>
  <si>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</si>
  <si>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</si>
  <si>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</si>
  <si>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</si>
  <si>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</si>
  <si>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</si>
  <si>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</si>
  <si>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</si>
  <si>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</si>
  <si>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</si>
  <si>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</si>
  <si>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</si>
  <si>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</si>
  <si>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</si>
  <si>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</si>
  <si>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</si>
  <si>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</si>
  <si>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</si>
  <si>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</si>
  <si>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</si>
  <si>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</si>
  <si>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</si>
  <si>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</si>
  <si>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</si>
  <si>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</si>
  <si>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</si>
  <si>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</si>
  <si>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</si>
  <si>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</si>
  <si>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</si>
  <si>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</si>
  <si>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</si>
  <si>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</si>
  <si>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</si>
  <si>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</si>
  <si>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</si>
  <si>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</si>
  <si>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</si>
  <si>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</si>
  <si>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</si>
  <si>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</si>
  <si>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</si>
  <si>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</si>
  <si>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</si>
  <si>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</si>
  <si>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</si>
  <si>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</si>
  <si>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</si>
  <si>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</si>
  <si>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</si>
  <si>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</si>
  <si>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</si>
  <si>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</si>
  <si>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</si>
  <si>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</si>
  <si>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</si>
  <si>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</si>
  <si>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</si>
  <si>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</si>
  <si>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</si>
  <si>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</si>
  <si>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</si>
  <si>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</si>
  <si>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</si>
  <si>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</si>
  <si>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</si>
  <si>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</si>
  <si>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</si>
  <si>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</si>
  <si>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</si>
  <si>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</si>
  <si>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</si>
  <si>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</si>
  <si>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</si>
  <si>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</si>
  <si>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</si>
  <si>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</si>
  <si>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</si>
  <si>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</si>
  <si>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</si>
  <si>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</si>
  <si>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</si>
  <si>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</si>
  <si>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</si>
  <si>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</si>
  <si>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</si>
  <si>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</si>
  <si>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</si>
  <si>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</si>
  <si>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</si>
  <si>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</si>
  <si>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</si>
  <si>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</si>
  <si>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</si>
  <si>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</si>
  <si>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</si>
  <si>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</si>
  <si>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</si>
  <si>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</si>
  <si>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</si>
  <si>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</si>
  <si>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</si>
  <si>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</si>
  <si>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</si>
  <si>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</si>
  <si>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</si>
  <si>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</si>
  <si>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</si>
  <si>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</si>
  <si>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</si>
  <si>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</si>
  <si>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</si>
  <si>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</si>
  <si>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</si>
  <si>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</si>
  <si>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</si>
  <si>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</si>
  <si>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</si>
  <si>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</si>
  <si>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</si>
  <si>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</si>
  <si>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</si>
  <si>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</si>
  <si>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</si>
  <si>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</si>
  <si>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</si>
  <si>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</si>
  <si>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</si>
  <si>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</si>
  <si>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</si>
  <si>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</si>
  <si>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</si>
  <si>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</si>
  <si>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</si>
  <si>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</si>
  <si>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</si>
  <si>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</si>
  <si>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</si>
  <si>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</si>
  <si>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</si>
  <si>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</si>
  <si>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</si>
  <si>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</si>
  <si>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</si>
  <si>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</si>
  <si>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</si>
  <si>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</si>
  <si>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</si>
  <si>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</si>
  <si>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</si>
  <si>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</si>
  <si>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</si>
  <si>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</si>
  <si>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</si>
  <si>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</si>
  <si>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</si>
  <si>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</si>
  <si>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</si>
  <si>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</si>
  <si>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</si>
  <si>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</si>
  <si>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</si>
  <si>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</si>
  <si>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</si>
  <si>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</si>
  <si>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</si>
  <si>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</si>
  <si>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</si>
  <si>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</si>
  <si>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</si>
  <si>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</si>
  <si>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</si>
  <si>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</si>
  <si>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</si>
  <si>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</si>
  <si>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</si>
  <si>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</si>
  <si>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</si>
  <si>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</si>
  <si>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</si>
  <si>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</si>
  <si>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</si>
  <si>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</si>
  <si>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</si>
  <si>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</si>
  <si>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</si>
  <si>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</si>
  <si>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</si>
  <si>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</si>
  <si>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</si>
  <si>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</si>
  <si>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</si>
  <si>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</si>
  <si>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</si>
  <si>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</si>
  <si>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</si>
  <si>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</si>
  <si>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</si>
  <si>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</si>
  <si>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</si>
  <si>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</si>
  <si>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</si>
  <si>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</si>
  <si>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</si>
  <si>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</si>
  <si>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</si>
  <si>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</si>
  <si>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</si>
  <si>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</si>
  <si>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</si>
  <si>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</si>
  <si>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</si>
  <si>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</si>
  <si>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</si>
  <si>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</si>
  <si>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</si>
  <si>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</si>
  <si>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</si>
  <si>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</si>
  <si>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</si>
  <si>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</si>
  <si>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</si>
  <si>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</si>
  <si>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</si>
  <si>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</si>
  <si>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</si>
  <si>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</si>
  <si>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</si>
  <si>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</si>
  <si>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</si>
  <si>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</si>
  <si>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</si>
  <si>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</si>
  <si>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</si>
  <si>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</si>
  <si>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</si>
  <si>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</si>
  <si>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</si>
  <si>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</si>
  <si>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</si>
  <si>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</si>
  <si>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</si>
  <si>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</si>
  <si>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</si>
  <si>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</si>
  <si>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</si>
  <si>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</si>
  <si>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</si>
  <si>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</si>
  <si>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</si>
  <si>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</si>
  <si>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</si>
  <si>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</si>
  <si>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</si>
  <si>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</si>
  <si>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</si>
  <si>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</si>
  <si>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</si>
  <si>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</si>
  <si>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</si>
  <si>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</si>
  <si>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</si>
  <si>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</si>
  <si>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</si>
  <si>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</si>
  <si>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</si>
  <si>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</si>
  <si>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</si>
  <si>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</si>
  <si>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</si>
  <si>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</si>
  <si>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</si>
  <si>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</si>
  <si>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</si>
  <si>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</si>
  <si>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</si>
  <si>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</si>
  <si>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</si>
  <si>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</si>
  <si>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</si>
  <si>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</si>
  <si>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</si>
  <si>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</si>
  <si>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</si>
  <si>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</si>
  <si>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</si>
  <si>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</si>
  <si>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</si>
  <si>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</si>
  <si>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</si>
  <si>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</si>
  <si>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</si>
  <si>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</si>
  <si>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</si>
  <si>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</si>
  <si>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</si>
  <si>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</si>
  <si>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</si>
  <si>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</si>
  <si>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</si>
  <si>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</si>
  <si>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</si>
  <si>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</si>
  <si>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</si>
  <si>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</si>
  <si>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</si>
  <si>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</si>
  <si>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</si>
  <si>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</si>
  <si>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</si>
  <si>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</si>
  <si>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</si>
  <si>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</si>
  <si>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</si>
  <si>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</si>
  <si>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</si>
  <si>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</si>
  <si>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</si>
  <si>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</si>
  <si>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</si>
  <si>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</si>
  <si>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</si>
  <si>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</si>
  <si>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</si>
  <si>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</si>
  <si>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</si>
  <si>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</si>
  <si>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</si>
  <si>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</si>
  <si>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</si>
  <si>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</si>
  <si>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</si>
  <si>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</si>
  <si>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</si>
  <si>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</si>
  <si>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</si>
  <si>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</si>
  <si>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</si>
  <si>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</si>
  <si>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</si>
  <si>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</si>
  <si>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</si>
  <si>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</si>
  <si>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</si>
  <si>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</si>
  <si>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</si>
  <si>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</si>
  <si>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</si>
  <si>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</si>
  <si>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</si>
  <si>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</si>
  <si>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</si>
  <si>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</si>
  <si>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</si>
  <si>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</si>
  <si>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</si>
  <si>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</si>
  <si>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</si>
  <si>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</si>
  <si>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</si>
  <si>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</si>
  <si>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</si>
  <si>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</si>
  <si>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</si>
  <si>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</si>
  <si>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</si>
  <si>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</si>
  <si>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</si>
  <si>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</si>
  <si>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</si>
  <si>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</si>
  <si>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</si>
  <si>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</si>
  <si>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</si>
  <si>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</si>
  <si>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</si>
  <si>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</si>
  <si>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</si>
  <si>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</si>
  <si>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</si>
  <si>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</si>
  <si>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</si>
  <si>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</si>
  <si>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</si>
  <si>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</si>
  <si>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</si>
  <si>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</si>
  <si>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</si>
  <si>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</si>
  <si>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</si>
  <si>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</si>
  <si>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</si>
  <si>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</si>
  <si>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</si>
  <si>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</si>
  <si>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</si>
  <si>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</si>
  <si>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</si>
  <si>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</si>
  <si>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</si>
  <si>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</si>
  <si>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</si>
  <si>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</si>
  <si>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</si>
  <si>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</si>
  <si>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</si>
  <si>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</si>
  <si>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</si>
  <si>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</si>
  <si>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</si>
  <si>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</si>
  <si>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</si>
  <si>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</si>
  <si>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</si>
  <si>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</si>
  <si>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</si>
  <si>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</si>
  <si>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</si>
  <si>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</si>
  <si>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</si>
  <si>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</si>
  <si>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</si>
  <si>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</si>
  <si>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</si>
  <si>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</si>
  <si>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</si>
  <si>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</si>
  <si>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</si>
  <si>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</si>
  <si>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</si>
  <si>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</si>
  <si>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</si>
  <si>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</si>
  <si>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</si>
  <si>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</si>
  <si>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</si>
  <si>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</si>
  <si>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</si>
  <si>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</si>
  <si>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</si>
  <si>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</si>
  <si>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</si>
  <si>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</si>
  <si>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</si>
  <si>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</si>
  <si>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</si>
  <si>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</si>
  <si>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</si>
  <si>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</si>
  <si>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</si>
  <si>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</si>
  <si>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</si>
  <si>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</si>
  <si>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</si>
  <si>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</si>
  <si>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</si>
  <si>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</si>
  <si>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</si>
  <si>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</si>
  <si>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</si>
  <si>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</si>
  <si>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</si>
  <si>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</si>
  <si>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</si>
  <si>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</si>
  <si>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</si>
  <si>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</si>
  <si>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</si>
  <si>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</si>
  <si>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</si>
  <si>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</si>
  <si>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</si>
  <si>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</si>
  <si>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</si>
  <si>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</si>
  <si>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</si>
  <si>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</si>
  <si>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</si>
  <si>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</si>
  <si>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</si>
  <si>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</si>
  <si>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</si>
  <si>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</si>
  <si>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</si>
  <si>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</si>
  <si>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</si>
  <si>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</si>
  <si>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</si>
  <si>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</si>
  <si>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</si>
  <si>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</si>
  <si>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</si>
  <si>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</si>
  <si>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</si>
  <si>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</si>
  <si>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</si>
  <si>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</si>
  <si>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</si>
  <si>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</si>
  <si>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</si>
  <si>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</si>
  <si>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</si>
  <si>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</si>
  <si>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</si>
  <si>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</si>
  <si>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</si>
  <si>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</si>
  <si>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</si>
  <si>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</si>
  <si>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</si>
  <si>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</si>
  <si>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</si>
  <si>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</si>
  <si>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</si>
  <si>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</si>
  <si>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</si>
  <si>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</si>
  <si>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</si>
  <si>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</si>
  <si>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</si>
  <si>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</si>
  <si>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</si>
  <si>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</si>
  <si>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</si>
  <si>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</si>
  <si>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</si>
  <si>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</si>
  <si>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</si>
  <si>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</si>
  <si>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</si>
  <si>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</si>
  <si>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</si>
  <si>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</si>
  <si>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</si>
  <si>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</si>
  <si>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</si>
  <si>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</si>
  <si>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</si>
  <si>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</si>
  <si>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</si>
  <si>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</si>
  <si>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</si>
  <si>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</si>
  <si>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</si>
  <si>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</si>
  <si>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</si>
  <si>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</si>
  <si>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</si>
  <si>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</si>
  <si>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</si>
  <si>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</si>
  <si>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</si>
  <si>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</si>
  <si>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</si>
  <si>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</si>
  <si>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</si>
  <si>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</si>
  <si>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</si>
  <si>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</si>
  <si>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</si>
  <si>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</si>
  <si>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</si>
  <si>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</si>
  <si>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</si>
  <si>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</si>
  <si>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</si>
  <si>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</si>
  <si>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</si>
  <si>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</si>
  <si>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</si>
  <si>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</si>
  <si>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</si>
  <si>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</si>
  <si>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</si>
  <si>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</si>
  <si>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</si>
  <si>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</si>
  <si>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</si>
  <si>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</si>
  <si>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</si>
  <si>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</si>
  <si>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</si>
  <si>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</si>
  <si>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</si>
  <si>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</si>
  <si>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</si>
  <si>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</si>
  <si>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</si>
  <si>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</si>
  <si>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</si>
  <si>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</si>
  <si>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</si>
  <si>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</si>
  <si>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</si>
  <si>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</si>
  <si>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</si>
  <si>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</si>
  <si>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</si>
  <si>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</si>
  <si>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</si>
  <si>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</si>
  <si>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</si>
  <si>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</si>
  <si>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</si>
  <si>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</si>
  <si>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</si>
  <si>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</si>
  <si>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</si>
  <si>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</si>
  <si>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</si>
  <si>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</si>
  <si>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</si>
  <si>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</si>
  <si>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</si>
  <si>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</si>
  <si>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</si>
  <si>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</si>
  <si>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</si>
  <si>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</si>
  <si>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</si>
  <si>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</si>
  <si>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</si>
  <si>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</si>
  <si>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</si>
  <si>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</si>
  <si>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</si>
  <si>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</si>
  <si>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</si>
  <si>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</si>
  <si>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</si>
  <si>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</si>
  <si>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</si>
  <si>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</si>
  <si>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</si>
  <si>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</si>
  <si>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</si>
  <si>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</si>
  <si>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</si>
  <si>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</si>
  <si>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</si>
  <si>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</si>
  <si>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</si>
  <si>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</si>
  <si>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</si>
  <si>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</si>
  <si>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</si>
  <si>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</si>
  <si>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</si>
  <si>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</si>
  <si>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</si>
  <si>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</si>
  <si>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</si>
  <si>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</si>
  <si>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</si>
  <si>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</si>
  <si>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</si>
  <si>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</si>
  <si>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</si>
  <si>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</si>
  <si>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</si>
  <si>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</si>
  <si>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</si>
  <si>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</si>
  <si>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</si>
  <si>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</si>
  <si>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</si>
  <si>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</si>
  <si>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</si>
  <si>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</si>
  <si>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</si>
  <si>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</si>
  <si>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</si>
  <si>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</si>
  <si>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</si>
  <si>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</si>
  <si>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</si>
  <si>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</si>
  <si>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</si>
  <si>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</si>
  <si>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</si>
  <si>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</si>
  <si>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</si>
  <si>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</si>
  <si>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</si>
  <si>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</si>
  <si>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</si>
  <si>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</si>
  <si>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</si>
  <si>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</si>
  <si>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</si>
  <si>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</si>
  <si>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</si>
  <si>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</si>
  <si>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</si>
  <si>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</si>
  <si>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</si>
  <si>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</si>
  <si>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</si>
  <si>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</si>
  <si>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</si>
  <si>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</si>
  <si>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</si>
  <si>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</si>
  <si>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</si>
  <si>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</si>
  <si>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</si>
  <si>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</si>
  <si>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</si>
  <si>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</si>
  <si>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</si>
  <si>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</si>
  <si>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</si>
  <si>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</si>
  <si>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</si>
  <si>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</si>
  <si>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</si>
  <si>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</si>
  <si>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</si>
  <si>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</si>
  <si>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</si>
  <si>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</si>
  <si>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</si>
  <si>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</si>
  <si>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</si>
  <si>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</si>
  <si>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</si>
  <si>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</si>
  <si>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</si>
  <si>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</si>
  <si>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</si>
  <si>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</si>
  <si>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</si>
  <si>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</si>
  <si>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</si>
  <si>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</si>
  <si>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</si>
  <si>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</si>
  <si>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</si>
  <si>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</si>
  <si>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</si>
  <si>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</si>
  <si>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</si>
  <si>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</si>
  <si>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</si>
  <si>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</si>
  <si>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</si>
  <si>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</si>
  <si>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</si>
  <si>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</si>
  <si>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</si>
  <si>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</si>
  <si>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</si>
  <si>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</si>
  <si>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</si>
  <si>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</si>
  <si>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</si>
  <si>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</si>
  <si>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</si>
  <si>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</si>
  <si>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</si>
  <si>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</si>
  <si>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</si>
  <si>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</si>
  <si>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</si>
  <si>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</si>
  <si>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</si>
  <si>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</si>
  <si>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</si>
  <si>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</si>
  <si>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</si>
  <si>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</si>
  <si>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</si>
  <si>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</si>
  <si>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</si>
  <si>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</si>
  <si>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</si>
  <si>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</si>
  <si>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</si>
  <si>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</si>
  <si>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</si>
  <si>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</si>
  <si>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</si>
  <si>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</si>
  <si>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</si>
  <si>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</si>
  <si>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</si>
  <si>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</si>
  <si>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</si>
  <si>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</si>
  <si>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</si>
  <si>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</si>
  <si>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</si>
  <si>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</si>
  <si>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</si>
  <si>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</si>
  <si>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</si>
  <si>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</si>
  <si>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</si>
  <si>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</si>
  <si>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</si>
  <si>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</si>
  <si>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</si>
  <si>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</si>
  <si>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</si>
  <si>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</si>
  <si>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</si>
  <si>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</si>
  <si>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</si>
  <si>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</si>
  <si>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</si>
  <si>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</si>
  <si>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</si>
  <si>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</si>
  <si>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</si>
  <si>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</si>
  <si>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</si>
  <si>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</si>
  <si>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</si>
  <si>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</si>
  <si>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</si>
  <si>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</si>
  <si>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</si>
  <si>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</si>
  <si>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</si>
  <si>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</si>
  <si>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</si>
  <si>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</si>
  <si>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</si>
  <si>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</si>
  <si>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</si>
  <si>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</si>
  <si>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</si>
  <si>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</si>
  <si>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</si>
  <si>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</si>
  <si>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</si>
  <si>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</si>
  <si>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</si>
  <si>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</si>
  <si>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</si>
  <si>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</si>
  <si>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</si>
  <si>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</si>
  <si>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</si>
  <si>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</si>
  <si>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</si>
  <si>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</si>
  <si>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</si>
  <si>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</si>
  <si>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</si>
  <si>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</si>
  <si>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</si>
  <si>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</si>
  <si>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</si>
  <si>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</si>
  <si>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</si>
  <si>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</si>
  <si>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</si>
  <si>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</si>
  <si>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</si>
  <si>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</si>
  <si>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</si>
  <si>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</si>
  <si>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</si>
  <si>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</si>
  <si>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</si>
  <si>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</si>
  <si>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</si>
  <si>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</si>
  <si>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</si>
  <si>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</si>
  <si>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</si>
  <si>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</si>
  <si>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</si>
  <si>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</si>
  <si>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</si>
  <si>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</si>
  <si>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</si>
  <si>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</si>
  <si>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</si>
  <si>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</si>
  <si>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</si>
  <si>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</si>
  <si>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</si>
  <si>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</si>
  <si>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</si>
  <si>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</si>
  <si>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</si>
  <si>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</si>
  <si>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</si>
  <si>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</si>
  <si>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</si>
  <si>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</si>
  <si>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</si>
  <si>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</si>
  <si>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</si>
  <si>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</si>
  <si>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</si>
  <si>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</si>
  <si>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</si>
  <si>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</si>
  <si>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</si>
  <si>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</si>
  <si>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</si>
  <si>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</si>
  <si>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</si>
  <si>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</si>
  <si>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</si>
  <si>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</si>
  <si>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</si>
  <si>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</si>
  <si>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</si>
  <si>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</si>
  <si>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</si>
  <si>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</si>
  <si>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</si>
  <si>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</si>
  <si>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</si>
  <si>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</si>
  <si>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</si>
  <si>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</si>
  <si>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</si>
  <si>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</si>
  <si>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</si>
  <si>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</si>
  <si>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</si>
  <si>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</si>
  <si>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</si>
  <si>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</si>
  <si>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</si>
  <si>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</si>
  <si>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</si>
  <si>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</si>
  <si>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</si>
  <si>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</si>
  <si>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</si>
  <si>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</si>
  <si>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</si>
  <si>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</si>
  <si>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</si>
  <si>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</si>
  <si>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</si>
  <si>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</si>
  <si>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</si>
  <si>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</si>
  <si>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</si>
  <si>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</si>
  <si>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</si>
  <si>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</si>
  <si>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</si>
  <si>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</si>
  <si>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</si>
  <si>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</si>
  <si>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</si>
  <si>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</si>
  <si>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</si>
  <si>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</si>
  <si>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</si>
  <si>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</si>
  <si>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</si>
  <si>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</si>
  <si>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</si>
  <si>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</si>
  <si>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</si>
  <si>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</si>
  <si>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</si>
  <si>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</si>
  <si>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</si>
  <si>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</si>
  <si>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</si>
  <si>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</si>
  <si>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</si>
  <si>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</si>
  <si>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</si>
  <si>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</si>
  <si>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</si>
  <si>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</si>
  <si>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</si>
  <si>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</si>
  <si>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</si>
  <si>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</si>
  <si>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</si>
  <si>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</si>
  <si>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</si>
  <si>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</si>
  <si>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</si>
  <si>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</si>
  <si>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</si>
  <si>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</si>
  <si>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</si>
  <si>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</si>
  <si>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</si>
  <si>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</si>
  <si>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</si>
  <si>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</si>
  <si>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</si>
  <si>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</si>
  <si>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</si>
  <si>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</si>
  <si>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</si>
  <si>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</si>
  <si>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</si>
  <si>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</si>
  <si>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</si>
  <si>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</si>
  <si>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</si>
  <si>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</si>
  <si>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</si>
  <si>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</si>
  <si>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</si>
  <si>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</si>
  <si>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</si>
  <si>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</si>
  <si>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</si>
  <si>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</si>
  <si>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</si>
  <si>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</si>
  <si>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</si>
  <si>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</si>
  <si>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</si>
  <si>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</si>
  <si>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</si>
  <si>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</si>
  <si>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</si>
  <si>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</si>
  <si>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</si>
  <si>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</si>
  <si>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</si>
  <si>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</si>
  <si>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</si>
  <si>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</si>
  <si>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</si>
  <si>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</si>
  <si>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</si>
  <si>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</si>
  <si>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</si>
  <si>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</si>
  <si>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</si>
  <si>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</si>
  <si>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</si>
  <si>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</si>
  <si>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</si>
  <si>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</si>
  <si>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</si>
  <si>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</si>
  <si>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</si>
  <si>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</si>
  <si>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</si>
  <si>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</si>
  <si>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</si>
  <si>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</si>
  <si>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</si>
  <si>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</si>
  <si>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</si>
  <si>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</si>
  <si>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</si>
  <si>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</si>
  <si>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</si>
  <si>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</si>
  <si>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</si>
  <si>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</si>
  <si>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</si>
  <si>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</si>
  <si>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</si>
  <si>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</si>
  <si>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</si>
  <si>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</si>
  <si>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</si>
  <si>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</si>
  <si>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</si>
  <si>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</si>
  <si>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</si>
  <si>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</si>
  <si>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</si>
  <si>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</si>
  <si>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</si>
  <si>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</si>
  <si>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</si>
  <si>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</si>
  <si>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</si>
  <si>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</si>
  <si>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</si>
  <si>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</si>
  <si>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</si>
  <si>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</si>
  <si>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</si>
  <si>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GAVETA DE DEPOSITO LLENA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</si>
  <si>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</si>
  <si>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</si>
  <si>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</si>
  <si>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</si>
  <si>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</si>
  <si>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</si>
  <si>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 xml:space="preserve"> Cajeros Reportados Sin Efectivo    </t>
  </si>
  <si>
    <t>Acevedo Dominguez, Victor Leonardo</t>
  </si>
  <si>
    <t>3335995653</t>
  </si>
  <si>
    <t>3335996210</t>
  </si>
  <si>
    <t>3335996246</t>
  </si>
  <si>
    <t>COMUNICACION</t>
  </si>
  <si>
    <t>3335996618</t>
  </si>
  <si>
    <t>SIN ACTIVIDAD DE RETIRO</t>
  </si>
  <si>
    <t xml:space="preserve">Perez Almonte, Franklin </t>
  </si>
  <si>
    <t>Triinet</t>
  </si>
  <si>
    <t>3335996614 </t>
  </si>
  <si>
    <t>3335996591 </t>
  </si>
  <si>
    <t>3335996669 </t>
  </si>
  <si>
    <t>3335996674 </t>
  </si>
  <si>
    <t>3335996616 </t>
  </si>
  <si>
    <t>3335996617 </t>
  </si>
  <si>
    <t>3335996618 </t>
  </si>
  <si>
    <t>3335996670 </t>
  </si>
  <si>
    <t>ERROR DE PRINTER</t>
  </si>
  <si>
    <t>3335996689</t>
  </si>
  <si>
    <t>3335996688</t>
  </si>
  <si>
    <t>3335996728</t>
  </si>
  <si>
    <t>3335996726</t>
  </si>
  <si>
    <t>3335996732</t>
  </si>
  <si>
    <t>3335996748 </t>
  </si>
  <si>
    <t>3335996749 </t>
  </si>
  <si>
    <t>3335996751 </t>
  </si>
  <si>
    <t>3335996742</t>
  </si>
  <si>
    <t>3335996823</t>
  </si>
  <si>
    <t>3335996760 </t>
  </si>
  <si>
    <t>3335996781 </t>
  </si>
  <si>
    <t>3335996762 </t>
  </si>
  <si>
    <t>3335996767 </t>
  </si>
  <si>
    <t>3335997641</t>
  </si>
  <si>
    <t>3335997492</t>
  </si>
  <si>
    <t>3335997208 </t>
  </si>
  <si>
    <t>3335997635 </t>
  </si>
  <si>
    <t>3335997647 </t>
  </si>
  <si>
    <t>3335997654 </t>
  </si>
  <si>
    <t>3335997184 </t>
  </si>
  <si>
    <t>3335997520 </t>
  </si>
  <si>
    <t>3335997533 </t>
  </si>
  <si>
    <t>3335998092</t>
  </si>
  <si>
    <t>3335998029</t>
  </si>
  <si>
    <t>3335997902</t>
  </si>
  <si>
    <t>3335997832</t>
  </si>
  <si>
    <t>3335998144</t>
  </si>
  <si>
    <t>3335998142</t>
  </si>
  <si>
    <t>3335997902 </t>
  </si>
  <si>
    <t>3335998133 </t>
  </si>
  <si>
    <t>3335998142 </t>
  </si>
  <si>
    <t xml:space="preserve"> ATM Oficina San Cristóbal III Lobby</t>
  </si>
  <si>
    <t>3335997923 </t>
  </si>
  <si>
    <t>3335997917 </t>
  </si>
  <si>
    <t>3335997937 </t>
  </si>
  <si>
    <t>3335998326</t>
  </si>
  <si>
    <t>3335998320</t>
  </si>
  <si>
    <t>3335998317</t>
  </si>
  <si>
    <t>3335998313</t>
  </si>
  <si>
    <t>3335998304</t>
  </si>
  <si>
    <t>3335998297</t>
  </si>
  <si>
    <t>3335998293</t>
  </si>
  <si>
    <t>3335998290</t>
  </si>
  <si>
    <t>3335998280</t>
  </si>
  <si>
    <t>3335998267</t>
  </si>
  <si>
    <t>3335998586</t>
  </si>
  <si>
    <t>3335998579</t>
  </si>
  <si>
    <t>3335998565</t>
  </si>
  <si>
    <t>3335998555</t>
  </si>
  <si>
    <t>3335998510</t>
  </si>
  <si>
    <t>3335998505</t>
  </si>
  <si>
    <t>3335998481</t>
  </si>
  <si>
    <t>3335998463</t>
  </si>
  <si>
    <t>3335998434</t>
  </si>
  <si>
    <t>3335998422</t>
  </si>
  <si>
    <t>3335998419</t>
  </si>
  <si>
    <t>3335998404</t>
  </si>
  <si>
    <t>3335998367</t>
  </si>
  <si>
    <t>3335998675</t>
  </si>
  <si>
    <t>3335998673</t>
  </si>
  <si>
    <t>3335998671</t>
  </si>
  <si>
    <t>3335998670</t>
  </si>
  <si>
    <t>3335998669</t>
  </si>
  <si>
    <t>3335998667</t>
  </si>
  <si>
    <t>3335998666</t>
  </si>
  <si>
    <t>3335998665</t>
  </si>
  <si>
    <t>3335998660</t>
  </si>
  <si>
    <t>3335998659</t>
  </si>
  <si>
    <t>3335998657</t>
  </si>
  <si>
    <t>3335998656</t>
  </si>
  <si>
    <t>3335998655</t>
  </si>
  <si>
    <t>3335998654</t>
  </si>
  <si>
    <t>3335998651</t>
  </si>
  <si>
    <t>3335998639</t>
  </si>
  <si>
    <t>3335998635</t>
  </si>
  <si>
    <t xml:space="preserve">DISPENSADOR </t>
  </si>
  <si>
    <t>3335998690</t>
  </si>
  <si>
    <t>3335998688</t>
  </si>
  <si>
    <t>3335998686</t>
  </si>
  <si>
    <t>3335998685</t>
  </si>
  <si>
    <t>3335998684</t>
  </si>
  <si>
    <t>3335998683</t>
  </si>
  <si>
    <t>3335998681</t>
  </si>
  <si>
    <t>3335998680</t>
  </si>
  <si>
    <t>3335998679</t>
  </si>
  <si>
    <t>24 Agosto de 2021</t>
  </si>
  <si>
    <t>3335998724</t>
  </si>
  <si>
    <t>3335998723</t>
  </si>
  <si>
    <t>3335998722</t>
  </si>
  <si>
    <t>3335998717</t>
  </si>
  <si>
    <t>3335998715</t>
  </si>
  <si>
    <t>3335998713</t>
  </si>
  <si>
    <t>3335998712</t>
  </si>
  <si>
    <t>3335998711</t>
  </si>
  <si>
    <t>3335998710</t>
  </si>
  <si>
    <t>3335998709</t>
  </si>
  <si>
    <t>3335998708</t>
  </si>
  <si>
    <t>3335998707</t>
  </si>
  <si>
    <t>3335998706</t>
  </si>
  <si>
    <t>3335998705</t>
  </si>
  <si>
    <t>3335998704</t>
  </si>
  <si>
    <t>3335998703</t>
  </si>
  <si>
    <t>3335998702</t>
  </si>
  <si>
    <t>3335998700</t>
  </si>
  <si>
    <t>3335998699</t>
  </si>
  <si>
    <t>3335998698</t>
  </si>
  <si>
    <t>3335998697</t>
  </si>
  <si>
    <t>3335998696</t>
  </si>
  <si>
    <t>3335998695</t>
  </si>
  <si>
    <t>3335998694</t>
  </si>
  <si>
    <t>3335998693</t>
  </si>
  <si>
    <t>3335998734</t>
  </si>
  <si>
    <t>3335998733</t>
  </si>
  <si>
    <t>3335998732</t>
  </si>
  <si>
    <t>3335998731</t>
  </si>
  <si>
    <t>3335998730</t>
  </si>
  <si>
    <t>3335998729</t>
  </si>
  <si>
    <t>3335998728</t>
  </si>
  <si>
    <t>3335998727</t>
  </si>
  <si>
    <t>3335998726</t>
  </si>
  <si>
    <t>3335998725</t>
  </si>
  <si>
    <t>3335998767</t>
  </si>
  <si>
    <t>3335998781</t>
  </si>
  <si>
    <t>3335998796</t>
  </si>
  <si>
    <t>3335998800</t>
  </si>
  <si>
    <t>3335998840</t>
  </si>
  <si>
    <t>3335998976</t>
  </si>
  <si>
    <t>3335998984</t>
  </si>
  <si>
    <t>3335998995</t>
  </si>
  <si>
    <t>3335999007</t>
  </si>
  <si>
    <t>3335999010</t>
  </si>
  <si>
    <t>3335999015</t>
  </si>
  <si>
    <t>3335999022</t>
  </si>
  <si>
    <t>GAVETAS VACIAS + GAVETA FALLANDO</t>
  </si>
  <si>
    <t xml:space="preserve">En Servicio </t>
  </si>
  <si>
    <t>24/08/2021 10:29</t>
  </si>
  <si>
    <t>3335999098</t>
  </si>
  <si>
    <t>3335999109</t>
  </si>
  <si>
    <t>3335999114</t>
  </si>
  <si>
    <t>3335999130</t>
  </si>
  <si>
    <t>3335999251</t>
  </si>
  <si>
    <t>3335999256</t>
  </si>
  <si>
    <t>3335999278</t>
  </si>
  <si>
    <t>3335999365</t>
  </si>
  <si>
    <t>3335999380</t>
  </si>
  <si>
    <t>3335999386</t>
  </si>
  <si>
    <t>3335999437</t>
  </si>
  <si>
    <t>3335999482</t>
  </si>
  <si>
    <t>3335999552</t>
  </si>
  <si>
    <t>3335999569</t>
  </si>
  <si>
    <t>3335999577</t>
  </si>
  <si>
    <t>3335999579</t>
  </si>
  <si>
    <t>3335999582</t>
  </si>
  <si>
    <t>3335999583</t>
  </si>
  <si>
    <t>3335999585</t>
  </si>
  <si>
    <t>3335999587</t>
  </si>
  <si>
    <t>3335999589</t>
  </si>
  <si>
    <t>3335999596</t>
  </si>
  <si>
    <t>3335999602</t>
  </si>
  <si>
    <t>3335999623</t>
  </si>
  <si>
    <t>3335999625</t>
  </si>
  <si>
    <t>3335999638</t>
  </si>
  <si>
    <t>3335999639</t>
  </si>
  <si>
    <t>3335999648</t>
  </si>
  <si>
    <t>3335999652</t>
  </si>
  <si>
    <t>3335999655</t>
  </si>
  <si>
    <t>3335999663</t>
  </si>
  <si>
    <t>3335999668</t>
  </si>
  <si>
    <t>3335999670</t>
  </si>
  <si>
    <t>3335999673</t>
  </si>
  <si>
    <t>3335999679</t>
  </si>
  <si>
    <t>Peguero Solano, Victor Manuel</t>
  </si>
  <si>
    <t>GAVETAS PROBLEMAS</t>
  </si>
  <si>
    <t>REINICIO POR ATMCENTRE</t>
  </si>
  <si>
    <t>24/08/2021 14:39</t>
  </si>
  <si>
    <t>3335999682</t>
  </si>
  <si>
    <t>3335999728</t>
  </si>
  <si>
    <t>3335999742</t>
  </si>
  <si>
    <t>3335999748</t>
  </si>
  <si>
    <t>3335999769</t>
  </si>
  <si>
    <t>3335999778</t>
  </si>
  <si>
    <t>3335999782</t>
  </si>
  <si>
    <t>3335999788</t>
  </si>
  <si>
    <t>3335999822</t>
  </si>
  <si>
    <t>3335999837</t>
  </si>
  <si>
    <t>3335999847</t>
  </si>
  <si>
    <t>3335999851</t>
  </si>
  <si>
    <t>3335999856</t>
  </si>
  <si>
    <t>3335999868</t>
  </si>
  <si>
    <t>3335999869</t>
  </si>
  <si>
    <t>3335999872</t>
  </si>
  <si>
    <t>3335999875</t>
  </si>
  <si>
    <t>3335999882</t>
  </si>
  <si>
    <t>3336000024</t>
  </si>
  <si>
    <t>3336000026</t>
  </si>
  <si>
    <t>3336000027</t>
  </si>
  <si>
    <t>3336000036</t>
  </si>
  <si>
    <t>3336000038</t>
  </si>
  <si>
    <t>3336000068</t>
  </si>
  <si>
    <t>3336000084</t>
  </si>
  <si>
    <t>3336000085</t>
  </si>
  <si>
    <t>3336000088</t>
  </si>
  <si>
    <t>3336000089</t>
  </si>
  <si>
    <t>3336000090</t>
  </si>
  <si>
    <t>3336000092</t>
  </si>
  <si>
    <t>3336000094</t>
  </si>
  <si>
    <t>3336000102</t>
  </si>
  <si>
    <t>DTEL Zona Metro Este</t>
  </si>
  <si>
    <t>SINN EFECTIVO</t>
  </si>
  <si>
    <t>GAEVETAS VACIAS + GAVETAS FALLANDO</t>
  </si>
  <si>
    <t>GAVETAS VACIAS + GAVETAS FAL...</t>
  </si>
  <si>
    <t>SIN EFEC...</t>
  </si>
  <si>
    <t>UPS dañado.</t>
  </si>
  <si>
    <t>Mojica, Modesto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</si>
</sst>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3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vertical="center" wrapText="1"/>
    </xf>
    <xf numFmtId="0" fontId="43" fillId="42" borderId="54" xfId="0" applyFont="1" applyFill="1" applyBorder="1" applyAlignment="1">
      <alignment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0" fillId="43" borderId="77" xfId="0" applyFont="1" applyFill="1" applyBorder="1" applyAlignment="1">
      <alignment horizontal="center" vertical="center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80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8" fillId="49" borderId="82" xfId="0" applyFont="1" applyFill="1" applyBorder="1" applyAlignment="1">
      <alignment horizontal="center" vertical="center" wrapText="1"/>
    </xf>
    <xf numFmtId="0" fontId="43" fillId="42" borderId="83" xfId="0" applyFont="1" applyFill="1" applyBorder="1" applyAlignment="1">
      <alignment horizontal="center" vertical="center" wrapText="1"/>
    </xf>
    <xf numFmtId="0" fontId="40" fillId="43" borderId="83" xfId="0" applyFont="1" applyFill="1" applyBorder="1" applyAlignment="1">
      <alignment vertical="center" wrapText="1"/>
    </xf>
    <xf numFmtId="0" fontId="4" fillId="5" borderId="62" xfId="0" applyFont="1" applyFill="1" applyBorder="1" applyAlignment="1">
      <alignment horizontal="center" vertical="center"/>
    </xf>
    <xf numFmtId="0" fontId="54" fillId="5" borderId="62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11" fillId="5" borderId="62" xfId="0" applyFont="1" applyFill="1" applyBorder="1" applyAlignment="1">
      <alignment horizontal="center" vertical="center"/>
    </xf>
    <xf numFmtId="0" fontId="11" fillId="5" borderId="80" xfId="0" applyFont="1" applyFill="1" applyBorder="1" applyAlignment="1">
      <alignment horizontal="center" vertical="center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0"/>
      <tableStyleElement type="headerRow" dxfId="169"/>
      <tableStyleElement type="totalRow" dxfId="168"/>
      <tableStyleElement type="firstColumn" dxfId="167"/>
      <tableStyleElement type="lastColumn" dxfId="166"/>
      <tableStyleElement type="firstRowStripe" dxfId="165"/>
      <tableStyleElement type="firstColumnStripe" dxfId="16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s460-helpdesk/CAisd/pdmweb.exe?OP=SEARCH+FACTORY=in+SKIPLIST=1+QBE.EQ.id=3708359" TargetMode="External"/><Relationship Id="rId21" Type="http://schemas.openxmlformats.org/officeDocument/2006/relationships/hyperlink" Target="http://s460-helpdesk/CAisd/pdmweb.exe?OP=SEARCH+FACTORY=in+SKIPLIST=1+QBE.EQ.id=3708381" TargetMode="External"/><Relationship Id="rId42" Type="http://schemas.openxmlformats.org/officeDocument/2006/relationships/hyperlink" Target="http://s460-helpdesk/CAisd/pdmweb.exe?OP=SEARCH+FACTORY=in+SKIPLIST=1+QBE.EQ.id=3708193" TargetMode="External"/><Relationship Id="rId47" Type="http://schemas.openxmlformats.org/officeDocument/2006/relationships/hyperlink" Target="http://s460-helpdesk/CAisd/pdmweb.exe?OP=SEARCH+FACTORY=in+SKIPLIST=1+QBE.EQ.id=3707989" TargetMode="External"/><Relationship Id="rId63" Type="http://schemas.openxmlformats.org/officeDocument/2006/relationships/hyperlink" Target="http://s460-helpdesk/CAisd/pdmweb.exe?OP=SEARCH+FACTORY=in+SKIPLIST=1+QBE.EQ.id=3708749" TargetMode="External"/><Relationship Id="rId68" Type="http://schemas.openxmlformats.org/officeDocument/2006/relationships/hyperlink" Target="http://s460-helpdesk/CAisd/pdmweb.exe?OP=SEARCH+FACTORY=in+SKIPLIST=1+QBE.EQ.id=3708593" TargetMode="External"/><Relationship Id="rId84" Type="http://schemas.openxmlformats.org/officeDocument/2006/relationships/hyperlink" Target="http://s460-helpdesk/CAisd/pdmweb.exe?OP=SEARCH+FACTORY=in+SKIPLIST=1+QBE.EQ.id=3708439" TargetMode="External"/><Relationship Id="rId16" Type="http://schemas.openxmlformats.org/officeDocument/2006/relationships/hyperlink" Target="http://s460-helpdesk/CAisd/pdmweb.exe?OP=SEARCH+FACTORY=in+SKIPLIST=1+QBE.EQ.id=3707507" TargetMode="External"/><Relationship Id="rId11" Type="http://schemas.openxmlformats.org/officeDocument/2006/relationships/hyperlink" Target="http://s460-helpdesk/CAisd/pdmweb.exe?OP=SEARCH+FACTORY=in+SKIPLIST=1+QBE.EQ.id=3707706" TargetMode="External"/><Relationship Id="rId32" Type="http://schemas.openxmlformats.org/officeDocument/2006/relationships/hyperlink" Target="http://s460-helpdesk/CAisd/pdmweb.exe?OP=SEARCH+FACTORY=in+SKIPLIST=1+QBE.EQ.id=3708307" TargetMode="External"/><Relationship Id="rId37" Type="http://schemas.openxmlformats.org/officeDocument/2006/relationships/hyperlink" Target="http://s460-helpdesk/CAisd/pdmweb.exe?OP=SEARCH+FACTORY=in+SKIPLIST=1+QBE.EQ.id=3708293" TargetMode="External"/><Relationship Id="rId53" Type="http://schemas.openxmlformats.org/officeDocument/2006/relationships/hyperlink" Target="http://s460-helpdesk/CAisd/pdmweb.exe?OP=SEARCH+FACTORY=in+SKIPLIST=1+QBE.EQ.id=3707809" TargetMode="External"/><Relationship Id="rId58" Type="http://schemas.openxmlformats.org/officeDocument/2006/relationships/hyperlink" Target="http://s460-helpdesk/CAisd/pdmweb.exe?OP=SEARCH+FACTORY=in+SKIPLIST=1+QBE.EQ.id=3708800" TargetMode="External"/><Relationship Id="rId74" Type="http://schemas.openxmlformats.org/officeDocument/2006/relationships/hyperlink" Target="http://s460-helpdesk/CAisd/pdmweb.exe?OP=SEARCH+FACTORY=in+SKIPLIST=1+QBE.EQ.id=3708562" TargetMode="External"/><Relationship Id="rId79" Type="http://schemas.openxmlformats.org/officeDocument/2006/relationships/hyperlink" Target="http://s460-helpdesk/CAisd/pdmweb.exe?OP=SEARCH+FACTORY=in+SKIPLIST=1+QBE.EQ.id=3708493" TargetMode="External"/><Relationship Id="rId5" Type="http://schemas.openxmlformats.org/officeDocument/2006/relationships/printerSettings" Target="../printerSettings/printerSettings5.bin"/><Relationship Id="rId19" Type="http://schemas.openxmlformats.org/officeDocument/2006/relationships/hyperlink" Target="http://s460-helpdesk/CAisd/pdmweb.exe?OP=SEARCH+FACTORY=in+SKIPLIST=1+QBE.EQ.id=3708390" TargetMode="External"/><Relationship Id="rId14" Type="http://schemas.openxmlformats.org/officeDocument/2006/relationships/hyperlink" Target="http://s460-helpdesk/CAisd/pdmweb.exe?OP=SEARCH+FACTORY=in+SKIPLIST=1+QBE.EQ.id=3707551" TargetMode="External"/><Relationship Id="rId22" Type="http://schemas.openxmlformats.org/officeDocument/2006/relationships/hyperlink" Target="http://s460-helpdesk/CAisd/pdmweb.exe?OP=SEARCH+FACTORY=in+SKIPLIST=1+QBE.EQ.id=3708379" TargetMode="External"/><Relationship Id="rId27" Type="http://schemas.openxmlformats.org/officeDocument/2006/relationships/hyperlink" Target="http://s460-helpdesk/CAisd/pdmweb.exe?OP=SEARCH+FACTORY=in+SKIPLIST=1+QBE.EQ.id=3708350" TargetMode="External"/><Relationship Id="rId30" Type="http://schemas.openxmlformats.org/officeDocument/2006/relationships/hyperlink" Target="http://s460-helpdesk/CAisd/pdmweb.exe?OP=SEARCH+FACTORY=in+SKIPLIST=1+QBE.EQ.id=3708334" TargetMode="External"/><Relationship Id="rId35" Type="http://schemas.openxmlformats.org/officeDocument/2006/relationships/hyperlink" Target="http://s460-helpdesk/CAisd/pdmweb.exe?OP=SEARCH+FACTORY=in+SKIPLIST=1+QBE.EQ.id=3708296" TargetMode="External"/><Relationship Id="rId43" Type="http://schemas.openxmlformats.org/officeDocument/2006/relationships/hyperlink" Target="http://s460-helpdesk/CAisd/pdmweb.exe?OP=SEARCH+FACTORY=in+SKIPLIST=1+QBE.EQ.id=3708148" TargetMode="External"/><Relationship Id="rId48" Type="http://schemas.openxmlformats.org/officeDocument/2006/relationships/hyperlink" Target="http://s460-helpdesk/CAisd/pdmweb.exe?OP=SEARCH+FACTORY=in+SKIPLIST=1+QBE.EQ.id=3707967" TargetMode="External"/><Relationship Id="rId56" Type="http://schemas.openxmlformats.org/officeDocument/2006/relationships/hyperlink" Target="http://s460-helpdesk/CAisd/pdmweb.exe?OP=SEARCH+FACTORY=in+SKIPLIST=1+QBE.EQ.id=3708803" TargetMode="External"/><Relationship Id="rId64" Type="http://schemas.openxmlformats.org/officeDocument/2006/relationships/hyperlink" Target="http://s460-helpdesk/CAisd/pdmweb.exe?OP=SEARCH+FACTORY=in+SKIPLIST=1+QBE.EQ.id=3708747" TargetMode="External"/><Relationship Id="rId69" Type="http://schemas.openxmlformats.org/officeDocument/2006/relationships/hyperlink" Target="http://s460-helpdesk/CAisd/pdmweb.exe?OP=SEARCH+FACTORY=in+SKIPLIST=1+QBE.EQ.id=3708586" TargetMode="External"/><Relationship Id="rId77" Type="http://schemas.openxmlformats.org/officeDocument/2006/relationships/hyperlink" Target="http://s460-helpdesk/CAisd/pdmweb.exe?OP=SEARCH+FACTORY=in+SKIPLIST=1+QBE.EQ.id=3708533" TargetMode="External"/><Relationship Id="rId8" Type="http://schemas.openxmlformats.org/officeDocument/2006/relationships/hyperlink" Target="http://s460-helpdesk/CAisd/pdmweb.exe?OP=SEARCH+FACTORY=in+SKIPLIST=1+QBE.EQ.id=3707726" TargetMode="External"/><Relationship Id="rId51" Type="http://schemas.openxmlformats.org/officeDocument/2006/relationships/hyperlink" Target="http://s460-helpdesk/CAisd/pdmweb.exe?OP=SEARCH+FACTORY=in+SKIPLIST=1+QBE.EQ.id=3707825" TargetMode="External"/><Relationship Id="rId72" Type="http://schemas.openxmlformats.org/officeDocument/2006/relationships/hyperlink" Target="http://s460-helpdesk/CAisd/pdmweb.exe?OP=SEARCH+FACTORY=in+SKIPLIST=1+QBE.EQ.id=3708579" TargetMode="External"/><Relationship Id="rId80" Type="http://schemas.openxmlformats.org/officeDocument/2006/relationships/hyperlink" Target="http://s460-helpdesk/CAisd/pdmweb.exe?OP=SEARCH+FACTORY=in+SKIPLIST=1+QBE.EQ.id=3708489" TargetMode="External"/><Relationship Id="rId85" Type="http://schemas.openxmlformats.org/officeDocument/2006/relationships/hyperlink" Target="http://s460-helpdesk/CAisd/pdmweb.exe?OP=SEARCH+FACTORY=in+SKIPLIST=1+QBE.EQ.id=3708393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707695" TargetMode="External"/><Relationship Id="rId17" Type="http://schemas.openxmlformats.org/officeDocument/2006/relationships/hyperlink" Target="http://s460-helpdesk/CAisd/pdmweb.exe?OP=SEARCH+FACTORY=in+SKIPLIST=1+QBE.EQ.id=3707492" TargetMode="External"/><Relationship Id="rId25" Type="http://schemas.openxmlformats.org/officeDocument/2006/relationships/hyperlink" Target="http://s460-helpdesk/CAisd/pdmweb.exe?OP=SEARCH+FACTORY=in+SKIPLIST=1+QBE.EQ.id=3708363" TargetMode="External"/><Relationship Id="rId33" Type="http://schemas.openxmlformats.org/officeDocument/2006/relationships/hyperlink" Target="http://s460-helpdesk/CAisd/pdmweb.exe?OP=SEARCH+FACTORY=in+SKIPLIST=1+QBE.EQ.id=3708300" TargetMode="External"/><Relationship Id="rId38" Type="http://schemas.openxmlformats.org/officeDocument/2006/relationships/hyperlink" Target="http://s460-helpdesk/CAisd/pdmweb.exe?OP=SEARCH+FACTORY=in+SKIPLIST=1+QBE.EQ.id=3708290" TargetMode="External"/><Relationship Id="rId46" Type="http://schemas.openxmlformats.org/officeDocument/2006/relationships/hyperlink" Target="http://s460-helpdesk/CAisd/pdmweb.exe?OP=SEARCH+FACTORY=in+SKIPLIST=1+QBE.EQ.id=3708076" TargetMode="External"/><Relationship Id="rId59" Type="http://schemas.openxmlformats.org/officeDocument/2006/relationships/hyperlink" Target="http://s460-helpdesk/CAisd/pdmweb.exe?OP=SEARCH+FACTORY=in+SKIPLIST=1+QBE.EQ.id=3708799" TargetMode="External"/><Relationship Id="rId67" Type="http://schemas.openxmlformats.org/officeDocument/2006/relationships/hyperlink" Target="http://s460-helpdesk/CAisd/pdmweb.exe?OP=SEARCH+FACTORY=in+SKIPLIST=1+QBE.EQ.id=3708735" TargetMode="External"/><Relationship Id="rId20" Type="http://schemas.openxmlformats.org/officeDocument/2006/relationships/hyperlink" Target="http://s460-helpdesk/CAisd/pdmweb.exe?OP=SEARCH+FACTORY=in+SKIPLIST=1+QBE.EQ.id=3708384" TargetMode="External"/><Relationship Id="rId41" Type="http://schemas.openxmlformats.org/officeDocument/2006/relationships/hyperlink" Target="http://s460-helpdesk/CAisd/pdmweb.exe?OP=SEARCH+FACTORY=in+SKIPLIST=1+QBE.EQ.id=3708263" TargetMode="External"/><Relationship Id="rId54" Type="http://schemas.openxmlformats.org/officeDocument/2006/relationships/hyperlink" Target="http://s460-helpdesk/CAisd/pdmweb.exe?OP=SEARCH+FACTORY=in+SKIPLIST=1+QBE.EQ.id=3708813" TargetMode="External"/><Relationship Id="rId62" Type="http://schemas.openxmlformats.org/officeDocument/2006/relationships/hyperlink" Target="http://s460-helpdesk/CAisd/pdmweb.exe?OP=SEARCH+FACTORY=in+SKIPLIST=1+QBE.EQ.id=3708779" TargetMode="External"/><Relationship Id="rId70" Type="http://schemas.openxmlformats.org/officeDocument/2006/relationships/hyperlink" Target="http://s460-helpdesk/CAisd/pdmweb.exe?OP=SEARCH+FACTORY=in+SKIPLIST=1+QBE.EQ.id=3708583" TargetMode="External"/><Relationship Id="rId75" Type="http://schemas.openxmlformats.org/officeDocument/2006/relationships/hyperlink" Target="http://s460-helpdesk/CAisd/pdmweb.exe?OP=SEARCH+FACTORY=in+SKIPLIST=1+QBE.EQ.id=3708558" TargetMode="External"/><Relationship Id="rId83" Type="http://schemas.openxmlformats.org/officeDocument/2006/relationships/hyperlink" Target="http://s460-helpdesk/CAisd/pdmweb.exe?OP=SEARCH+FACTORY=in+SKIPLIST=1+QBE.EQ.id=3708453" TargetMode="External"/><Relationship Id="rId88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707511" TargetMode="External"/><Relationship Id="rId23" Type="http://schemas.openxmlformats.org/officeDocument/2006/relationships/hyperlink" Target="http://s460-helpdesk/CAisd/pdmweb.exe?OP=SEARCH+FACTORY=in+SKIPLIST=1+QBE.EQ.id=3708374" TargetMode="External"/><Relationship Id="rId28" Type="http://schemas.openxmlformats.org/officeDocument/2006/relationships/hyperlink" Target="http://s460-helpdesk/CAisd/pdmweb.exe?OP=SEARCH+FACTORY=in+SKIPLIST=1+QBE.EQ.id=3708349" TargetMode="External"/><Relationship Id="rId36" Type="http://schemas.openxmlformats.org/officeDocument/2006/relationships/hyperlink" Target="http://s460-helpdesk/CAisd/pdmweb.exe?OP=SEARCH+FACTORY=in+SKIPLIST=1+QBE.EQ.id=3708294" TargetMode="External"/><Relationship Id="rId49" Type="http://schemas.openxmlformats.org/officeDocument/2006/relationships/hyperlink" Target="http://s460-helpdesk/CAisd/pdmweb.exe?OP=SEARCH+FACTORY=in+SKIPLIST=1+QBE.EQ.id=3707962" TargetMode="External"/><Relationship Id="rId57" Type="http://schemas.openxmlformats.org/officeDocument/2006/relationships/hyperlink" Target="http://s460-helpdesk/CAisd/pdmweb.exe?OP=SEARCH+FACTORY=in+SKIPLIST=1+QBE.EQ.id=3708801" TargetMode="External"/><Relationship Id="rId10" Type="http://schemas.openxmlformats.org/officeDocument/2006/relationships/hyperlink" Target="http://s460-helpdesk/CAisd/pdmweb.exe?OP=SEARCH+FACTORY=in+SKIPLIST=1+QBE.EQ.id=3707718" TargetMode="External"/><Relationship Id="rId31" Type="http://schemas.openxmlformats.org/officeDocument/2006/relationships/hyperlink" Target="http://s460-helpdesk/CAisd/pdmweb.exe?OP=SEARCH+FACTORY=in+SKIPLIST=1+QBE.EQ.id=3708313" TargetMode="External"/><Relationship Id="rId44" Type="http://schemas.openxmlformats.org/officeDocument/2006/relationships/hyperlink" Target="http://s460-helpdesk/CAisd/pdmweb.exe?OP=SEARCH+FACTORY=in+SKIPLIST=1+QBE.EQ.id=3708097" TargetMode="External"/><Relationship Id="rId52" Type="http://schemas.openxmlformats.org/officeDocument/2006/relationships/hyperlink" Target="http://s460-helpdesk/CAisd/pdmweb.exe?OP=SEARCH+FACTORY=in+SKIPLIST=1+QBE.EQ.id=3707820" TargetMode="External"/><Relationship Id="rId60" Type="http://schemas.openxmlformats.org/officeDocument/2006/relationships/hyperlink" Target="http://s460-helpdesk/CAisd/pdmweb.exe?OP=SEARCH+FACTORY=in+SKIPLIST=1+QBE.EQ.id=3708796" TargetMode="External"/><Relationship Id="rId65" Type="http://schemas.openxmlformats.org/officeDocument/2006/relationships/hyperlink" Target="http://s460-helpdesk/CAisd/pdmweb.exe?OP=SEARCH+FACTORY=in+SKIPLIST=1+QBE.EQ.id=3708738" TargetMode="External"/><Relationship Id="rId73" Type="http://schemas.openxmlformats.org/officeDocument/2006/relationships/hyperlink" Target="http://s460-helpdesk/CAisd/pdmweb.exe?OP=SEARCH+FACTORY=in+SKIPLIST=1+QBE.EQ.id=3708567" TargetMode="External"/><Relationship Id="rId78" Type="http://schemas.openxmlformats.org/officeDocument/2006/relationships/hyperlink" Target="http://s460-helpdesk/CAisd/pdmweb.exe?OP=SEARCH+FACTORY=in+SKIPLIST=1+QBE.EQ.id=3708499" TargetMode="External"/><Relationship Id="rId81" Type="http://schemas.openxmlformats.org/officeDocument/2006/relationships/hyperlink" Target="http://s460-helpdesk/CAisd/pdmweb.exe?OP=SEARCH+FACTORY=in+SKIPLIST=1+QBE.EQ.id=3708480" TargetMode="External"/><Relationship Id="rId86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07721" TargetMode="External"/><Relationship Id="rId13" Type="http://schemas.openxmlformats.org/officeDocument/2006/relationships/hyperlink" Target="http://s460-helpdesk/CAisd/pdmweb.exe?OP=SEARCH+FACTORY=in+SKIPLIST=1+QBE.EQ.id=3707687" TargetMode="External"/><Relationship Id="rId18" Type="http://schemas.openxmlformats.org/officeDocument/2006/relationships/hyperlink" Target="http://s460-helpdesk/CAisd/pdmweb.exe?OP=SEARCH+FACTORY=in+SKIPLIST=1+QBE.EQ.id=3707478" TargetMode="External"/><Relationship Id="rId39" Type="http://schemas.openxmlformats.org/officeDocument/2006/relationships/hyperlink" Target="http://s460-helpdesk/CAisd/pdmweb.exe?OP=SEARCH+FACTORY=in+SKIPLIST=1+QBE.EQ.id=3708288" TargetMode="External"/><Relationship Id="rId34" Type="http://schemas.openxmlformats.org/officeDocument/2006/relationships/hyperlink" Target="http://s460-helpdesk/CAisd/pdmweb.exe?OP=SEARCH+FACTORY=in+SKIPLIST=1+QBE.EQ.id=3708298" TargetMode="External"/><Relationship Id="rId50" Type="http://schemas.openxmlformats.org/officeDocument/2006/relationships/hyperlink" Target="http://s460-helpdesk/CAisd/pdmweb.exe?OP=SEARCH+FACTORY=in+SKIPLIST=1+QBE.EQ.id=3707841" TargetMode="External"/><Relationship Id="rId55" Type="http://schemas.openxmlformats.org/officeDocument/2006/relationships/hyperlink" Target="http://s460-helpdesk/CAisd/pdmweb.exe?OP=SEARCH+FACTORY=in+SKIPLIST=1+QBE.EQ.id=3708805" TargetMode="External"/><Relationship Id="rId76" Type="http://schemas.openxmlformats.org/officeDocument/2006/relationships/hyperlink" Target="http://s460-helpdesk/CAisd/pdmweb.exe?OP=SEARCH+FACTORY=in+SKIPLIST=1+QBE.EQ.id=3708548" TargetMode="External"/><Relationship Id="rId7" Type="http://schemas.openxmlformats.org/officeDocument/2006/relationships/hyperlink" Target="http://s460-helpdesk/CAisd/pdmweb.exe?OP=SEARCH+FACTORY=in+SKIPLIST=1+QBE.EQ.id=3707733" TargetMode="External"/><Relationship Id="rId71" Type="http://schemas.openxmlformats.org/officeDocument/2006/relationships/hyperlink" Target="http://s460-helpdesk/CAisd/pdmweb.exe?OP=SEARCH+FACTORY=in+SKIPLIST=1+QBE.EQ.id=3708580" TargetMode="External"/><Relationship Id="rId2" Type="http://schemas.openxmlformats.org/officeDocument/2006/relationships/printerSettings" Target="../printerSettings/printerSettings2.bin"/><Relationship Id="rId29" Type="http://schemas.openxmlformats.org/officeDocument/2006/relationships/hyperlink" Target="http://s460-helpdesk/CAisd/pdmweb.exe?OP=SEARCH+FACTORY=in+SKIPLIST=1+QBE.EQ.id=3708336" TargetMode="External"/><Relationship Id="rId24" Type="http://schemas.openxmlformats.org/officeDocument/2006/relationships/hyperlink" Target="http://s460-helpdesk/CAisd/pdmweb.exe?OP=SEARCH+FACTORY=in+SKIPLIST=1+QBE.EQ.id=3708366" TargetMode="External"/><Relationship Id="rId40" Type="http://schemas.openxmlformats.org/officeDocument/2006/relationships/hyperlink" Target="http://s460-helpdesk/CAisd/pdmweb.exe?OP=SEARCH+FACTORY=in+SKIPLIST=1+QBE.EQ.id=3708280" TargetMode="External"/><Relationship Id="rId45" Type="http://schemas.openxmlformats.org/officeDocument/2006/relationships/hyperlink" Target="http://s460-helpdesk/CAisd/pdmweb.exe?OP=SEARCH+FACTORY=in+SKIPLIST=1+QBE.EQ.id=3708091" TargetMode="External"/><Relationship Id="rId66" Type="http://schemas.openxmlformats.org/officeDocument/2006/relationships/hyperlink" Target="http://s460-helpdesk/CAisd/pdmweb.exe?OP=SEARCH+FACTORY=in+SKIPLIST=1+QBE.EQ.id=3708737" TargetMode="External"/><Relationship Id="rId87" Type="http://schemas.openxmlformats.org/officeDocument/2006/relationships/vmlDrawing" Target="../drawings/vmlDrawing1.vml"/><Relationship Id="rId61" Type="http://schemas.openxmlformats.org/officeDocument/2006/relationships/hyperlink" Target="http://s460-helpdesk/CAisd/pdmweb.exe?OP=SEARCH+FACTORY=in+SKIPLIST=1+QBE.EQ.id=3708795" TargetMode="External"/><Relationship Id="rId82" Type="http://schemas.openxmlformats.org/officeDocument/2006/relationships/hyperlink" Target="http://s460-helpdesk/CAisd/pdmweb.exe?OP=SEARCH+FACTORY=in+SKIPLIST=1+QBE.EQ.id=370845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106.832442129627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2618</v>
      </c>
    </row>
    <row r="4" spans="1:11" ht="18" x14ac:dyDescent="0.25">
      <c r="A4" s="107" t="str">
        <f t="shared" ref="A4:A12" ca="1" si="0">CONCATENATE(TODAY()-C4," días")</f>
        <v>69.4985879629603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2619</v>
      </c>
    </row>
    <row r="5" spans="1:11" ht="18" x14ac:dyDescent="0.25">
      <c r="A5" s="107" t="str">
        <f ca="1">CONCATENATE(TODAY()-C5," días")</f>
        <v>59.4985879629603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2618</v>
      </c>
    </row>
    <row r="6" spans="1:11" ht="18" x14ac:dyDescent="0.25">
      <c r="A6" s="107" t="str">
        <f t="shared" ca="1" si="0"/>
        <v>59.5651273148178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2618</v>
      </c>
    </row>
    <row r="7" spans="1:11" ht="18" x14ac:dyDescent="0.25">
      <c r="A7" s="107" t="str">
        <f t="shared" ca="1" si="0"/>
        <v>30.0556018518546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24.4964583333349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11.0611689814832 días</v>
      </c>
      <c r="B9" s="126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13.1852893518517 días</v>
      </c>
      <c r="B10" s="126" t="s">
        <v>2612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9.28755787036789 días</v>
      </c>
      <c r="B11" s="126" t="s">
        <v>2621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2634</v>
      </c>
    </row>
    <row r="12" spans="1:11" ht="18" x14ac:dyDescent="0.25">
      <c r="A12" s="107" t="str">
        <f t="shared" ca="1" si="0"/>
        <v>9.17829861111386 días</v>
      </c>
      <c r="B12" s="126" t="s">
        <v>2620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4" priority="99402"/>
  </conditionalFormatting>
  <conditionalFormatting sqref="E3">
    <cfRule type="duplicateValues" dxfId="83" priority="121765"/>
  </conditionalFormatting>
  <conditionalFormatting sqref="E3">
    <cfRule type="duplicateValues" dxfId="82" priority="121766"/>
    <cfRule type="duplicateValues" dxfId="81" priority="121767"/>
  </conditionalFormatting>
  <conditionalFormatting sqref="E3">
    <cfRule type="duplicateValues" dxfId="80" priority="121768"/>
    <cfRule type="duplicateValues" dxfId="79" priority="121769"/>
    <cfRule type="duplicateValues" dxfId="78" priority="121770"/>
    <cfRule type="duplicateValues" dxfId="77" priority="121771"/>
  </conditionalFormatting>
  <conditionalFormatting sqref="B3">
    <cfRule type="duplicateValues" dxfId="76" priority="121772"/>
  </conditionalFormatting>
  <conditionalFormatting sqref="E4">
    <cfRule type="duplicateValues" dxfId="75" priority="117"/>
  </conditionalFormatting>
  <conditionalFormatting sqref="E4">
    <cfRule type="duplicateValues" dxfId="74" priority="114"/>
    <cfRule type="duplicateValues" dxfId="73" priority="115"/>
    <cfRule type="duplicateValues" dxfId="72" priority="116"/>
  </conditionalFormatting>
  <conditionalFormatting sqref="E4">
    <cfRule type="duplicateValues" dxfId="71" priority="113"/>
  </conditionalFormatting>
  <conditionalFormatting sqref="E4">
    <cfRule type="duplicateValues" dxfId="70" priority="110"/>
    <cfRule type="duplicateValues" dxfId="69" priority="111"/>
    <cfRule type="duplicateValues" dxfId="68" priority="112"/>
  </conditionalFormatting>
  <conditionalFormatting sqref="B4">
    <cfRule type="duplicateValues" dxfId="67" priority="109"/>
  </conditionalFormatting>
  <conditionalFormatting sqref="E4">
    <cfRule type="duplicateValues" dxfId="66" priority="108"/>
  </conditionalFormatting>
  <conditionalFormatting sqref="B5">
    <cfRule type="duplicateValues" dxfId="65" priority="92"/>
  </conditionalFormatting>
  <conditionalFormatting sqref="E5">
    <cfRule type="duplicateValues" dxfId="64" priority="91"/>
  </conditionalFormatting>
  <conditionalFormatting sqref="E5">
    <cfRule type="duplicateValues" dxfId="63" priority="88"/>
    <cfRule type="duplicateValues" dxfId="62" priority="89"/>
    <cfRule type="duplicateValues" dxfId="61" priority="90"/>
  </conditionalFormatting>
  <conditionalFormatting sqref="E5">
    <cfRule type="duplicateValues" dxfId="60" priority="87"/>
  </conditionalFormatting>
  <conditionalFormatting sqref="E5">
    <cfRule type="duplicateValues" dxfId="59" priority="84"/>
    <cfRule type="duplicateValues" dxfId="58" priority="85"/>
    <cfRule type="duplicateValues" dxfId="57" priority="86"/>
  </conditionalFormatting>
  <conditionalFormatting sqref="E5">
    <cfRule type="duplicateValues" dxfId="56" priority="83"/>
  </conditionalFormatting>
  <conditionalFormatting sqref="E7">
    <cfRule type="duplicateValues" dxfId="55" priority="36"/>
  </conditionalFormatting>
  <conditionalFormatting sqref="E7">
    <cfRule type="duplicateValues" dxfId="54" priority="34"/>
    <cfRule type="duplicateValues" dxfId="53" priority="35"/>
  </conditionalFormatting>
  <conditionalFormatting sqref="E7">
    <cfRule type="duplicateValues" dxfId="52" priority="31"/>
    <cfRule type="duplicateValues" dxfId="51" priority="32"/>
    <cfRule type="duplicateValues" dxfId="50" priority="33"/>
  </conditionalFormatting>
  <conditionalFormatting sqref="E7">
    <cfRule type="duplicateValues" dxfId="49" priority="27"/>
    <cfRule type="duplicateValues" dxfId="48" priority="28"/>
    <cfRule type="duplicateValues" dxfId="47" priority="29"/>
    <cfRule type="duplicateValues" dxfId="46" priority="30"/>
  </conditionalFormatting>
  <conditionalFormatting sqref="B7">
    <cfRule type="duplicateValues" dxfId="45" priority="26"/>
  </conditionalFormatting>
  <conditionalFormatting sqref="B7">
    <cfRule type="duplicateValues" dxfId="44" priority="24"/>
    <cfRule type="duplicateValues" dxfId="43" priority="25"/>
  </conditionalFormatting>
  <conditionalFormatting sqref="E8">
    <cfRule type="duplicateValues" dxfId="42" priority="23"/>
  </conditionalFormatting>
  <conditionalFormatting sqref="E8">
    <cfRule type="duplicateValues" dxfId="41" priority="22"/>
  </conditionalFormatting>
  <conditionalFormatting sqref="B8">
    <cfRule type="duplicateValues" dxfId="40" priority="21"/>
  </conditionalFormatting>
  <conditionalFormatting sqref="E8">
    <cfRule type="duplicateValues" dxfId="39" priority="20"/>
  </conditionalFormatting>
  <conditionalFormatting sqref="B8">
    <cfRule type="duplicateValues" dxfId="38" priority="19"/>
  </conditionalFormatting>
  <conditionalFormatting sqref="E8">
    <cfRule type="duplicateValues" dxfId="37" priority="18"/>
  </conditionalFormatting>
  <conditionalFormatting sqref="E9">
    <cfRule type="duplicateValues" dxfId="36" priority="7"/>
    <cfRule type="duplicateValues" dxfId="35" priority="8"/>
    <cfRule type="duplicateValues" dxfId="34" priority="9"/>
    <cfRule type="duplicateValues" dxfId="33" priority="10"/>
  </conditionalFormatting>
  <conditionalFormatting sqref="B9">
    <cfRule type="duplicateValues" dxfId="32" priority="130228"/>
  </conditionalFormatting>
  <conditionalFormatting sqref="E6">
    <cfRule type="duplicateValues" dxfId="31" priority="130230"/>
  </conditionalFormatting>
  <conditionalFormatting sqref="B6">
    <cfRule type="duplicateValues" dxfId="30" priority="130231"/>
  </conditionalFormatting>
  <conditionalFormatting sqref="B6">
    <cfRule type="duplicateValues" dxfId="29" priority="130232"/>
    <cfRule type="duplicateValues" dxfId="28" priority="130233"/>
    <cfRule type="duplicateValues" dxfId="27" priority="130234"/>
  </conditionalFormatting>
  <conditionalFormatting sqref="E6">
    <cfRule type="duplicateValues" dxfId="26" priority="130235"/>
    <cfRule type="duplicateValues" dxfId="25" priority="130236"/>
  </conditionalFormatting>
  <conditionalFormatting sqref="E6">
    <cfRule type="duplicateValues" dxfId="24" priority="130237"/>
    <cfRule type="duplicateValues" dxfId="23" priority="130238"/>
    <cfRule type="duplicateValues" dxfId="22" priority="130239"/>
  </conditionalFormatting>
  <conditionalFormatting sqref="E6">
    <cfRule type="duplicateValues" dxfId="21" priority="130240"/>
    <cfRule type="duplicateValues" dxfId="20" priority="130241"/>
    <cfRule type="duplicateValues" dxfId="19" priority="130242"/>
    <cfRule type="duplicateValues" dxfId="18" priority="130243"/>
  </conditionalFormatting>
  <conditionalFormatting sqref="B10:B12">
    <cfRule type="duplicateValues" dxfId="17" priority="2"/>
  </conditionalFormatting>
  <conditionalFormatting sqref="E10:E12">
    <cfRule type="duplicateValues" dxfId="16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2626</v>
      </c>
      <c r="C5" s="29" t="s">
        <v>2625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6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5" priority="12"/>
  </conditionalFormatting>
  <conditionalFormatting sqref="B823:B1048576 B1:B810">
    <cfRule type="duplicateValues" dxfId="14" priority="11"/>
  </conditionalFormatting>
  <conditionalFormatting sqref="A811:A814">
    <cfRule type="duplicateValues" dxfId="13" priority="10"/>
  </conditionalFormatting>
  <conditionalFormatting sqref="B811:B814">
    <cfRule type="duplicateValues" dxfId="12" priority="9"/>
  </conditionalFormatting>
  <conditionalFormatting sqref="A823:A1048576 A1:A814">
    <cfRule type="duplicateValues" dxfId="11" priority="8"/>
  </conditionalFormatting>
  <conditionalFormatting sqref="A815:A821">
    <cfRule type="duplicateValues" dxfId="10" priority="7"/>
  </conditionalFormatting>
  <conditionalFormatting sqref="B815:B821">
    <cfRule type="duplicateValues" dxfId="9" priority="6"/>
  </conditionalFormatting>
  <conditionalFormatting sqref="A815:A821">
    <cfRule type="duplicateValues" dxfId="8" priority="5"/>
  </conditionalFormatting>
  <conditionalFormatting sqref="A822">
    <cfRule type="duplicateValues" dxfId="7" priority="4"/>
  </conditionalFormatting>
  <conditionalFormatting sqref="A822">
    <cfRule type="duplicateValues" dxfId="6" priority="2"/>
  </conditionalFormatting>
  <conditionalFormatting sqref="B822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T1035876"/>
  <sheetViews>
    <sheetView tabSelected="1" zoomScaleNormal="100" workbookViewId="0">
      <pane ySplit="4" topLeftCell="A166" activePane="bottomLeft" state="frozen"/>
      <selection pane="bottomLeft" activeCell="B161" sqref="B161:E192"/>
    </sheetView>
  </sheetViews>
  <sheetFormatPr baseColWidth="10" defaultColWidth="25.5703125" defaultRowHeight="15" x14ac:dyDescent="0.25"/>
  <cols>
    <col min="1" max="1" width="25.28515625" style="101" bestFit="1" customWidth="1"/>
    <col min="2" max="2" width="18.7109375" style="83" bestFit="1" customWidth="1"/>
    <col min="3" max="3" width="16.28515625" style="43" bestFit="1" customWidth="1"/>
    <col min="4" max="4" width="27.28515625" style="101" bestFit="1" customWidth="1"/>
    <col min="5" max="5" width="10.5703125" style="75" bestFit="1" customWidth="1"/>
    <col min="6" max="6" width="11.28515625" style="44" customWidth="1"/>
    <col min="7" max="7" width="60.140625" style="44" customWidth="1"/>
    <col min="8" max="11" width="5.28515625" style="44" customWidth="1"/>
    <col min="12" max="12" width="48.140625" style="44" bestFit="1" customWidth="1"/>
    <col min="13" max="13" width="18.7109375" style="101" bestFit="1" customWidth="1"/>
    <col min="14" max="14" width="16.140625" style="101" customWidth="1"/>
    <col min="15" max="15" width="39.85546875" style="101" customWidth="1"/>
    <col min="16" max="16" width="15" style="78" customWidth="1"/>
    <col min="17" max="17" width="49.7109375" style="69" bestFit="1" customWidth="1"/>
    <col min="18" max="16384" width="25.5703125" style="42"/>
  </cols>
  <sheetData>
    <row r="1" spans="1:20" ht="18" x14ac:dyDescent="0.25">
      <c r="A1" s="173" t="s">
        <v>2147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5"/>
    </row>
    <row r="2" spans="1:20" ht="18" x14ac:dyDescent="0.25">
      <c r="A2" s="170" t="s">
        <v>2144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2"/>
    </row>
    <row r="3" spans="1:20" ht="18.75" thickBot="1" x14ac:dyDescent="0.3">
      <c r="A3" s="176" t="s">
        <v>2734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8"/>
    </row>
    <row r="4" spans="1:20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20" s="123" customFormat="1" ht="18" x14ac:dyDescent="0.25">
      <c r="A5" s="164" t="str">
        <f>VLOOKUP(E5,'LISTADO ATM'!$A$2:$C$901,3,0)</f>
        <v>DISTRITO NACIONAL</v>
      </c>
      <c r="B5" s="126" t="s">
        <v>2628</v>
      </c>
      <c r="C5" s="96">
        <v>44426.464259259257</v>
      </c>
      <c r="D5" s="96" t="s">
        <v>2174</v>
      </c>
      <c r="E5" s="126">
        <v>498</v>
      </c>
      <c r="F5" s="164" t="str">
        <f>VLOOKUP(E5,VIP!$A$2:$O15099,2,0)</f>
        <v>DRBR498</v>
      </c>
      <c r="G5" s="164" t="str">
        <f>VLOOKUP(E5,'LISTADO ATM'!$A$2:$B$900,2,0)</f>
        <v xml:space="preserve">ATM Estación Sunix 27 de Febrero </v>
      </c>
      <c r="H5" s="164" t="str">
        <f>VLOOKUP(E5,VIP!$A$2:$O20060,7,FALSE)</f>
        <v>Si</v>
      </c>
      <c r="I5" s="164" t="str">
        <f>VLOOKUP(E5,VIP!$A$2:$O12025,8,FALSE)</f>
        <v>Si</v>
      </c>
      <c r="J5" s="164" t="str">
        <f>VLOOKUP(E5,VIP!$A$2:$O11975,8,FALSE)</f>
        <v>Si</v>
      </c>
      <c r="K5" s="164" t="str">
        <f>VLOOKUP(E5,VIP!$A$2:$O15549,6,0)</f>
        <v>NO</v>
      </c>
      <c r="L5" s="141" t="s">
        <v>2213</v>
      </c>
      <c r="M5" s="95" t="s">
        <v>2438</v>
      </c>
      <c r="N5" s="95" t="s">
        <v>2444</v>
      </c>
      <c r="O5" s="164" t="s">
        <v>2446</v>
      </c>
      <c r="P5" s="164"/>
      <c r="Q5" s="129" t="s">
        <v>2213</v>
      </c>
      <c r="S5" s="78"/>
      <c r="T5" s="69"/>
    </row>
    <row r="6" spans="1:20" s="123" customFormat="1" ht="18" x14ac:dyDescent="0.25">
      <c r="A6" s="164" t="str">
        <f>VLOOKUP(E6,'LISTADO ATM'!$A$2:$C$901,3,0)</f>
        <v>DISTRITO NACIONAL</v>
      </c>
      <c r="B6" s="126" t="s">
        <v>2631</v>
      </c>
      <c r="C6" s="96">
        <v>44428.533900462964</v>
      </c>
      <c r="D6" s="96" t="s">
        <v>2174</v>
      </c>
      <c r="E6" s="126">
        <v>841</v>
      </c>
      <c r="F6" s="164" t="str">
        <f>VLOOKUP(E6,VIP!$A$2:$O15168,2,0)</f>
        <v>DRBR841</v>
      </c>
      <c r="G6" s="164" t="str">
        <f>VLOOKUP(E6,'LISTADO ATM'!$A$2:$B$900,2,0)</f>
        <v xml:space="preserve">ATM CEA </v>
      </c>
      <c r="H6" s="164" t="str">
        <f>VLOOKUP(E6,VIP!$A$2:$O20129,7,FALSE)</f>
        <v>Si</v>
      </c>
      <c r="I6" s="164" t="str">
        <f>VLOOKUP(E6,VIP!$A$2:$O12094,8,FALSE)</f>
        <v>No</v>
      </c>
      <c r="J6" s="164" t="str">
        <f>VLOOKUP(E6,VIP!$A$2:$O12044,8,FALSE)</f>
        <v>No</v>
      </c>
      <c r="K6" s="164" t="str">
        <f>VLOOKUP(E6,VIP!$A$2:$O15618,6,0)</f>
        <v>NO</v>
      </c>
      <c r="L6" s="141" t="s">
        <v>2213</v>
      </c>
      <c r="M6" s="95" t="s">
        <v>2438</v>
      </c>
      <c r="N6" s="95" t="s">
        <v>2608</v>
      </c>
      <c r="O6" s="164" t="s">
        <v>2446</v>
      </c>
      <c r="P6" s="164"/>
      <c r="Q6" s="129" t="s">
        <v>2213</v>
      </c>
      <c r="S6" s="78"/>
      <c r="T6" s="69"/>
    </row>
    <row r="7" spans="1:20" s="123" customFormat="1" ht="18" x14ac:dyDescent="0.25">
      <c r="A7" s="164" t="str">
        <f>VLOOKUP(E7,'LISTADO ATM'!$A$2:$C$901,3,0)</f>
        <v>DISTRITO NACIONAL</v>
      </c>
      <c r="B7" s="126" t="s">
        <v>2632</v>
      </c>
      <c r="C7" s="96">
        <v>44428.874386574076</v>
      </c>
      <c r="D7" s="96" t="s">
        <v>2174</v>
      </c>
      <c r="E7" s="126">
        <v>648</v>
      </c>
      <c r="F7" s="164" t="str">
        <f>VLOOKUP(E7,VIP!$A$2:$O15222,2,0)</f>
        <v>DRBR190</v>
      </c>
      <c r="G7" s="164" t="str">
        <f>VLOOKUP(E7,'LISTADO ATM'!$A$2:$B$900,2,0)</f>
        <v xml:space="preserve">ATM Hermandad de Pensionados </v>
      </c>
      <c r="H7" s="164" t="str">
        <f>VLOOKUP(E7,VIP!$A$2:$O20183,7,FALSE)</f>
        <v>Si</v>
      </c>
      <c r="I7" s="164" t="str">
        <f>VLOOKUP(E7,VIP!$A$2:$O12148,8,FALSE)</f>
        <v>No</v>
      </c>
      <c r="J7" s="164" t="str">
        <f>VLOOKUP(E7,VIP!$A$2:$O12098,8,FALSE)</f>
        <v>No</v>
      </c>
      <c r="K7" s="164" t="str">
        <f>VLOOKUP(E7,VIP!$A$2:$O15672,6,0)</f>
        <v>NO</v>
      </c>
      <c r="L7" s="141" t="s">
        <v>2213</v>
      </c>
      <c r="M7" s="95" t="s">
        <v>2438</v>
      </c>
      <c r="N7" s="95" t="s">
        <v>2444</v>
      </c>
      <c r="O7" s="164" t="s">
        <v>2446</v>
      </c>
      <c r="P7" s="164"/>
      <c r="Q7" s="129" t="s">
        <v>2213</v>
      </c>
      <c r="S7" s="78"/>
      <c r="T7" s="69"/>
    </row>
    <row r="8" spans="1:20" s="123" customFormat="1" ht="18" x14ac:dyDescent="0.25">
      <c r="A8" s="164" t="str">
        <f>VLOOKUP(E8,'LISTADO ATM'!$A$2:$C$901,3,0)</f>
        <v>ESTE</v>
      </c>
      <c r="B8" s="126" t="s">
        <v>2633</v>
      </c>
      <c r="C8" s="96">
        <v>44429.070219907408</v>
      </c>
      <c r="D8" s="96" t="s">
        <v>2441</v>
      </c>
      <c r="E8" s="126">
        <v>673</v>
      </c>
      <c r="F8" s="164" t="str">
        <f>VLOOKUP(E8,VIP!$A$2:$O15209,2,0)</f>
        <v>DRBR673</v>
      </c>
      <c r="G8" s="164" t="str">
        <f>VLOOKUP(E8,'LISTADO ATM'!$A$2:$B$900,2,0)</f>
        <v>ATM Clínica Dr. Cruz Jiminián</v>
      </c>
      <c r="H8" s="164" t="str">
        <f>VLOOKUP(E8,VIP!$A$2:$O20170,7,FALSE)</f>
        <v>Si</v>
      </c>
      <c r="I8" s="164" t="str">
        <f>VLOOKUP(E8,VIP!$A$2:$O12135,8,FALSE)</f>
        <v>Si</v>
      </c>
      <c r="J8" s="164" t="str">
        <f>VLOOKUP(E8,VIP!$A$2:$O12085,8,FALSE)</f>
        <v>Si</v>
      </c>
      <c r="K8" s="164" t="str">
        <f>VLOOKUP(E8,VIP!$A$2:$O15659,6,0)</f>
        <v>NO</v>
      </c>
      <c r="L8" s="141" t="s">
        <v>2434</v>
      </c>
      <c r="M8" s="162" t="s">
        <v>2783</v>
      </c>
      <c r="N8" s="95" t="s">
        <v>2444</v>
      </c>
      <c r="O8" s="164" t="s">
        <v>2445</v>
      </c>
      <c r="P8" s="164"/>
      <c r="Q8" s="169" t="s">
        <v>2823</v>
      </c>
      <c r="S8" s="78"/>
      <c r="T8" s="69"/>
    </row>
    <row r="9" spans="1:20" s="123" customFormat="1" ht="18" x14ac:dyDescent="0.25">
      <c r="A9" s="164" t="str">
        <f>VLOOKUP(E9,'LISTADO ATM'!$A$2:$C$901,3,0)</f>
        <v>DISTRITO NACIONAL</v>
      </c>
      <c r="B9" s="126">
        <v>3335996449</v>
      </c>
      <c r="C9" s="96">
        <v>44429.533495370371</v>
      </c>
      <c r="D9" s="96" t="s">
        <v>2174</v>
      </c>
      <c r="E9" s="126">
        <v>835</v>
      </c>
      <c r="F9" s="164" t="str">
        <f>VLOOKUP(E9,VIP!$A$2:$O15271,2,0)</f>
        <v>DRBR835</v>
      </c>
      <c r="G9" s="164" t="str">
        <f>VLOOKUP(E9,'LISTADO ATM'!$A$2:$B$900,2,0)</f>
        <v xml:space="preserve">ATM UNP Megacentro </v>
      </c>
      <c r="H9" s="164" t="str">
        <f>VLOOKUP(E9,VIP!$A$2:$O20232,7,FALSE)</f>
        <v>Si</v>
      </c>
      <c r="I9" s="164" t="str">
        <f>VLOOKUP(E9,VIP!$A$2:$O12197,8,FALSE)</f>
        <v>Si</v>
      </c>
      <c r="J9" s="164" t="str">
        <f>VLOOKUP(E9,VIP!$A$2:$O12147,8,FALSE)</f>
        <v>Si</v>
      </c>
      <c r="K9" s="164" t="str">
        <f>VLOOKUP(E9,VIP!$A$2:$O15721,6,0)</f>
        <v>SI</v>
      </c>
      <c r="L9" s="141" t="s">
        <v>2647</v>
      </c>
      <c r="M9" s="95" t="s">
        <v>2438</v>
      </c>
      <c r="N9" s="95" t="s">
        <v>2444</v>
      </c>
      <c r="O9" s="164" t="s">
        <v>2446</v>
      </c>
      <c r="P9" s="164"/>
      <c r="Q9" s="129" t="s">
        <v>2647</v>
      </c>
      <c r="S9" s="78"/>
      <c r="T9" s="69"/>
    </row>
    <row r="10" spans="1:20" s="123" customFormat="1" ht="18" x14ac:dyDescent="0.25">
      <c r="A10" s="164" t="str">
        <f>VLOOKUP(E10,'LISTADO ATM'!$A$2:$C$901,3,0)</f>
        <v>NORTE</v>
      </c>
      <c r="B10" s="126">
        <v>3335996503</v>
      </c>
      <c r="C10" s="96">
        <v>44429.64340277778</v>
      </c>
      <c r="D10" s="96" t="s">
        <v>2175</v>
      </c>
      <c r="E10" s="126">
        <v>937</v>
      </c>
      <c r="F10" s="164" t="str">
        <f>VLOOKUP(E10,VIP!$A$2:$O15296,2,0)</f>
        <v>DRBR937</v>
      </c>
      <c r="G10" s="164" t="str">
        <f>VLOOKUP(E10,'LISTADO ATM'!$A$2:$B$900,2,0)</f>
        <v xml:space="preserve">ATM Autobanco Oficina La Vega II </v>
      </c>
      <c r="H10" s="164" t="str">
        <f>VLOOKUP(E10,VIP!$A$2:$O20257,7,FALSE)</f>
        <v>Si</v>
      </c>
      <c r="I10" s="164" t="str">
        <f>VLOOKUP(E10,VIP!$A$2:$O12222,8,FALSE)</f>
        <v>Si</v>
      </c>
      <c r="J10" s="164" t="str">
        <f>VLOOKUP(E10,VIP!$A$2:$O12172,8,FALSE)</f>
        <v>Si</v>
      </c>
      <c r="K10" s="164" t="str">
        <f>VLOOKUP(E10,VIP!$A$2:$O15746,6,0)</f>
        <v>NO</v>
      </c>
      <c r="L10" s="141" t="s">
        <v>2213</v>
      </c>
      <c r="M10" s="95" t="s">
        <v>2438</v>
      </c>
      <c r="N10" s="95" t="s">
        <v>2444</v>
      </c>
      <c r="O10" s="164" t="s">
        <v>2630</v>
      </c>
      <c r="P10" s="164"/>
      <c r="Q10" s="129" t="s">
        <v>2213</v>
      </c>
      <c r="S10" s="78"/>
      <c r="T10" s="69"/>
    </row>
    <row r="11" spans="1:20" s="123" customFormat="1" ht="18" x14ac:dyDescent="0.25">
      <c r="A11" s="164" t="str">
        <f>VLOOKUP(E11,'LISTADO ATM'!$A$2:$C$901,3,0)</f>
        <v>DISTRITO NACIONAL</v>
      </c>
      <c r="B11" s="126" t="s">
        <v>2635</v>
      </c>
      <c r="C11" s="96">
        <v>44430.113206018519</v>
      </c>
      <c r="D11" s="96" t="s">
        <v>2441</v>
      </c>
      <c r="E11" s="126">
        <v>600</v>
      </c>
      <c r="F11" s="164" t="str">
        <f>VLOOKUP(E11,VIP!$A$2:$O15307,2,0)</f>
        <v>DRBR600</v>
      </c>
      <c r="G11" s="164" t="str">
        <f>VLOOKUP(E11,'LISTADO ATM'!$A$2:$B$900,2,0)</f>
        <v>ATM S/M Bravo Hipica</v>
      </c>
      <c r="H11" s="164" t="str">
        <f>VLOOKUP(E11,VIP!$A$2:$O20268,7,FALSE)</f>
        <v>N/A</v>
      </c>
      <c r="I11" s="164" t="str">
        <f>VLOOKUP(E11,VIP!$A$2:$O12233,8,FALSE)</f>
        <v>N/A</v>
      </c>
      <c r="J11" s="164" t="str">
        <f>VLOOKUP(E11,VIP!$A$2:$O12183,8,FALSE)</f>
        <v>N/A</v>
      </c>
      <c r="K11" s="164" t="str">
        <f>VLOOKUP(E11,VIP!$A$2:$O15757,6,0)</f>
        <v>N/A</v>
      </c>
      <c r="L11" s="141" t="s">
        <v>2434</v>
      </c>
      <c r="M11" s="162" t="s">
        <v>2783</v>
      </c>
      <c r="N11" s="95" t="s">
        <v>2444</v>
      </c>
      <c r="O11" s="164" t="s">
        <v>2445</v>
      </c>
      <c r="P11" s="164"/>
      <c r="Q11" s="169" t="s">
        <v>2823</v>
      </c>
      <c r="S11" s="78"/>
      <c r="T11" s="69"/>
    </row>
    <row r="12" spans="1:20" s="123" customFormat="1" ht="18" x14ac:dyDescent="0.25">
      <c r="A12" s="164" t="str">
        <f>VLOOKUP(E12,'LISTADO ATM'!$A$2:$C$901,3,0)</f>
        <v>DISTRITO NACIONAL</v>
      </c>
      <c r="B12" s="126">
        <v>3335996634</v>
      </c>
      <c r="C12" s="96">
        <v>44430.430856481478</v>
      </c>
      <c r="D12" s="96" t="s">
        <v>2638</v>
      </c>
      <c r="E12" s="126">
        <v>642</v>
      </c>
      <c r="F12" s="164" t="str">
        <f>VLOOKUP(E12,VIP!$A$2:$O15288,2,0)</f>
        <v>DRBR24O</v>
      </c>
      <c r="G12" s="164" t="str">
        <f>VLOOKUP(E12,'LISTADO ATM'!$A$2:$B$900,2,0)</f>
        <v xml:space="preserve">ATM OMSA Sto. Dgo. </v>
      </c>
      <c r="H12" s="164" t="str">
        <f>VLOOKUP(E12,VIP!$A$2:$O20249,7,FALSE)</f>
        <v>Si</v>
      </c>
      <c r="I12" s="164" t="str">
        <f>VLOOKUP(E12,VIP!$A$2:$O12214,8,FALSE)</f>
        <v>Si</v>
      </c>
      <c r="J12" s="164" t="str">
        <f>VLOOKUP(E12,VIP!$A$2:$O12164,8,FALSE)</f>
        <v>Si</v>
      </c>
      <c r="K12" s="164" t="str">
        <f>VLOOKUP(E12,VIP!$A$2:$O15738,6,0)</f>
        <v>NO</v>
      </c>
      <c r="L12" s="141" t="s">
        <v>2636</v>
      </c>
      <c r="M12" s="95" t="s">
        <v>2438</v>
      </c>
      <c r="N12" s="95" t="s">
        <v>2444</v>
      </c>
      <c r="O12" s="164" t="s">
        <v>2637</v>
      </c>
      <c r="P12" s="164"/>
      <c r="Q12" s="129" t="s">
        <v>2636</v>
      </c>
      <c r="S12" s="78"/>
      <c r="T12" s="69"/>
    </row>
    <row r="13" spans="1:20" s="123" customFormat="1" ht="18" x14ac:dyDescent="0.25">
      <c r="A13" s="164" t="str">
        <f>VLOOKUP(E13,'LISTADO ATM'!$A$2:$C$901,3,0)</f>
        <v>DISTRITO NACIONAL</v>
      </c>
      <c r="B13" s="126">
        <v>3335996656</v>
      </c>
      <c r="C13" s="96">
        <v>44430.520462962966</v>
      </c>
      <c r="D13" s="96" t="s">
        <v>2174</v>
      </c>
      <c r="E13" s="126">
        <v>96</v>
      </c>
      <c r="F13" s="164" t="str">
        <f>VLOOKUP(E13,VIP!$A$2:$O15302,2,0)</f>
        <v>DRBR096</v>
      </c>
      <c r="G13" s="164" t="str">
        <f>VLOOKUP(E13,'LISTADO ATM'!$A$2:$B$900,2,0)</f>
        <v>ATM S/M Caribe Av. Charles de Gaulle</v>
      </c>
      <c r="H13" s="164" t="str">
        <f>VLOOKUP(E13,VIP!$A$2:$O20263,7,FALSE)</f>
        <v>Si</v>
      </c>
      <c r="I13" s="164" t="str">
        <f>VLOOKUP(E13,VIP!$A$2:$O12228,8,FALSE)</f>
        <v>No</v>
      </c>
      <c r="J13" s="164" t="str">
        <f>VLOOKUP(E13,VIP!$A$2:$O12178,8,FALSE)</f>
        <v>No</v>
      </c>
      <c r="K13" s="164" t="str">
        <f>VLOOKUP(E13,VIP!$A$2:$O15752,6,0)</f>
        <v>NO</v>
      </c>
      <c r="L13" s="141" t="s">
        <v>2550</v>
      </c>
      <c r="M13" s="162" t="s">
        <v>2783</v>
      </c>
      <c r="N13" s="95" t="s">
        <v>2444</v>
      </c>
      <c r="O13" s="164" t="s">
        <v>2446</v>
      </c>
      <c r="P13" s="164"/>
      <c r="Q13" s="169" t="s">
        <v>2823</v>
      </c>
      <c r="S13" s="78"/>
      <c r="T13" s="69"/>
    </row>
    <row r="14" spans="1:20" s="123" customFormat="1" ht="18" x14ac:dyDescent="0.25">
      <c r="A14" s="164" t="str">
        <f>VLOOKUP(E14,'LISTADO ATM'!$A$2:$C$901,3,0)</f>
        <v>DISTRITO NACIONAL</v>
      </c>
      <c r="B14" s="126" t="s">
        <v>2649</v>
      </c>
      <c r="C14" s="96">
        <v>44430.702013888891</v>
      </c>
      <c r="D14" s="96" t="s">
        <v>2174</v>
      </c>
      <c r="E14" s="126">
        <v>441</v>
      </c>
      <c r="F14" s="164" t="str">
        <f>VLOOKUP(E14,VIP!$A$2:$O15291,2,0)</f>
        <v>DRBR441</v>
      </c>
      <c r="G14" s="164" t="str">
        <f>VLOOKUP(E14,'LISTADO ATM'!$A$2:$B$900,2,0)</f>
        <v>ATM Estacion de Servicio Romulo Betancour</v>
      </c>
      <c r="H14" s="164" t="str">
        <f>VLOOKUP(E14,VIP!$A$2:$O20252,7,FALSE)</f>
        <v>NO</v>
      </c>
      <c r="I14" s="164" t="str">
        <f>VLOOKUP(E14,VIP!$A$2:$O12217,8,FALSE)</f>
        <v>NO</v>
      </c>
      <c r="J14" s="164" t="str">
        <f>VLOOKUP(E14,VIP!$A$2:$O12167,8,FALSE)</f>
        <v>NO</v>
      </c>
      <c r="K14" s="164" t="str">
        <f>VLOOKUP(E14,VIP!$A$2:$O15741,6,0)</f>
        <v>NO</v>
      </c>
      <c r="L14" s="141" t="s">
        <v>2213</v>
      </c>
      <c r="M14" s="95" t="s">
        <v>2438</v>
      </c>
      <c r="N14" s="95" t="s">
        <v>2444</v>
      </c>
      <c r="O14" s="164" t="s">
        <v>2446</v>
      </c>
      <c r="P14" s="164"/>
      <c r="Q14" s="129" t="s">
        <v>2213</v>
      </c>
      <c r="S14" s="78"/>
      <c r="T14" s="69"/>
    </row>
    <row r="15" spans="1:20" s="123" customFormat="1" ht="18" x14ac:dyDescent="0.25">
      <c r="A15" s="164" t="str">
        <f>VLOOKUP(E15,'LISTADO ATM'!$A$2:$C$901,3,0)</f>
        <v>DISTRITO NACIONAL</v>
      </c>
      <c r="B15" s="126" t="s">
        <v>2648</v>
      </c>
      <c r="C15" s="96">
        <v>44430.703067129631</v>
      </c>
      <c r="D15" s="96" t="s">
        <v>2174</v>
      </c>
      <c r="E15" s="126">
        <v>302</v>
      </c>
      <c r="F15" s="164" t="str">
        <f>VLOOKUP(E15,VIP!$A$2:$O15290,2,0)</f>
        <v>DRBR302</v>
      </c>
      <c r="G15" s="164" t="str">
        <f>VLOOKUP(E15,'LISTADO ATM'!$A$2:$B$900,2,0)</f>
        <v xml:space="preserve">ATM S/M Aprezio Los Mameyes  </v>
      </c>
      <c r="H15" s="164" t="str">
        <f>VLOOKUP(E15,VIP!$A$2:$O20251,7,FALSE)</f>
        <v>Si</v>
      </c>
      <c r="I15" s="164" t="str">
        <f>VLOOKUP(E15,VIP!$A$2:$O12216,8,FALSE)</f>
        <v>Si</v>
      </c>
      <c r="J15" s="164" t="str">
        <f>VLOOKUP(E15,VIP!$A$2:$O12166,8,FALSE)</f>
        <v>Si</v>
      </c>
      <c r="K15" s="164" t="str">
        <f>VLOOKUP(E15,VIP!$A$2:$O15740,6,0)</f>
        <v>NO</v>
      </c>
      <c r="L15" s="141" t="s">
        <v>2213</v>
      </c>
      <c r="M15" s="95" t="s">
        <v>2438</v>
      </c>
      <c r="N15" s="95" t="s">
        <v>2444</v>
      </c>
      <c r="O15" s="164" t="s">
        <v>2446</v>
      </c>
      <c r="P15" s="164"/>
      <c r="Q15" s="129" t="s">
        <v>2213</v>
      </c>
      <c r="S15" s="78"/>
      <c r="T15" s="69"/>
    </row>
    <row r="16" spans="1:20" s="123" customFormat="1" ht="18" x14ac:dyDescent="0.25">
      <c r="A16" s="164" t="str">
        <f>VLOOKUP(E16,'LISTADO ATM'!$A$2:$C$901,3,0)</f>
        <v>DISTRITO NACIONAL</v>
      </c>
      <c r="B16" s="126" t="s">
        <v>2651</v>
      </c>
      <c r="C16" s="96">
        <v>44430.907256944447</v>
      </c>
      <c r="D16" s="96" t="s">
        <v>2174</v>
      </c>
      <c r="E16" s="126">
        <v>917</v>
      </c>
      <c r="F16" s="164" t="str">
        <f>VLOOKUP(E16,VIP!$A$2:$O15305,2,0)</f>
        <v>DRBR01B</v>
      </c>
      <c r="G16" s="164" t="str">
        <f>VLOOKUP(E16,'LISTADO ATM'!$A$2:$B$900,2,0)</f>
        <v xml:space="preserve">ATM Oficina Los Mina </v>
      </c>
      <c r="H16" s="164" t="str">
        <f>VLOOKUP(E16,VIP!$A$2:$O20266,7,FALSE)</f>
        <v>Si</v>
      </c>
      <c r="I16" s="164" t="str">
        <f>VLOOKUP(E16,VIP!$A$2:$O12231,8,FALSE)</f>
        <v>Si</v>
      </c>
      <c r="J16" s="164" t="str">
        <f>VLOOKUP(E16,VIP!$A$2:$O12181,8,FALSE)</f>
        <v>Si</v>
      </c>
      <c r="K16" s="164" t="str">
        <f>VLOOKUP(E16,VIP!$A$2:$O15755,6,0)</f>
        <v>NO</v>
      </c>
      <c r="L16" s="141" t="s">
        <v>2213</v>
      </c>
      <c r="M16" s="95" t="s">
        <v>2438</v>
      </c>
      <c r="N16" s="95" t="s">
        <v>2444</v>
      </c>
      <c r="O16" s="164" t="s">
        <v>2446</v>
      </c>
      <c r="P16" s="164"/>
      <c r="Q16" s="129" t="s">
        <v>2213</v>
      </c>
      <c r="S16" s="78"/>
      <c r="T16" s="69"/>
    </row>
    <row r="17" spans="1:20" s="123" customFormat="1" ht="18" x14ac:dyDescent="0.25">
      <c r="A17" s="164" t="str">
        <f>VLOOKUP(E17,'LISTADO ATM'!$A$2:$C$901,3,0)</f>
        <v>DISTRITO NACIONAL</v>
      </c>
      <c r="B17" s="126" t="s">
        <v>2650</v>
      </c>
      <c r="C17" s="96">
        <v>44430.90898148148</v>
      </c>
      <c r="D17" s="96" t="s">
        <v>2174</v>
      </c>
      <c r="E17" s="126">
        <v>707</v>
      </c>
      <c r="F17" s="164" t="str">
        <f>VLOOKUP(E17,VIP!$A$2:$O15303,2,0)</f>
        <v>DRBR707</v>
      </c>
      <c r="G17" s="164" t="str">
        <f>VLOOKUP(E17,'LISTADO ATM'!$A$2:$B$900,2,0)</f>
        <v xml:space="preserve">ATM IAD </v>
      </c>
      <c r="H17" s="164" t="str">
        <f>VLOOKUP(E17,VIP!$A$2:$O20264,7,FALSE)</f>
        <v>No</v>
      </c>
      <c r="I17" s="164" t="str">
        <f>VLOOKUP(E17,VIP!$A$2:$O12229,8,FALSE)</f>
        <v>No</v>
      </c>
      <c r="J17" s="164" t="str">
        <f>VLOOKUP(E17,VIP!$A$2:$O12179,8,FALSE)</f>
        <v>No</v>
      </c>
      <c r="K17" s="164" t="str">
        <f>VLOOKUP(E17,VIP!$A$2:$O15753,6,0)</f>
        <v>NO</v>
      </c>
      <c r="L17" s="141" t="s">
        <v>2213</v>
      </c>
      <c r="M17" s="95" t="s">
        <v>2438</v>
      </c>
      <c r="N17" s="95" t="s">
        <v>2444</v>
      </c>
      <c r="O17" s="164" t="s">
        <v>2446</v>
      </c>
      <c r="P17" s="164"/>
      <c r="Q17" s="129" t="s">
        <v>2213</v>
      </c>
      <c r="S17" s="78"/>
      <c r="T17" s="69"/>
    </row>
    <row r="18" spans="1:20" s="123" customFormat="1" ht="18" x14ac:dyDescent="0.25">
      <c r="A18" s="164" t="str">
        <f>VLOOKUP(E18,'LISTADO ATM'!$A$2:$C$901,3,0)</f>
        <v>DISTRITO NACIONAL</v>
      </c>
      <c r="B18" s="126" t="s">
        <v>2652</v>
      </c>
      <c r="C18" s="96">
        <v>44430.924664351849</v>
      </c>
      <c r="D18" s="96" t="s">
        <v>2441</v>
      </c>
      <c r="E18" s="126">
        <v>57</v>
      </c>
      <c r="F18" s="164" t="str">
        <f>VLOOKUP(E18,VIP!$A$2:$O15304,2,0)</f>
        <v>DRBR057</v>
      </c>
      <c r="G18" s="164" t="str">
        <f>VLOOKUP(E18,'LISTADO ATM'!$A$2:$B$900,2,0)</f>
        <v xml:space="preserve">ATM Oficina Malecon Center </v>
      </c>
      <c r="H18" s="164" t="str">
        <f>VLOOKUP(E18,VIP!$A$2:$O20265,7,FALSE)</f>
        <v>Si</v>
      </c>
      <c r="I18" s="164" t="str">
        <f>VLOOKUP(E18,VIP!$A$2:$O12230,8,FALSE)</f>
        <v>Si</v>
      </c>
      <c r="J18" s="164" t="str">
        <f>VLOOKUP(E18,VIP!$A$2:$O12180,8,FALSE)</f>
        <v>Si</v>
      </c>
      <c r="K18" s="164" t="str">
        <f>VLOOKUP(E18,VIP!$A$2:$O15754,6,0)</f>
        <v>NO</v>
      </c>
      <c r="L18" s="141" t="s">
        <v>2434</v>
      </c>
      <c r="M18" s="95" t="s">
        <v>2438</v>
      </c>
      <c r="N18" s="95" t="s">
        <v>2444</v>
      </c>
      <c r="O18" s="164" t="s">
        <v>2445</v>
      </c>
      <c r="P18" s="164"/>
      <c r="Q18" s="129" t="s">
        <v>2434</v>
      </c>
      <c r="S18" s="78"/>
      <c r="T18" s="69"/>
    </row>
    <row r="19" spans="1:20" s="123" customFormat="1" ht="18" x14ac:dyDescent="0.25">
      <c r="A19" s="164" t="str">
        <f>VLOOKUP(E19,'LISTADO ATM'!$A$2:$C$901,3,0)</f>
        <v>NORTE</v>
      </c>
      <c r="B19" s="126" t="s">
        <v>2656</v>
      </c>
      <c r="C19" s="96">
        <v>44430.970185185186</v>
      </c>
      <c r="D19" s="96" t="s">
        <v>2175</v>
      </c>
      <c r="E19" s="126">
        <v>373</v>
      </c>
      <c r="F19" s="164" t="str">
        <f>VLOOKUP(E19,VIP!$A$2:$O15314,2,0)</f>
        <v>DRBR373</v>
      </c>
      <c r="G19" s="164" t="str">
        <f>VLOOKUP(E19,'LISTADO ATM'!$A$2:$B$900,2,0)</f>
        <v>S/M Tangui Nagua</v>
      </c>
      <c r="H19" s="164" t="str">
        <f>VLOOKUP(E19,VIP!$A$2:$O20275,7,FALSE)</f>
        <v>N/A</v>
      </c>
      <c r="I19" s="164" t="str">
        <f>VLOOKUP(E19,VIP!$A$2:$O12240,8,FALSE)</f>
        <v>N/A</v>
      </c>
      <c r="J19" s="164" t="str">
        <f>VLOOKUP(E19,VIP!$A$2:$O12190,8,FALSE)</f>
        <v>N/A</v>
      </c>
      <c r="K19" s="164" t="str">
        <f>VLOOKUP(E19,VIP!$A$2:$O15764,6,0)</f>
        <v>N/A</v>
      </c>
      <c r="L19" s="141" t="s">
        <v>2213</v>
      </c>
      <c r="M19" s="162" t="s">
        <v>2783</v>
      </c>
      <c r="N19" s="95" t="s">
        <v>2444</v>
      </c>
      <c r="O19" s="164" t="s">
        <v>2583</v>
      </c>
      <c r="P19" s="164"/>
      <c r="Q19" s="169" t="s">
        <v>2823</v>
      </c>
      <c r="S19" s="78"/>
      <c r="T19" s="69"/>
    </row>
    <row r="20" spans="1:20" s="123" customFormat="1" ht="18" x14ac:dyDescent="0.25">
      <c r="A20" s="164" t="str">
        <f>VLOOKUP(E20,'LISTADO ATM'!$A$2:$C$901,3,0)</f>
        <v>NORTE</v>
      </c>
      <c r="B20" s="126" t="s">
        <v>2657</v>
      </c>
      <c r="C20" s="96">
        <v>44431.332685185182</v>
      </c>
      <c r="D20" s="96" t="s">
        <v>2174</v>
      </c>
      <c r="E20" s="126">
        <v>602</v>
      </c>
      <c r="F20" s="164" t="str">
        <f>VLOOKUP(E20,VIP!$A$2:$O15306,2,0)</f>
        <v>DRBR122</v>
      </c>
      <c r="G20" s="164" t="str">
        <f>VLOOKUP(E20,'LISTADO ATM'!$A$2:$B$900,2,0)</f>
        <v xml:space="preserve">ATM Zona Franca (Santiago) I </v>
      </c>
      <c r="H20" s="164" t="str">
        <f>VLOOKUP(E20,VIP!$A$2:$O20267,7,FALSE)</f>
        <v>Si</v>
      </c>
      <c r="I20" s="164" t="str">
        <f>VLOOKUP(E20,VIP!$A$2:$O12232,8,FALSE)</f>
        <v>No</v>
      </c>
      <c r="J20" s="164" t="str">
        <f>VLOOKUP(E20,VIP!$A$2:$O12182,8,FALSE)</f>
        <v>No</v>
      </c>
      <c r="K20" s="164" t="str">
        <f>VLOOKUP(E20,VIP!$A$2:$O15756,6,0)</f>
        <v>NO</v>
      </c>
      <c r="L20" s="141" t="s">
        <v>2213</v>
      </c>
      <c r="M20" s="95" t="s">
        <v>2438</v>
      </c>
      <c r="N20" s="95" t="s">
        <v>2444</v>
      </c>
      <c r="O20" s="164" t="s">
        <v>2583</v>
      </c>
      <c r="P20" s="164"/>
      <c r="Q20" s="129" t="s">
        <v>2213</v>
      </c>
      <c r="S20" s="78"/>
      <c r="T20" s="69"/>
    </row>
    <row r="21" spans="1:20" s="123" customFormat="1" ht="18" x14ac:dyDescent="0.25">
      <c r="A21" s="164" t="str">
        <f>VLOOKUP(E21,'LISTADO ATM'!$A$2:$C$901,3,0)</f>
        <v>DISTRITO NACIONAL</v>
      </c>
      <c r="B21" s="126" t="s">
        <v>2663</v>
      </c>
      <c r="C21" s="96">
        <v>44431.422835648147</v>
      </c>
      <c r="D21" s="96" t="s">
        <v>2174</v>
      </c>
      <c r="E21" s="126">
        <v>686</v>
      </c>
      <c r="F21" s="164" t="str">
        <f>VLOOKUP(E21,VIP!$A$2:$O15316,2,0)</f>
        <v>DRBR686</v>
      </c>
      <c r="G21" s="164" t="str">
        <f>VLOOKUP(E21,'LISTADO ATM'!$A$2:$B$900,2,0)</f>
        <v>ATM Autoservicio Oficina Máximo Gómez</v>
      </c>
      <c r="H21" s="164" t="str">
        <f>VLOOKUP(E21,VIP!$A$2:$O20277,7,FALSE)</f>
        <v>Si</v>
      </c>
      <c r="I21" s="164" t="str">
        <f>VLOOKUP(E21,VIP!$A$2:$O12242,8,FALSE)</f>
        <v>Si</v>
      </c>
      <c r="J21" s="164" t="str">
        <f>VLOOKUP(E21,VIP!$A$2:$O12192,8,FALSE)</f>
        <v>Si</v>
      </c>
      <c r="K21" s="164" t="str">
        <f>VLOOKUP(E21,VIP!$A$2:$O15766,6,0)</f>
        <v>NO</v>
      </c>
      <c r="L21" s="141" t="s">
        <v>2213</v>
      </c>
      <c r="M21" s="162" t="s">
        <v>2783</v>
      </c>
      <c r="N21" s="95" t="s">
        <v>2444</v>
      </c>
      <c r="O21" s="164" t="s">
        <v>2446</v>
      </c>
      <c r="P21" s="164"/>
      <c r="Q21" s="169" t="s">
        <v>2784</v>
      </c>
      <c r="S21" s="78"/>
      <c r="T21" s="69"/>
    </row>
    <row r="22" spans="1:20" s="123" customFormat="1" ht="18" x14ac:dyDescent="0.25">
      <c r="A22" s="164" t="str">
        <f>VLOOKUP(E22,'LISTADO ATM'!$A$2:$C$901,3,0)</f>
        <v>DISTRITO NACIONAL</v>
      </c>
      <c r="B22" s="126" t="s">
        <v>2669</v>
      </c>
      <c r="C22" s="96">
        <v>44431.426388888889</v>
      </c>
      <c r="D22" s="96" t="s">
        <v>2441</v>
      </c>
      <c r="E22" s="126">
        <v>243</v>
      </c>
      <c r="F22" s="164" t="str">
        <f>VLOOKUP(E22,VIP!$A$2:$O15309,2,0)</f>
        <v>DRBR243</v>
      </c>
      <c r="G22" s="164" t="str">
        <f>VLOOKUP(E22,'LISTADO ATM'!$A$2:$B$900,2,0)</f>
        <v xml:space="preserve">ATM Autoservicio Plaza Central  </v>
      </c>
      <c r="H22" s="164" t="str">
        <f>VLOOKUP(E22,VIP!$A$2:$O20270,7,FALSE)</f>
        <v>Si</v>
      </c>
      <c r="I22" s="164" t="str">
        <f>VLOOKUP(E22,VIP!$A$2:$O12235,8,FALSE)</f>
        <v>Si</v>
      </c>
      <c r="J22" s="164" t="str">
        <f>VLOOKUP(E22,VIP!$A$2:$O12185,8,FALSE)</f>
        <v>Si</v>
      </c>
      <c r="K22" s="164" t="str">
        <f>VLOOKUP(E22,VIP!$A$2:$O15759,6,0)</f>
        <v>SI</v>
      </c>
      <c r="L22" s="141" t="s">
        <v>2550</v>
      </c>
      <c r="M22" s="95" t="s">
        <v>2438</v>
      </c>
      <c r="N22" s="95" t="s">
        <v>2444</v>
      </c>
      <c r="O22" s="164" t="s">
        <v>2445</v>
      </c>
      <c r="P22" s="164"/>
      <c r="Q22" s="129" t="s">
        <v>2550</v>
      </c>
      <c r="S22" s="78"/>
      <c r="T22" s="69"/>
    </row>
    <row r="23" spans="1:20" s="123" customFormat="1" ht="18" x14ac:dyDescent="0.25">
      <c r="A23" s="164" t="str">
        <f>VLOOKUP(E23,'LISTADO ATM'!$A$2:$C$901,3,0)</f>
        <v>DISTRITO NACIONAL</v>
      </c>
      <c r="B23" s="126" t="s">
        <v>2662</v>
      </c>
      <c r="C23" s="96">
        <v>44431.455983796295</v>
      </c>
      <c r="D23" s="96" t="s">
        <v>2174</v>
      </c>
      <c r="E23" s="126">
        <v>246</v>
      </c>
      <c r="F23" s="164" t="str">
        <f>VLOOKUP(E23,VIP!$A$2:$O15308,2,0)</f>
        <v>DRBR246</v>
      </c>
      <c r="G23" s="164" t="str">
        <f>VLOOKUP(E23,'LISTADO ATM'!$A$2:$B$900,2,0)</f>
        <v xml:space="preserve">ATM Oficina Torre BR (Lobby) </v>
      </c>
      <c r="H23" s="164" t="str">
        <f>VLOOKUP(E23,VIP!$A$2:$O20269,7,FALSE)</f>
        <v>Si</v>
      </c>
      <c r="I23" s="164" t="str">
        <f>VLOOKUP(E23,VIP!$A$2:$O12234,8,FALSE)</f>
        <v>Si</v>
      </c>
      <c r="J23" s="164" t="str">
        <f>VLOOKUP(E23,VIP!$A$2:$O12184,8,FALSE)</f>
        <v>Si</v>
      </c>
      <c r="K23" s="164" t="str">
        <f>VLOOKUP(E23,VIP!$A$2:$O15758,6,0)</f>
        <v>SI</v>
      </c>
      <c r="L23" s="141" t="s">
        <v>2239</v>
      </c>
      <c r="M23" s="95" t="s">
        <v>2438</v>
      </c>
      <c r="N23" s="95" t="s">
        <v>2444</v>
      </c>
      <c r="O23" s="164" t="s">
        <v>2446</v>
      </c>
      <c r="P23" s="164"/>
      <c r="Q23" s="129" t="s">
        <v>2239</v>
      </c>
      <c r="S23" s="78"/>
      <c r="T23" s="69"/>
    </row>
    <row r="24" spans="1:20" s="123" customFormat="1" ht="18" x14ac:dyDescent="0.25">
      <c r="A24" s="164" t="str">
        <f>VLOOKUP(E24,'LISTADO ATM'!$A$2:$C$901,3,0)</f>
        <v>NORTE</v>
      </c>
      <c r="B24" s="126" t="s">
        <v>2674</v>
      </c>
      <c r="C24" s="96">
        <v>44431.491782407407</v>
      </c>
      <c r="D24" s="96" t="s">
        <v>2175</v>
      </c>
      <c r="E24" s="126">
        <v>431</v>
      </c>
      <c r="F24" s="164" t="str">
        <f>VLOOKUP(E24,VIP!$A$2:$O15319,2,0)</f>
        <v>DRBR583</v>
      </c>
      <c r="G24" s="164" t="str">
        <f>VLOOKUP(E24,'LISTADO ATM'!$A$2:$B$900,2,0)</f>
        <v xml:space="preserve">ATM Autoservicio Sol (Santiago) </v>
      </c>
      <c r="H24" s="164" t="str">
        <f>VLOOKUP(E24,VIP!$A$2:$O20280,7,FALSE)</f>
        <v>Si</v>
      </c>
      <c r="I24" s="164" t="str">
        <f>VLOOKUP(E24,VIP!$A$2:$O12245,8,FALSE)</f>
        <v>Si</v>
      </c>
      <c r="J24" s="164" t="str">
        <f>VLOOKUP(E24,VIP!$A$2:$O12195,8,FALSE)</f>
        <v>Si</v>
      </c>
      <c r="K24" s="164" t="str">
        <f>VLOOKUP(E24,VIP!$A$2:$O15769,6,0)</f>
        <v>SI</v>
      </c>
      <c r="L24" s="141" t="s">
        <v>2239</v>
      </c>
      <c r="M24" s="95" t="s">
        <v>2438</v>
      </c>
      <c r="N24" s="95" t="s">
        <v>2444</v>
      </c>
      <c r="O24" s="164" t="s">
        <v>2583</v>
      </c>
      <c r="P24" s="164"/>
      <c r="Q24" s="129" t="s">
        <v>2239</v>
      </c>
      <c r="S24" s="78"/>
      <c r="T24" s="69"/>
    </row>
    <row r="25" spans="1:20" s="123" customFormat="1" ht="18" x14ac:dyDescent="0.25">
      <c r="A25" s="164" t="str">
        <f>VLOOKUP(E25,'LISTADO ATM'!$A$2:$C$901,3,0)</f>
        <v>DISTRITO NACIONAL</v>
      </c>
      <c r="B25" s="126" t="s">
        <v>2673</v>
      </c>
      <c r="C25" s="96">
        <v>44431.509097222224</v>
      </c>
      <c r="D25" s="96" t="s">
        <v>2441</v>
      </c>
      <c r="E25" s="126">
        <v>540</v>
      </c>
      <c r="F25" s="164" t="str">
        <f>VLOOKUP(E25,VIP!$A$2:$O15316,2,0)</f>
        <v>DRBR540</v>
      </c>
      <c r="G25" s="164" t="str">
        <f>VLOOKUP(E25,'LISTADO ATM'!$A$2:$B$900,2,0)</f>
        <v xml:space="preserve">ATM Autoservicio Sambil I </v>
      </c>
      <c r="H25" s="164" t="str">
        <f>VLOOKUP(E25,VIP!$A$2:$O20277,7,FALSE)</f>
        <v>Si</v>
      </c>
      <c r="I25" s="164" t="str">
        <f>VLOOKUP(E25,VIP!$A$2:$O12242,8,FALSE)</f>
        <v>Si</v>
      </c>
      <c r="J25" s="164" t="str">
        <f>VLOOKUP(E25,VIP!$A$2:$O12192,8,FALSE)</f>
        <v>Si</v>
      </c>
      <c r="K25" s="164" t="str">
        <f>VLOOKUP(E25,VIP!$A$2:$O15766,6,0)</f>
        <v>NO</v>
      </c>
      <c r="L25" s="141" t="s">
        <v>2410</v>
      </c>
      <c r="M25" s="162" t="s">
        <v>2783</v>
      </c>
      <c r="N25" s="95" t="s">
        <v>2444</v>
      </c>
      <c r="O25" s="164" t="s">
        <v>2445</v>
      </c>
      <c r="P25" s="164"/>
      <c r="Q25" s="169" t="s">
        <v>2823</v>
      </c>
      <c r="S25" s="78"/>
      <c r="T25" s="69"/>
    </row>
    <row r="26" spans="1:20" s="123" customFormat="1" ht="18" x14ac:dyDescent="0.25">
      <c r="A26" s="164" t="str">
        <f>VLOOKUP(E26,'LISTADO ATM'!$A$2:$C$901,3,0)</f>
        <v>DISTRITO NACIONAL</v>
      </c>
      <c r="B26" s="126" t="s">
        <v>2672</v>
      </c>
      <c r="C26" s="96">
        <v>44431.568252314813</v>
      </c>
      <c r="D26" s="96" t="s">
        <v>2174</v>
      </c>
      <c r="E26" s="126">
        <v>659</v>
      </c>
      <c r="F26" s="164" t="str">
        <f>VLOOKUP(E26,VIP!$A$2:$O15310,2,0)</f>
        <v>DRBR659</v>
      </c>
      <c r="G26" s="164" t="str">
        <f>VLOOKUP(E26,'LISTADO ATM'!$A$2:$B$900,2,0)</f>
        <v>ATM Down Town Center</v>
      </c>
      <c r="H26" s="164" t="str">
        <f>VLOOKUP(E26,VIP!$A$2:$O20271,7,FALSE)</f>
        <v>N/A</v>
      </c>
      <c r="I26" s="164" t="str">
        <f>VLOOKUP(E26,VIP!$A$2:$O12236,8,FALSE)</f>
        <v>N/A</v>
      </c>
      <c r="J26" s="164" t="str">
        <f>VLOOKUP(E26,VIP!$A$2:$O12186,8,FALSE)</f>
        <v>N/A</v>
      </c>
      <c r="K26" s="164" t="str">
        <f>VLOOKUP(E26,VIP!$A$2:$O15760,6,0)</f>
        <v>N/A</v>
      </c>
      <c r="L26" s="141" t="s">
        <v>2456</v>
      </c>
      <c r="M26" s="95" t="s">
        <v>2438</v>
      </c>
      <c r="N26" s="95" t="s">
        <v>2444</v>
      </c>
      <c r="O26" s="164" t="s">
        <v>2446</v>
      </c>
      <c r="P26" s="164"/>
      <c r="Q26" s="129" t="s">
        <v>2456</v>
      </c>
      <c r="S26" s="78"/>
      <c r="T26" s="69"/>
    </row>
    <row r="27" spans="1:20" ht="18" x14ac:dyDescent="0.25">
      <c r="A27" s="165" t="str">
        <f>VLOOKUP(E27,'LISTADO ATM'!$A$2:$C$901,3,0)</f>
        <v>DISTRITO NACIONAL</v>
      </c>
      <c r="B27" s="126" t="s">
        <v>2671</v>
      </c>
      <c r="C27" s="96">
        <v>44431.59511574074</v>
      </c>
      <c r="D27" s="96" t="s">
        <v>2174</v>
      </c>
      <c r="E27" s="126">
        <v>735</v>
      </c>
      <c r="F27" s="165" t="str">
        <f>VLOOKUP(E27,VIP!$A$2:$O15307,2,0)</f>
        <v>DRBR179</v>
      </c>
      <c r="G27" s="165" t="str">
        <f>VLOOKUP(E27,'LISTADO ATM'!$A$2:$B$900,2,0)</f>
        <v xml:space="preserve">ATM Oficina Independencia II  </v>
      </c>
      <c r="H27" s="165" t="str">
        <f>VLOOKUP(E27,VIP!$A$2:$O20268,7,FALSE)</f>
        <v>Si</v>
      </c>
      <c r="I27" s="165" t="str">
        <f>VLOOKUP(E27,VIP!$A$2:$O12233,8,FALSE)</f>
        <v>Si</v>
      </c>
      <c r="J27" s="165" t="str">
        <f>VLOOKUP(E27,VIP!$A$2:$O12183,8,FALSE)</f>
        <v>Si</v>
      </c>
      <c r="K27" s="165" t="str">
        <f>VLOOKUP(E27,VIP!$A$2:$O15757,6,0)</f>
        <v>NO</v>
      </c>
      <c r="L27" s="141" t="s">
        <v>2213</v>
      </c>
      <c r="M27" s="162" t="s">
        <v>2783</v>
      </c>
      <c r="N27" s="95" t="s">
        <v>2444</v>
      </c>
      <c r="O27" s="165" t="s">
        <v>2446</v>
      </c>
      <c r="P27" s="165"/>
      <c r="Q27" s="169" t="s">
        <v>2823</v>
      </c>
    </row>
    <row r="28" spans="1:20" ht="18" x14ac:dyDescent="0.25">
      <c r="A28" s="165" t="str">
        <f>VLOOKUP(E28,'LISTADO ATM'!$A$2:$C$901,3,0)</f>
        <v>DISTRITO NACIONAL</v>
      </c>
      <c r="B28" s="126" t="s">
        <v>2676</v>
      </c>
      <c r="C28" s="96">
        <v>44431.604363425926</v>
      </c>
      <c r="D28" s="96" t="s">
        <v>2441</v>
      </c>
      <c r="E28" s="126">
        <v>240</v>
      </c>
      <c r="F28" s="165" t="str">
        <f>VLOOKUP(E28,VIP!$A$2:$O15313,2,0)</f>
        <v>DRBR24D</v>
      </c>
      <c r="G28" s="165" t="str">
        <f>VLOOKUP(E28,'LISTADO ATM'!$A$2:$B$900,2,0)</f>
        <v xml:space="preserve">ATM Oficina Carrefour I </v>
      </c>
      <c r="H28" s="165" t="str">
        <f>VLOOKUP(E28,VIP!$A$2:$O20274,7,FALSE)</f>
        <v>Si</v>
      </c>
      <c r="I28" s="165" t="str">
        <f>VLOOKUP(E28,VIP!$A$2:$O12239,8,FALSE)</f>
        <v>Si</v>
      </c>
      <c r="J28" s="165" t="str">
        <f>VLOOKUP(E28,VIP!$A$2:$O12189,8,FALSE)</f>
        <v>Si</v>
      </c>
      <c r="K28" s="165" t="str">
        <f>VLOOKUP(E28,VIP!$A$2:$O15763,6,0)</f>
        <v>SI</v>
      </c>
      <c r="L28" s="141" t="s">
        <v>2410</v>
      </c>
      <c r="M28" s="95" t="s">
        <v>2438</v>
      </c>
      <c r="N28" s="95" t="s">
        <v>2444</v>
      </c>
      <c r="O28" s="165" t="s">
        <v>2445</v>
      </c>
      <c r="P28" s="165"/>
      <c r="Q28" s="129" t="s">
        <v>2410</v>
      </c>
    </row>
    <row r="29" spans="1:20" ht="18" x14ac:dyDescent="0.25">
      <c r="A29" s="165" t="str">
        <f>VLOOKUP(E29,'LISTADO ATM'!$A$2:$C$901,3,0)</f>
        <v>DISTRITO NACIONAL</v>
      </c>
      <c r="B29" s="126" t="s">
        <v>2675</v>
      </c>
      <c r="C29" s="96">
        <v>44431.605717592596</v>
      </c>
      <c r="D29" s="96" t="s">
        <v>2174</v>
      </c>
      <c r="E29" s="126">
        <v>718</v>
      </c>
      <c r="F29" s="165" t="str">
        <f>VLOOKUP(E29,VIP!$A$2:$O15312,2,0)</f>
        <v>DRBR24Y</v>
      </c>
      <c r="G29" s="165" t="str">
        <f>VLOOKUP(E29,'LISTADO ATM'!$A$2:$B$900,2,0)</f>
        <v xml:space="preserve">ATM Feria Ganadera </v>
      </c>
      <c r="H29" s="165" t="str">
        <f>VLOOKUP(E29,VIP!$A$2:$O20273,7,FALSE)</f>
        <v>Si</v>
      </c>
      <c r="I29" s="165" t="str">
        <f>VLOOKUP(E29,VIP!$A$2:$O12238,8,FALSE)</f>
        <v>Si</v>
      </c>
      <c r="J29" s="165" t="str">
        <f>VLOOKUP(E29,VIP!$A$2:$O12188,8,FALSE)</f>
        <v>Si</v>
      </c>
      <c r="K29" s="165" t="str">
        <f>VLOOKUP(E29,VIP!$A$2:$O15762,6,0)</f>
        <v>NO</v>
      </c>
      <c r="L29" s="141" t="s">
        <v>2213</v>
      </c>
      <c r="M29" s="95" t="s">
        <v>2438</v>
      </c>
      <c r="N29" s="95" t="s">
        <v>2608</v>
      </c>
      <c r="O29" s="165" t="s">
        <v>2446</v>
      </c>
      <c r="P29" s="165"/>
      <c r="Q29" s="129" t="s">
        <v>2213</v>
      </c>
    </row>
    <row r="30" spans="1:20" ht="18" x14ac:dyDescent="0.25">
      <c r="A30" s="165" t="str">
        <f>VLOOKUP(E30,'LISTADO ATM'!$A$2:$C$901,3,0)</f>
        <v>NORTE</v>
      </c>
      <c r="B30" s="126" t="s">
        <v>2693</v>
      </c>
      <c r="C30" s="96">
        <v>44431.646111111113</v>
      </c>
      <c r="D30" s="96" t="s">
        <v>2460</v>
      </c>
      <c r="E30" s="126">
        <v>888</v>
      </c>
      <c r="F30" s="165" t="str">
        <f>VLOOKUP(E30,VIP!$A$2:$O15323,2,0)</f>
        <v>DRBR888</v>
      </c>
      <c r="G30" s="165" t="str">
        <f>VLOOKUP(E30,'LISTADO ATM'!$A$2:$B$900,2,0)</f>
        <v>ATM Oficina galeria 56 II (SFM)</v>
      </c>
      <c r="H30" s="165" t="str">
        <f>VLOOKUP(E30,VIP!$A$2:$O20284,7,FALSE)</f>
        <v>Si</v>
      </c>
      <c r="I30" s="165" t="str">
        <f>VLOOKUP(E30,VIP!$A$2:$O12249,8,FALSE)</f>
        <v>Si</v>
      </c>
      <c r="J30" s="165" t="str">
        <f>VLOOKUP(E30,VIP!$A$2:$O12199,8,FALSE)</f>
        <v>Si</v>
      </c>
      <c r="K30" s="165" t="str">
        <f>VLOOKUP(E30,VIP!$A$2:$O15773,6,0)</f>
        <v>SI</v>
      </c>
      <c r="L30" s="141" t="s">
        <v>2410</v>
      </c>
      <c r="M30" s="162" t="s">
        <v>2783</v>
      </c>
      <c r="N30" s="95" t="s">
        <v>2444</v>
      </c>
      <c r="O30" s="165" t="s">
        <v>2461</v>
      </c>
      <c r="P30" s="165"/>
      <c r="Q30" s="169" t="s">
        <v>2823</v>
      </c>
    </row>
    <row r="31" spans="1:20" ht="18" x14ac:dyDescent="0.25">
      <c r="A31" s="165" t="str">
        <f>VLOOKUP(E31,'LISTADO ATM'!$A$2:$C$901,3,0)</f>
        <v>DISTRITO NACIONAL</v>
      </c>
      <c r="B31" s="126" t="s">
        <v>2692</v>
      </c>
      <c r="C31" s="96">
        <v>44431.649143518516</v>
      </c>
      <c r="D31" s="96" t="s">
        <v>2174</v>
      </c>
      <c r="E31" s="126">
        <v>125</v>
      </c>
      <c r="F31" s="165" t="str">
        <f>VLOOKUP(E31,VIP!$A$2:$O15321,2,0)</f>
        <v>DRBR125</v>
      </c>
      <c r="G31" s="165" t="str">
        <f>VLOOKUP(E31,'LISTADO ATM'!$A$2:$B$900,2,0)</f>
        <v xml:space="preserve">ATM Dirección General de Aduanas II </v>
      </c>
      <c r="H31" s="165" t="str">
        <f>VLOOKUP(E31,VIP!$A$2:$O20282,7,FALSE)</f>
        <v>Si</v>
      </c>
      <c r="I31" s="165" t="str">
        <f>VLOOKUP(E31,VIP!$A$2:$O12247,8,FALSE)</f>
        <v>Si</v>
      </c>
      <c r="J31" s="165" t="str">
        <f>VLOOKUP(E31,VIP!$A$2:$O12197,8,FALSE)</f>
        <v>Si</v>
      </c>
      <c r="K31" s="165" t="str">
        <f>VLOOKUP(E31,VIP!$A$2:$O15771,6,0)</f>
        <v>NO</v>
      </c>
      <c r="L31" s="141" t="s">
        <v>2213</v>
      </c>
      <c r="M31" s="95" t="s">
        <v>2438</v>
      </c>
      <c r="N31" s="95" t="s">
        <v>2444</v>
      </c>
      <c r="O31" s="165" t="s">
        <v>2446</v>
      </c>
      <c r="P31" s="165"/>
      <c r="Q31" s="129" t="s">
        <v>2213</v>
      </c>
    </row>
    <row r="32" spans="1:20" ht="18" x14ac:dyDescent="0.25">
      <c r="A32" s="165" t="str">
        <f>VLOOKUP(E32,'LISTADO ATM'!$A$2:$C$901,3,0)</f>
        <v>DISTRITO NACIONAL</v>
      </c>
      <c r="B32" s="126" t="s">
        <v>2691</v>
      </c>
      <c r="C32" s="96">
        <v>44431.650902777779</v>
      </c>
      <c r="D32" s="96" t="s">
        <v>2441</v>
      </c>
      <c r="E32" s="126">
        <v>618</v>
      </c>
      <c r="F32" s="165" t="str">
        <f>VLOOKUP(E32,VIP!$A$2:$O15319,2,0)</f>
        <v>DRBR618</v>
      </c>
      <c r="G32" s="165" t="str">
        <f>VLOOKUP(E32,'LISTADO ATM'!$A$2:$B$900,2,0)</f>
        <v xml:space="preserve">ATM Bienes Nacionales </v>
      </c>
      <c r="H32" s="165" t="str">
        <f>VLOOKUP(E32,VIP!$A$2:$O20280,7,FALSE)</f>
        <v>Si</v>
      </c>
      <c r="I32" s="165" t="str">
        <f>VLOOKUP(E32,VIP!$A$2:$O12245,8,FALSE)</f>
        <v>Si</v>
      </c>
      <c r="J32" s="165" t="str">
        <f>VLOOKUP(E32,VIP!$A$2:$O12195,8,FALSE)</f>
        <v>Si</v>
      </c>
      <c r="K32" s="165" t="str">
        <f>VLOOKUP(E32,VIP!$A$2:$O15769,6,0)</f>
        <v>NO</v>
      </c>
      <c r="L32" s="141" t="s">
        <v>2434</v>
      </c>
      <c r="M32" s="162" t="s">
        <v>2783</v>
      </c>
      <c r="N32" s="95" t="s">
        <v>2444</v>
      </c>
      <c r="O32" s="165" t="s">
        <v>2445</v>
      </c>
      <c r="P32" s="165"/>
      <c r="Q32" s="169" t="s">
        <v>2823</v>
      </c>
    </row>
    <row r="33" spans="1:17" ht="18" x14ac:dyDescent="0.25">
      <c r="A33" s="165" t="str">
        <f>VLOOKUP(E33,'LISTADO ATM'!$A$2:$C$901,3,0)</f>
        <v>DISTRITO NACIONAL</v>
      </c>
      <c r="B33" s="126" t="s">
        <v>2690</v>
      </c>
      <c r="C33" s="96">
        <v>44431.651134259257</v>
      </c>
      <c r="D33" s="96" t="s">
        <v>2174</v>
      </c>
      <c r="E33" s="126">
        <v>113</v>
      </c>
      <c r="F33" s="165" t="str">
        <f>VLOOKUP(E33,VIP!$A$2:$O15318,2,0)</f>
        <v>DRBR113</v>
      </c>
      <c r="G33" s="165" t="str">
        <f>VLOOKUP(E33,'LISTADO ATM'!$A$2:$B$900,2,0)</f>
        <v xml:space="preserve">ATM Autoservicio Atalaya del Mar </v>
      </c>
      <c r="H33" s="165" t="str">
        <f>VLOOKUP(E33,VIP!$A$2:$O20279,7,FALSE)</f>
        <v>Si</v>
      </c>
      <c r="I33" s="165" t="str">
        <f>VLOOKUP(E33,VIP!$A$2:$O12244,8,FALSE)</f>
        <v>No</v>
      </c>
      <c r="J33" s="165" t="str">
        <f>VLOOKUP(E33,VIP!$A$2:$O12194,8,FALSE)</f>
        <v>No</v>
      </c>
      <c r="K33" s="165" t="str">
        <f>VLOOKUP(E33,VIP!$A$2:$O15768,6,0)</f>
        <v>NO</v>
      </c>
      <c r="L33" s="141" t="s">
        <v>2213</v>
      </c>
      <c r="M33" s="162" t="s">
        <v>2783</v>
      </c>
      <c r="N33" s="95" t="s">
        <v>2444</v>
      </c>
      <c r="O33" s="165" t="s">
        <v>2446</v>
      </c>
      <c r="P33" s="165"/>
      <c r="Q33" s="169" t="s">
        <v>2823</v>
      </c>
    </row>
    <row r="34" spans="1:17" ht="18" x14ac:dyDescent="0.25">
      <c r="A34" s="165" t="str">
        <f>VLOOKUP(E34,'LISTADO ATM'!$A$2:$C$901,3,0)</f>
        <v>DISTRITO NACIONAL</v>
      </c>
      <c r="B34" s="126" t="s">
        <v>2689</v>
      </c>
      <c r="C34" s="96">
        <v>44431.651944444442</v>
      </c>
      <c r="D34" s="96" t="s">
        <v>2174</v>
      </c>
      <c r="E34" s="126">
        <v>244</v>
      </c>
      <c r="F34" s="165" t="str">
        <f>VLOOKUP(E34,VIP!$A$2:$O15317,2,0)</f>
        <v>DRBR244</v>
      </c>
      <c r="G34" s="165" t="str">
        <f>VLOOKUP(E34,'LISTADO ATM'!$A$2:$B$900,2,0)</f>
        <v xml:space="preserve">ATM Ministerio de Hacienda (antiguo Finanzas) </v>
      </c>
      <c r="H34" s="165" t="str">
        <f>VLOOKUP(E34,VIP!$A$2:$O20278,7,FALSE)</f>
        <v>Si</v>
      </c>
      <c r="I34" s="165" t="str">
        <f>VLOOKUP(E34,VIP!$A$2:$O12243,8,FALSE)</f>
        <v>Si</v>
      </c>
      <c r="J34" s="165" t="str">
        <f>VLOOKUP(E34,VIP!$A$2:$O12193,8,FALSE)</f>
        <v>Si</v>
      </c>
      <c r="K34" s="165" t="str">
        <f>VLOOKUP(E34,VIP!$A$2:$O15767,6,0)</f>
        <v>NO</v>
      </c>
      <c r="L34" s="141" t="s">
        <v>2213</v>
      </c>
      <c r="M34" s="162" t="s">
        <v>2783</v>
      </c>
      <c r="N34" s="95" t="s">
        <v>2444</v>
      </c>
      <c r="O34" s="165" t="s">
        <v>2446</v>
      </c>
      <c r="P34" s="165"/>
      <c r="Q34" s="169" t="s">
        <v>2823</v>
      </c>
    </row>
    <row r="35" spans="1:17" ht="18" x14ac:dyDescent="0.25">
      <c r="A35" s="165" t="str">
        <f>VLOOKUP(E35,'LISTADO ATM'!$A$2:$C$901,3,0)</f>
        <v>ESTE</v>
      </c>
      <c r="B35" s="126" t="s">
        <v>2688</v>
      </c>
      <c r="C35" s="96">
        <v>44431.653796296298</v>
      </c>
      <c r="D35" s="96" t="s">
        <v>2174</v>
      </c>
      <c r="E35" s="126">
        <v>213</v>
      </c>
      <c r="F35" s="165" t="str">
        <f>VLOOKUP(E35,VIP!$A$2:$O15316,2,0)</f>
        <v>DRBR213</v>
      </c>
      <c r="G35" s="165" t="str">
        <f>VLOOKUP(E35,'LISTADO ATM'!$A$2:$B$900,2,0)</f>
        <v xml:space="preserve">ATM Almacenes Iberia (La Romana) </v>
      </c>
      <c r="H35" s="165" t="str">
        <f>VLOOKUP(E35,VIP!$A$2:$O20277,7,FALSE)</f>
        <v>Si</v>
      </c>
      <c r="I35" s="165" t="str">
        <f>VLOOKUP(E35,VIP!$A$2:$O12242,8,FALSE)</f>
        <v>Si</v>
      </c>
      <c r="J35" s="165" t="str">
        <f>VLOOKUP(E35,VIP!$A$2:$O12192,8,FALSE)</f>
        <v>Si</v>
      </c>
      <c r="K35" s="165" t="str">
        <f>VLOOKUP(E35,VIP!$A$2:$O15766,6,0)</f>
        <v>NO</v>
      </c>
      <c r="L35" s="141" t="s">
        <v>2213</v>
      </c>
      <c r="M35" s="162" t="s">
        <v>2783</v>
      </c>
      <c r="N35" s="95" t="s">
        <v>2444</v>
      </c>
      <c r="O35" s="165" t="s">
        <v>2446</v>
      </c>
      <c r="P35" s="165"/>
      <c r="Q35" s="169" t="s">
        <v>2823</v>
      </c>
    </row>
    <row r="36" spans="1:17" ht="18" x14ac:dyDescent="0.25">
      <c r="A36" s="165" t="str">
        <f>VLOOKUP(E36,'LISTADO ATM'!$A$2:$C$901,3,0)</f>
        <v>NORTE</v>
      </c>
      <c r="B36" s="126" t="s">
        <v>2687</v>
      </c>
      <c r="C36" s="96">
        <v>44431.654953703706</v>
      </c>
      <c r="D36" s="96" t="s">
        <v>2175</v>
      </c>
      <c r="E36" s="126">
        <v>986</v>
      </c>
      <c r="F36" s="165" t="str">
        <f>VLOOKUP(E36,VIP!$A$2:$O15315,2,0)</f>
        <v>DRBR986</v>
      </c>
      <c r="G36" s="165" t="str">
        <f>VLOOKUP(E36,'LISTADO ATM'!$A$2:$B$900,2,0)</f>
        <v xml:space="preserve">ATM S/M Jumbo (La Vega) </v>
      </c>
      <c r="H36" s="165" t="str">
        <f>VLOOKUP(E36,VIP!$A$2:$O20276,7,FALSE)</f>
        <v>Si</v>
      </c>
      <c r="I36" s="165" t="str">
        <f>VLOOKUP(E36,VIP!$A$2:$O12241,8,FALSE)</f>
        <v>Si</v>
      </c>
      <c r="J36" s="165" t="str">
        <f>VLOOKUP(E36,VIP!$A$2:$O12191,8,FALSE)</f>
        <v>Si</v>
      </c>
      <c r="K36" s="165" t="str">
        <f>VLOOKUP(E36,VIP!$A$2:$O15765,6,0)</f>
        <v>NO</v>
      </c>
      <c r="L36" s="141" t="s">
        <v>2213</v>
      </c>
      <c r="M36" s="162" t="s">
        <v>2783</v>
      </c>
      <c r="N36" s="95" t="s">
        <v>2444</v>
      </c>
      <c r="O36" s="165" t="s">
        <v>2583</v>
      </c>
      <c r="P36" s="165"/>
      <c r="Q36" s="169" t="s">
        <v>2784</v>
      </c>
    </row>
    <row r="37" spans="1:17" ht="18" x14ac:dyDescent="0.25">
      <c r="A37" s="165" t="str">
        <f>VLOOKUP(E37,'LISTADO ATM'!$A$2:$C$901,3,0)</f>
        <v>ESTE</v>
      </c>
      <c r="B37" s="126" t="s">
        <v>2686</v>
      </c>
      <c r="C37" s="96">
        <v>44431.655439814815</v>
      </c>
      <c r="D37" s="96" t="s">
        <v>2441</v>
      </c>
      <c r="E37" s="126">
        <v>843</v>
      </c>
      <c r="F37" s="165" t="str">
        <f>VLOOKUP(E37,VIP!$A$2:$O15314,2,0)</f>
        <v>DRBR843</v>
      </c>
      <c r="G37" s="165" t="str">
        <f>VLOOKUP(E37,'LISTADO ATM'!$A$2:$B$900,2,0)</f>
        <v xml:space="preserve">ATM Oficina Romana Centro </v>
      </c>
      <c r="H37" s="165" t="str">
        <f>VLOOKUP(E37,VIP!$A$2:$O20275,7,FALSE)</f>
        <v>Si</v>
      </c>
      <c r="I37" s="165" t="str">
        <f>VLOOKUP(E37,VIP!$A$2:$O12240,8,FALSE)</f>
        <v>Si</v>
      </c>
      <c r="J37" s="165" t="str">
        <f>VLOOKUP(E37,VIP!$A$2:$O12190,8,FALSE)</f>
        <v>Si</v>
      </c>
      <c r="K37" s="165" t="str">
        <f>VLOOKUP(E37,VIP!$A$2:$O15764,6,0)</f>
        <v>NO</v>
      </c>
      <c r="L37" s="141" t="s">
        <v>2434</v>
      </c>
      <c r="M37" s="95" t="s">
        <v>2438</v>
      </c>
      <c r="N37" s="95" t="s">
        <v>2444</v>
      </c>
      <c r="O37" s="165" t="s">
        <v>2445</v>
      </c>
      <c r="P37" s="165"/>
      <c r="Q37" s="129" t="s">
        <v>2434</v>
      </c>
    </row>
    <row r="38" spans="1:17" ht="18" x14ac:dyDescent="0.25">
      <c r="A38" s="165" t="str">
        <f>VLOOKUP(E38,'LISTADO ATM'!$A$2:$C$901,3,0)</f>
        <v>NORTE</v>
      </c>
      <c r="B38" s="126" t="s">
        <v>2685</v>
      </c>
      <c r="C38" s="96">
        <v>44431.656458333331</v>
      </c>
      <c r="D38" s="96" t="s">
        <v>2175</v>
      </c>
      <c r="E38" s="126">
        <v>502</v>
      </c>
      <c r="F38" s="165" t="str">
        <f>VLOOKUP(E38,VIP!$A$2:$O15313,2,0)</f>
        <v>DRBR502</v>
      </c>
      <c r="G38" s="165" t="str">
        <f>VLOOKUP(E38,'LISTADO ATM'!$A$2:$B$900,2,0)</f>
        <v xml:space="preserve">ATM Materno Infantil de (Santiago) </v>
      </c>
      <c r="H38" s="165" t="str">
        <f>VLOOKUP(E38,VIP!$A$2:$O20274,7,FALSE)</f>
        <v>Si</v>
      </c>
      <c r="I38" s="165" t="str">
        <f>VLOOKUP(E38,VIP!$A$2:$O12239,8,FALSE)</f>
        <v>Si</v>
      </c>
      <c r="J38" s="165" t="str">
        <f>VLOOKUP(E38,VIP!$A$2:$O12189,8,FALSE)</f>
        <v>Si</v>
      </c>
      <c r="K38" s="165" t="str">
        <f>VLOOKUP(E38,VIP!$A$2:$O15763,6,0)</f>
        <v>NO</v>
      </c>
      <c r="L38" s="141" t="s">
        <v>2213</v>
      </c>
      <c r="M38" s="95" t="s">
        <v>2438</v>
      </c>
      <c r="N38" s="95" t="s">
        <v>2444</v>
      </c>
      <c r="O38" s="165" t="s">
        <v>2583</v>
      </c>
      <c r="P38" s="165"/>
      <c r="Q38" s="129" t="s">
        <v>2213</v>
      </c>
    </row>
    <row r="39" spans="1:17" ht="18" x14ac:dyDescent="0.25">
      <c r="A39" s="165" t="str">
        <f>VLOOKUP(E39,'LISTADO ATM'!$A$2:$C$901,3,0)</f>
        <v>DISTRITO NACIONAL</v>
      </c>
      <c r="B39" s="126" t="s">
        <v>2684</v>
      </c>
      <c r="C39" s="96">
        <v>44431.657175925924</v>
      </c>
      <c r="D39" s="96" t="s">
        <v>2174</v>
      </c>
      <c r="E39" s="126">
        <v>488</v>
      </c>
      <c r="F39" s="165" t="str">
        <f>VLOOKUP(E39,VIP!$A$2:$O15312,2,0)</f>
        <v>DRBR488</v>
      </c>
      <c r="G39" s="165" t="str">
        <f>VLOOKUP(E39,'LISTADO ATM'!$A$2:$B$900,2,0)</f>
        <v xml:space="preserve">ATM Aeropuerto El Higuero </v>
      </c>
      <c r="H39" s="165" t="str">
        <f>VLOOKUP(E39,VIP!$A$2:$O20273,7,FALSE)</f>
        <v>Si</v>
      </c>
      <c r="I39" s="165" t="str">
        <f>VLOOKUP(E39,VIP!$A$2:$O12238,8,FALSE)</f>
        <v>Si</v>
      </c>
      <c r="J39" s="165" t="str">
        <f>VLOOKUP(E39,VIP!$A$2:$O12188,8,FALSE)</f>
        <v>Si</v>
      </c>
      <c r="K39" s="165" t="str">
        <f>VLOOKUP(E39,VIP!$A$2:$O15762,6,0)</f>
        <v>NO</v>
      </c>
      <c r="L39" s="141" t="s">
        <v>2213</v>
      </c>
      <c r="M39" s="162" t="s">
        <v>2783</v>
      </c>
      <c r="N39" s="95" t="s">
        <v>2444</v>
      </c>
      <c r="O39" s="165" t="s">
        <v>2446</v>
      </c>
      <c r="P39" s="165"/>
      <c r="Q39" s="169" t="s">
        <v>2823</v>
      </c>
    </row>
    <row r="40" spans="1:17" ht="18" x14ac:dyDescent="0.25">
      <c r="A40" s="165" t="str">
        <f>VLOOKUP(E40,'LISTADO ATM'!$A$2:$C$901,3,0)</f>
        <v>DISTRITO NACIONAL</v>
      </c>
      <c r="B40" s="126" t="s">
        <v>2706</v>
      </c>
      <c r="C40" s="96">
        <v>44431.667905092596</v>
      </c>
      <c r="D40" s="96" t="s">
        <v>2174</v>
      </c>
      <c r="E40" s="126">
        <v>281</v>
      </c>
      <c r="F40" s="165" t="str">
        <f>VLOOKUP(E40,VIP!$A$2:$O15332,2,0)</f>
        <v>DRBR737</v>
      </c>
      <c r="G40" s="165" t="str">
        <f>VLOOKUP(E40,'LISTADO ATM'!$A$2:$B$900,2,0)</f>
        <v xml:space="preserve">ATM S/M Pola Independencia </v>
      </c>
      <c r="H40" s="165" t="str">
        <f>VLOOKUP(E40,VIP!$A$2:$O20293,7,FALSE)</f>
        <v>Si</v>
      </c>
      <c r="I40" s="165" t="str">
        <f>VLOOKUP(E40,VIP!$A$2:$O12258,8,FALSE)</f>
        <v>Si</v>
      </c>
      <c r="J40" s="165" t="str">
        <f>VLOOKUP(E40,VIP!$A$2:$O12208,8,FALSE)</f>
        <v>Si</v>
      </c>
      <c r="K40" s="165" t="str">
        <f>VLOOKUP(E40,VIP!$A$2:$O15782,6,0)</f>
        <v>NO</v>
      </c>
      <c r="L40" s="141" t="s">
        <v>2456</v>
      </c>
      <c r="M40" s="95" t="s">
        <v>2438</v>
      </c>
      <c r="N40" s="95" t="s">
        <v>2608</v>
      </c>
      <c r="O40" s="165" t="s">
        <v>2446</v>
      </c>
      <c r="P40" s="165"/>
      <c r="Q40" s="129" t="s">
        <v>2456</v>
      </c>
    </row>
    <row r="41" spans="1:17" ht="18" x14ac:dyDescent="0.25">
      <c r="A41" s="165" t="str">
        <f>VLOOKUP(E41,'LISTADO ATM'!$A$2:$C$901,3,0)</f>
        <v>DISTRITO NACIONAL</v>
      </c>
      <c r="B41" s="126" t="s">
        <v>2705</v>
      </c>
      <c r="C41" s="96">
        <v>44431.680937500001</v>
      </c>
      <c r="D41" s="96" t="s">
        <v>2174</v>
      </c>
      <c r="E41" s="126">
        <v>516</v>
      </c>
      <c r="F41" s="165" t="str">
        <f>VLOOKUP(E41,VIP!$A$2:$O15329,2,0)</f>
        <v>DRBR516</v>
      </c>
      <c r="G41" s="165" t="str">
        <f>VLOOKUP(E41,'LISTADO ATM'!$A$2:$B$900,2,0)</f>
        <v xml:space="preserve">ATM Oficina Gascue </v>
      </c>
      <c r="H41" s="165" t="str">
        <f>VLOOKUP(E41,VIP!$A$2:$O20290,7,FALSE)</f>
        <v>Si</v>
      </c>
      <c r="I41" s="165" t="str">
        <f>VLOOKUP(E41,VIP!$A$2:$O12255,8,FALSE)</f>
        <v>Si</v>
      </c>
      <c r="J41" s="165" t="str">
        <f>VLOOKUP(E41,VIP!$A$2:$O12205,8,FALSE)</f>
        <v>Si</v>
      </c>
      <c r="K41" s="165" t="str">
        <f>VLOOKUP(E41,VIP!$A$2:$O15779,6,0)</f>
        <v>SI</v>
      </c>
      <c r="L41" s="141" t="s">
        <v>2456</v>
      </c>
      <c r="M41" s="95" t="s">
        <v>2438</v>
      </c>
      <c r="N41" s="95" t="s">
        <v>2608</v>
      </c>
      <c r="O41" s="165" t="s">
        <v>2446</v>
      </c>
      <c r="P41" s="165"/>
      <c r="Q41" s="129" t="s">
        <v>2456</v>
      </c>
    </row>
    <row r="42" spans="1:17" ht="18" x14ac:dyDescent="0.25">
      <c r="A42" s="165" t="str">
        <f>VLOOKUP(E42,'LISTADO ATM'!$A$2:$C$901,3,0)</f>
        <v>SUR</v>
      </c>
      <c r="B42" s="126" t="s">
        <v>2704</v>
      </c>
      <c r="C42" s="96">
        <v>44431.683483796296</v>
      </c>
      <c r="D42" s="96" t="s">
        <v>2174</v>
      </c>
      <c r="E42" s="126">
        <v>296</v>
      </c>
      <c r="F42" s="165" t="str">
        <f>VLOOKUP(E42,VIP!$A$2:$O15328,2,0)</f>
        <v>DRBR296</v>
      </c>
      <c r="G42" s="165" t="str">
        <f>VLOOKUP(E42,'LISTADO ATM'!$A$2:$B$900,2,0)</f>
        <v>ATM Estación BANICOMB (Baní)  ECO Petroleo</v>
      </c>
      <c r="H42" s="165" t="str">
        <f>VLOOKUP(E42,VIP!$A$2:$O20289,7,FALSE)</f>
        <v>Si</v>
      </c>
      <c r="I42" s="165" t="str">
        <f>VLOOKUP(E42,VIP!$A$2:$O12254,8,FALSE)</f>
        <v>Si</v>
      </c>
      <c r="J42" s="165" t="str">
        <f>VLOOKUP(E42,VIP!$A$2:$O12204,8,FALSE)</f>
        <v>Si</v>
      </c>
      <c r="K42" s="165" t="str">
        <f>VLOOKUP(E42,VIP!$A$2:$O15778,6,0)</f>
        <v>NO</v>
      </c>
      <c r="L42" s="141" t="s">
        <v>2213</v>
      </c>
      <c r="M42" s="95" t="s">
        <v>2438</v>
      </c>
      <c r="N42" s="95" t="s">
        <v>2608</v>
      </c>
      <c r="O42" s="165" t="s">
        <v>2446</v>
      </c>
      <c r="P42" s="165"/>
      <c r="Q42" s="129" t="s">
        <v>2213</v>
      </c>
    </row>
    <row r="43" spans="1:17" ht="18" x14ac:dyDescent="0.25">
      <c r="A43" s="165" t="str">
        <f>VLOOKUP(E43,'LISTADO ATM'!$A$2:$C$901,3,0)</f>
        <v>NORTE</v>
      </c>
      <c r="B43" s="126" t="s">
        <v>2703</v>
      </c>
      <c r="C43" s="96">
        <v>44431.684317129628</v>
      </c>
      <c r="D43" s="96" t="s">
        <v>2175</v>
      </c>
      <c r="E43" s="126">
        <v>864</v>
      </c>
      <c r="F43" s="165" t="str">
        <f>VLOOKUP(E43,VIP!$A$2:$O15327,2,0)</f>
        <v>DRBR864</v>
      </c>
      <c r="G43" s="165" t="str">
        <f>VLOOKUP(E43,'LISTADO ATM'!$A$2:$B$900,2,0)</f>
        <v xml:space="preserve">ATM Palmares Mall (San Francisco) </v>
      </c>
      <c r="H43" s="165" t="str">
        <f>VLOOKUP(E43,VIP!$A$2:$O20288,7,FALSE)</f>
        <v>Si</v>
      </c>
      <c r="I43" s="165" t="str">
        <f>VLOOKUP(E43,VIP!$A$2:$O12253,8,FALSE)</f>
        <v>Si</v>
      </c>
      <c r="J43" s="165" t="str">
        <f>VLOOKUP(E43,VIP!$A$2:$O12203,8,FALSE)</f>
        <v>Si</v>
      </c>
      <c r="K43" s="165" t="str">
        <f>VLOOKUP(E43,VIP!$A$2:$O15777,6,0)</f>
        <v>NO</v>
      </c>
      <c r="L43" s="141" t="s">
        <v>2213</v>
      </c>
      <c r="M43" s="162" t="s">
        <v>2783</v>
      </c>
      <c r="N43" s="95" t="s">
        <v>2444</v>
      </c>
      <c r="O43" s="165" t="s">
        <v>2583</v>
      </c>
      <c r="P43" s="165"/>
      <c r="Q43" s="169" t="s">
        <v>2823</v>
      </c>
    </row>
    <row r="44" spans="1:17" ht="18" x14ac:dyDescent="0.25">
      <c r="A44" s="165" t="str">
        <f>VLOOKUP(E44,'LISTADO ATM'!$A$2:$C$901,3,0)</f>
        <v>DISTRITO NACIONAL</v>
      </c>
      <c r="B44" s="126" t="s">
        <v>2702</v>
      </c>
      <c r="C44" s="96">
        <v>44431.687731481485</v>
      </c>
      <c r="D44" s="96" t="s">
        <v>2460</v>
      </c>
      <c r="E44" s="126">
        <v>813</v>
      </c>
      <c r="F44" s="165" t="str">
        <f>VLOOKUP(E44,VIP!$A$2:$O15326,2,0)</f>
        <v>DRBR815</v>
      </c>
      <c r="G44" s="165" t="str">
        <f>VLOOKUP(E44,'LISTADO ATM'!$A$2:$B$900,2,0)</f>
        <v>ATM Occidental Mall</v>
      </c>
      <c r="H44" s="165" t="str">
        <f>VLOOKUP(E44,VIP!$A$2:$O20287,7,FALSE)</f>
        <v>Si</v>
      </c>
      <c r="I44" s="165" t="str">
        <f>VLOOKUP(E44,VIP!$A$2:$O12252,8,FALSE)</f>
        <v>Si</v>
      </c>
      <c r="J44" s="165" t="str">
        <f>VLOOKUP(E44,VIP!$A$2:$O12202,8,FALSE)</f>
        <v>Si</v>
      </c>
      <c r="K44" s="165" t="str">
        <f>VLOOKUP(E44,VIP!$A$2:$O15776,6,0)</f>
        <v>NO</v>
      </c>
      <c r="L44" s="141" t="s">
        <v>2410</v>
      </c>
      <c r="M44" s="162" t="s">
        <v>2783</v>
      </c>
      <c r="N44" s="95" t="s">
        <v>2444</v>
      </c>
      <c r="O44" s="165" t="s">
        <v>2461</v>
      </c>
      <c r="P44" s="165"/>
      <c r="Q44" s="169" t="s">
        <v>2784</v>
      </c>
    </row>
    <row r="45" spans="1:17" ht="18" x14ac:dyDescent="0.25">
      <c r="A45" s="165" t="str">
        <f>VLOOKUP(E45,'LISTADO ATM'!$A$2:$C$901,3,0)</f>
        <v>NORTE</v>
      </c>
      <c r="B45" s="126" t="s">
        <v>2701</v>
      </c>
      <c r="C45" s="96">
        <v>44431.693576388891</v>
      </c>
      <c r="D45" s="96" t="s">
        <v>2175</v>
      </c>
      <c r="E45" s="126">
        <v>299</v>
      </c>
      <c r="F45" s="165" t="str">
        <f>VLOOKUP(E45,VIP!$A$2:$O15325,2,0)</f>
        <v>DRBR299</v>
      </c>
      <c r="G45" s="165" t="str">
        <f>VLOOKUP(E45,'LISTADO ATM'!$A$2:$B$900,2,0)</f>
        <v xml:space="preserve">ATM S/M Aprezio Cotui </v>
      </c>
      <c r="H45" s="165" t="str">
        <f>VLOOKUP(E45,VIP!$A$2:$O20286,7,FALSE)</f>
        <v>Si</v>
      </c>
      <c r="I45" s="165" t="str">
        <f>VLOOKUP(E45,VIP!$A$2:$O12251,8,FALSE)</f>
        <v>Si</v>
      </c>
      <c r="J45" s="165" t="str">
        <f>VLOOKUP(E45,VIP!$A$2:$O12201,8,FALSE)</f>
        <v>Si</v>
      </c>
      <c r="K45" s="165" t="str">
        <f>VLOOKUP(E45,VIP!$A$2:$O15775,6,0)</f>
        <v>NO</v>
      </c>
      <c r="L45" s="141" t="s">
        <v>2456</v>
      </c>
      <c r="M45" s="95" t="s">
        <v>2438</v>
      </c>
      <c r="N45" s="95" t="s">
        <v>2444</v>
      </c>
      <c r="O45" s="165" t="s">
        <v>2583</v>
      </c>
      <c r="P45" s="165"/>
      <c r="Q45" s="129" t="s">
        <v>2456</v>
      </c>
    </row>
    <row r="46" spans="1:17" ht="18" x14ac:dyDescent="0.25">
      <c r="A46" s="165" t="str">
        <f>VLOOKUP(E46,'LISTADO ATM'!$A$2:$C$901,3,0)</f>
        <v>NORTE</v>
      </c>
      <c r="B46" s="126" t="s">
        <v>2700</v>
      </c>
      <c r="C46" s="96">
        <v>44431.699872685182</v>
      </c>
      <c r="D46" s="96" t="s">
        <v>2174</v>
      </c>
      <c r="E46" s="126">
        <v>749</v>
      </c>
      <c r="F46" s="165" t="str">
        <f>VLOOKUP(E46,VIP!$A$2:$O15322,2,0)</f>
        <v>DRBR251</v>
      </c>
      <c r="G46" s="165" t="str">
        <f>VLOOKUP(E46,'LISTADO ATM'!$A$2:$B$900,2,0)</f>
        <v xml:space="preserve">ATM Oficina Yaque </v>
      </c>
      <c r="H46" s="165" t="str">
        <f>VLOOKUP(E46,VIP!$A$2:$O20283,7,FALSE)</f>
        <v>Si</v>
      </c>
      <c r="I46" s="165" t="str">
        <f>VLOOKUP(E46,VIP!$A$2:$O12248,8,FALSE)</f>
        <v>Si</v>
      </c>
      <c r="J46" s="165" t="str">
        <f>VLOOKUP(E46,VIP!$A$2:$O12198,8,FALSE)</f>
        <v>Si</v>
      </c>
      <c r="K46" s="165" t="str">
        <f>VLOOKUP(E46,VIP!$A$2:$O15772,6,0)</f>
        <v>NO</v>
      </c>
      <c r="L46" s="141" t="s">
        <v>2213</v>
      </c>
      <c r="M46" s="162" t="s">
        <v>2783</v>
      </c>
      <c r="N46" s="95" t="s">
        <v>2608</v>
      </c>
      <c r="O46" s="165" t="s">
        <v>2446</v>
      </c>
      <c r="P46" s="165"/>
      <c r="Q46" s="169" t="s">
        <v>2823</v>
      </c>
    </row>
    <row r="47" spans="1:17" ht="18" x14ac:dyDescent="0.25">
      <c r="A47" s="165" t="str">
        <f>VLOOKUP(E47,'LISTADO ATM'!$A$2:$C$901,3,0)</f>
        <v>ESTE</v>
      </c>
      <c r="B47" s="126" t="s">
        <v>2699</v>
      </c>
      <c r="C47" s="96">
        <v>44431.705011574071</v>
      </c>
      <c r="D47" s="96" t="s">
        <v>2460</v>
      </c>
      <c r="E47" s="126">
        <v>963</v>
      </c>
      <c r="F47" s="165" t="str">
        <f>VLOOKUP(E47,VIP!$A$2:$O15320,2,0)</f>
        <v>DRBR963</v>
      </c>
      <c r="G47" s="165" t="str">
        <f>VLOOKUP(E47,'LISTADO ATM'!$A$2:$B$900,2,0)</f>
        <v xml:space="preserve">ATM Multiplaza La Romana </v>
      </c>
      <c r="H47" s="165" t="str">
        <f>VLOOKUP(E47,VIP!$A$2:$O20281,7,FALSE)</f>
        <v>Si</v>
      </c>
      <c r="I47" s="165" t="str">
        <f>VLOOKUP(E47,VIP!$A$2:$O12246,8,FALSE)</f>
        <v>Si</v>
      </c>
      <c r="J47" s="165" t="str">
        <f>VLOOKUP(E47,VIP!$A$2:$O12196,8,FALSE)</f>
        <v>Si</v>
      </c>
      <c r="K47" s="165" t="str">
        <f>VLOOKUP(E47,VIP!$A$2:$O15770,6,0)</f>
        <v>NO</v>
      </c>
      <c r="L47" s="141" t="s">
        <v>2410</v>
      </c>
      <c r="M47" s="162" t="s">
        <v>2783</v>
      </c>
      <c r="N47" s="95" t="s">
        <v>2444</v>
      </c>
      <c r="O47" s="165" t="s">
        <v>2461</v>
      </c>
      <c r="P47" s="165"/>
      <c r="Q47" s="169" t="s">
        <v>2823</v>
      </c>
    </row>
    <row r="48" spans="1:17" ht="18" x14ac:dyDescent="0.25">
      <c r="A48" s="165" t="str">
        <f>VLOOKUP(E48,'LISTADO ATM'!$A$2:$C$901,3,0)</f>
        <v>DISTRITO NACIONAL</v>
      </c>
      <c r="B48" s="126" t="s">
        <v>2698</v>
      </c>
      <c r="C48" s="96">
        <v>44431.705914351849</v>
      </c>
      <c r="D48" s="96" t="s">
        <v>2460</v>
      </c>
      <c r="E48" s="126">
        <v>629</v>
      </c>
      <c r="F48" s="165" t="str">
        <f>VLOOKUP(E48,VIP!$A$2:$O15319,2,0)</f>
        <v>DRBR24M</v>
      </c>
      <c r="G48" s="165" t="str">
        <f>VLOOKUP(E48,'LISTADO ATM'!$A$2:$B$900,2,0)</f>
        <v xml:space="preserve">ATM Oficina Americana Independencia I </v>
      </c>
      <c r="H48" s="165" t="str">
        <f>VLOOKUP(E48,VIP!$A$2:$O20280,7,FALSE)</f>
        <v>Si</v>
      </c>
      <c r="I48" s="165" t="str">
        <f>VLOOKUP(E48,VIP!$A$2:$O12245,8,FALSE)</f>
        <v>Si</v>
      </c>
      <c r="J48" s="165" t="str">
        <f>VLOOKUP(E48,VIP!$A$2:$O12195,8,FALSE)</f>
        <v>Si</v>
      </c>
      <c r="K48" s="165" t="str">
        <f>VLOOKUP(E48,VIP!$A$2:$O15769,6,0)</f>
        <v>SI</v>
      </c>
      <c r="L48" s="141" t="s">
        <v>2410</v>
      </c>
      <c r="M48" s="162" t="s">
        <v>2783</v>
      </c>
      <c r="N48" s="95" t="s">
        <v>2444</v>
      </c>
      <c r="O48" s="165" t="s">
        <v>2461</v>
      </c>
      <c r="P48" s="165"/>
      <c r="Q48" s="169" t="s">
        <v>2823</v>
      </c>
    </row>
    <row r="49" spans="1:17" ht="18" x14ac:dyDescent="0.25">
      <c r="A49" s="165" t="str">
        <f>VLOOKUP(E49,'LISTADO ATM'!$A$2:$C$901,3,0)</f>
        <v>DISTRITO NACIONAL</v>
      </c>
      <c r="B49" s="126" t="s">
        <v>2697</v>
      </c>
      <c r="C49" s="96">
        <v>44431.721412037034</v>
      </c>
      <c r="D49" s="96" t="s">
        <v>2174</v>
      </c>
      <c r="E49" s="126">
        <v>87</v>
      </c>
      <c r="F49" s="165" t="str">
        <f>VLOOKUP(E49,VIP!$A$2:$O15317,2,0)</f>
        <v>DRBR087</v>
      </c>
      <c r="G49" s="165" t="str">
        <f>VLOOKUP(E49,'LISTADO ATM'!$A$2:$B$900,2,0)</f>
        <v xml:space="preserve">ATM Autoservicio Sarasota </v>
      </c>
      <c r="H49" s="165" t="str">
        <f>VLOOKUP(E49,VIP!$A$2:$O20278,7,FALSE)</f>
        <v>Si</v>
      </c>
      <c r="I49" s="165" t="str">
        <f>VLOOKUP(E49,VIP!$A$2:$O12243,8,FALSE)</f>
        <v>Si</v>
      </c>
      <c r="J49" s="165" t="str">
        <f>VLOOKUP(E49,VIP!$A$2:$O12193,8,FALSE)</f>
        <v>Si</v>
      </c>
      <c r="K49" s="165" t="str">
        <f>VLOOKUP(E49,VIP!$A$2:$O15767,6,0)</f>
        <v>NO</v>
      </c>
      <c r="L49" s="141" t="s">
        <v>2213</v>
      </c>
      <c r="M49" s="162" t="s">
        <v>2783</v>
      </c>
      <c r="N49" s="95" t="s">
        <v>2444</v>
      </c>
      <c r="O49" s="165" t="s">
        <v>2446</v>
      </c>
      <c r="P49" s="165"/>
      <c r="Q49" s="169" t="s">
        <v>2784</v>
      </c>
    </row>
    <row r="50" spans="1:17" ht="18" x14ac:dyDescent="0.25">
      <c r="A50" s="165" t="str">
        <f>VLOOKUP(E50,'LISTADO ATM'!$A$2:$C$901,3,0)</f>
        <v>DISTRITO NACIONAL</v>
      </c>
      <c r="B50" s="126" t="s">
        <v>2696</v>
      </c>
      <c r="C50" s="96">
        <v>44431.725543981483</v>
      </c>
      <c r="D50" s="96" t="s">
        <v>2174</v>
      </c>
      <c r="E50" s="126">
        <v>611</v>
      </c>
      <c r="F50" s="165" t="str">
        <f>VLOOKUP(E50,VIP!$A$2:$O15315,2,0)</f>
        <v>DRBR611</v>
      </c>
      <c r="G50" s="165" t="str">
        <f>VLOOKUP(E50,'LISTADO ATM'!$A$2:$B$900,2,0)</f>
        <v xml:space="preserve">ATM DGII Sede Central </v>
      </c>
      <c r="H50" s="165" t="str">
        <f>VLOOKUP(E50,VIP!$A$2:$O20276,7,FALSE)</f>
        <v>Si</v>
      </c>
      <c r="I50" s="165" t="str">
        <f>VLOOKUP(E50,VIP!$A$2:$O12241,8,FALSE)</f>
        <v>Si</v>
      </c>
      <c r="J50" s="165" t="str">
        <f>VLOOKUP(E50,VIP!$A$2:$O12191,8,FALSE)</f>
        <v>Si</v>
      </c>
      <c r="K50" s="165" t="str">
        <f>VLOOKUP(E50,VIP!$A$2:$O15765,6,0)</f>
        <v>NO</v>
      </c>
      <c r="L50" s="141" t="s">
        <v>2456</v>
      </c>
      <c r="M50" s="95" t="s">
        <v>2438</v>
      </c>
      <c r="N50" s="95" t="s">
        <v>2444</v>
      </c>
      <c r="O50" s="165" t="s">
        <v>2446</v>
      </c>
      <c r="P50" s="165"/>
      <c r="Q50" s="129" t="s">
        <v>2456</v>
      </c>
    </row>
    <row r="51" spans="1:17" ht="18" x14ac:dyDescent="0.25">
      <c r="A51" s="165" t="str">
        <f>VLOOKUP(E51,'LISTADO ATM'!$A$2:$C$901,3,0)</f>
        <v>ESTE</v>
      </c>
      <c r="B51" s="126" t="s">
        <v>2695</v>
      </c>
      <c r="C51" s="96">
        <v>44431.732372685183</v>
      </c>
      <c r="D51" s="96" t="s">
        <v>2174</v>
      </c>
      <c r="E51" s="126">
        <v>795</v>
      </c>
      <c r="F51" s="165" t="str">
        <f>VLOOKUP(E51,VIP!$A$2:$O15314,2,0)</f>
        <v>DRBR795</v>
      </c>
      <c r="G51" s="165" t="str">
        <f>VLOOKUP(E51,'LISTADO ATM'!$A$2:$B$900,2,0)</f>
        <v xml:space="preserve">ATM UNP Guaymate (La Romana) </v>
      </c>
      <c r="H51" s="165" t="str">
        <f>VLOOKUP(E51,VIP!$A$2:$O20275,7,FALSE)</f>
        <v>Si</v>
      </c>
      <c r="I51" s="165" t="str">
        <f>VLOOKUP(E51,VIP!$A$2:$O12240,8,FALSE)</f>
        <v>Si</v>
      </c>
      <c r="J51" s="165" t="str">
        <f>VLOOKUP(E51,VIP!$A$2:$O12190,8,FALSE)</f>
        <v>Si</v>
      </c>
      <c r="K51" s="165" t="str">
        <f>VLOOKUP(E51,VIP!$A$2:$O15764,6,0)</f>
        <v>NO</v>
      </c>
      <c r="L51" s="141" t="s">
        <v>2239</v>
      </c>
      <c r="M51" s="162" t="s">
        <v>2783</v>
      </c>
      <c r="N51" s="95" t="s">
        <v>2444</v>
      </c>
      <c r="O51" s="165" t="s">
        <v>2446</v>
      </c>
      <c r="P51" s="165"/>
      <c r="Q51" s="169" t="s">
        <v>2823</v>
      </c>
    </row>
    <row r="52" spans="1:17" ht="18" x14ac:dyDescent="0.25">
      <c r="A52" s="165" t="str">
        <f>VLOOKUP(E52,'LISTADO ATM'!$A$2:$C$901,3,0)</f>
        <v>NORTE</v>
      </c>
      <c r="B52" s="126" t="s">
        <v>2694</v>
      </c>
      <c r="C52" s="96">
        <v>44431.738576388889</v>
      </c>
      <c r="D52" s="96" t="s">
        <v>2175</v>
      </c>
      <c r="E52" s="126">
        <v>380</v>
      </c>
      <c r="F52" s="165" t="str">
        <f>VLOOKUP(E52,VIP!$A$2:$O15313,2,0)</f>
        <v>DRBR380</v>
      </c>
      <c r="G52" s="165" t="str">
        <f>VLOOKUP(E52,'LISTADO ATM'!$A$2:$B$900,2,0)</f>
        <v xml:space="preserve">ATM Oficina Navarrete </v>
      </c>
      <c r="H52" s="165" t="str">
        <f>VLOOKUP(E52,VIP!$A$2:$O20274,7,FALSE)</f>
        <v>Si</v>
      </c>
      <c r="I52" s="165" t="str">
        <f>VLOOKUP(E52,VIP!$A$2:$O12239,8,FALSE)</f>
        <v>Si</v>
      </c>
      <c r="J52" s="165" t="str">
        <f>VLOOKUP(E52,VIP!$A$2:$O12189,8,FALSE)</f>
        <v>Si</v>
      </c>
      <c r="K52" s="165" t="str">
        <f>VLOOKUP(E52,VIP!$A$2:$O15763,6,0)</f>
        <v>NO</v>
      </c>
      <c r="L52" s="141" t="s">
        <v>2239</v>
      </c>
      <c r="M52" s="162" t="s">
        <v>2783</v>
      </c>
      <c r="N52" s="95" t="s">
        <v>2444</v>
      </c>
      <c r="O52" s="165" t="s">
        <v>2583</v>
      </c>
      <c r="P52" s="165"/>
      <c r="Q52" s="169" t="s">
        <v>2784</v>
      </c>
    </row>
    <row r="53" spans="1:17" ht="18" x14ac:dyDescent="0.25">
      <c r="A53" s="165" t="str">
        <f>VLOOKUP(E53,'LISTADO ATM'!$A$2:$C$901,3,0)</f>
        <v>SUR</v>
      </c>
      <c r="B53" s="126" t="s">
        <v>2723</v>
      </c>
      <c r="C53" s="96">
        <v>44431.812152777777</v>
      </c>
      <c r="D53" s="96" t="s">
        <v>2174</v>
      </c>
      <c r="E53" s="126">
        <v>537</v>
      </c>
      <c r="F53" s="165" t="str">
        <f>VLOOKUP(E53,VIP!$A$2:$O15352,2,0)</f>
        <v>DRBR537</v>
      </c>
      <c r="G53" s="165" t="str">
        <f>VLOOKUP(E53,'LISTADO ATM'!$A$2:$B$900,2,0)</f>
        <v xml:space="preserve">ATM Estación Texaco Enriquillo (Barahona) </v>
      </c>
      <c r="H53" s="165" t="str">
        <f>VLOOKUP(E53,VIP!$A$2:$O20313,7,FALSE)</f>
        <v>Si</v>
      </c>
      <c r="I53" s="165" t="str">
        <f>VLOOKUP(E53,VIP!$A$2:$O12278,8,FALSE)</f>
        <v>Si</v>
      </c>
      <c r="J53" s="165" t="str">
        <f>VLOOKUP(E53,VIP!$A$2:$O12228,8,FALSE)</f>
        <v>Si</v>
      </c>
      <c r="K53" s="165" t="str">
        <f>VLOOKUP(E53,VIP!$A$2:$O15802,6,0)</f>
        <v>NO</v>
      </c>
      <c r="L53" s="141" t="s">
        <v>2724</v>
      </c>
      <c r="M53" s="95" t="s">
        <v>2438</v>
      </c>
      <c r="N53" s="95" t="s">
        <v>2444</v>
      </c>
      <c r="O53" s="165" t="s">
        <v>2446</v>
      </c>
      <c r="P53" s="165"/>
      <c r="Q53" s="129" t="s">
        <v>2724</v>
      </c>
    </row>
    <row r="54" spans="1:17" ht="18" x14ac:dyDescent="0.25">
      <c r="A54" s="165" t="str">
        <f>VLOOKUP(E54,'LISTADO ATM'!$A$2:$C$901,3,0)</f>
        <v>NORTE</v>
      </c>
      <c r="B54" s="126" t="s">
        <v>2722</v>
      </c>
      <c r="C54" s="96">
        <v>44431.815428240741</v>
      </c>
      <c r="D54" s="96" t="s">
        <v>2175</v>
      </c>
      <c r="E54" s="126">
        <v>411</v>
      </c>
      <c r="F54" s="165" t="str">
        <f>VLOOKUP(E54,VIP!$A$2:$O15351,2,0)</f>
        <v>DRBR411</v>
      </c>
      <c r="G54" s="165" t="str">
        <f>VLOOKUP(E54,'LISTADO ATM'!$A$2:$B$900,2,0)</f>
        <v xml:space="preserve">ATM UNP Piedra Blanca </v>
      </c>
      <c r="H54" s="165" t="str">
        <f>VLOOKUP(E54,VIP!$A$2:$O20312,7,FALSE)</f>
        <v>Si</v>
      </c>
      <c r="I54" s="165" t="str">
        <f>VLOOKUP(E54,VIP!$A$2:$O12277,8,FALSE)</f>
        <v>Si</v>
      </c>
      <c r="J54" s="165" t="str">
        <f>VLOOKUP(E54,VIP!$A$2:$O12227,8,FALSE)</f>
        <v>Si</v>
      </c>
      <c r="K54" s="165" t="str">
        <f>VLOOKUP(E54,VIP!$A$2:$O15801,6,0)</f>
        <v>NO</v>
      </c>
      <c r="L54" s="141" t="s">
        <v>2239</v>
      </c>
      <c r="M54" s="95" t="s">
        <v>2438</v>
      </c>
      <c r="N54" s="95" t="s">
        <v>2444</v>
      </c>
      <c r="O54" s="165" t="s">
        <v>2583</v>
      </c>
      <c r="P54" s="165"/>
      <c r="Q54" s="129" t="s">
        <v>2239</v>
      </c>
    </row>
    <row r="55" spans="1:17" ht="18" x14ac:dyDescent="0.25">
      <c r="A55" s="165" t="str">
        <f>VLOOKUP(E55,'LISTADO ATM'!$A$2:$C$901,3,0)</f>
        <v>SUR</v>
      </c>
      <c r="B55" s="126" t="s">
        <v>2721</v>
      </c>
      <c r="C55" s="96">
        <v>44431.83258101852</v>
      </c>
      <c r="D55" s="96" t="s">
        <v>2441</v>
      </c>
      <c r="E55" s="126">
        <v>356</v>
      </c>
      <c r="F55" s="165" t="str">
        <f>VLOOKUP(E55,VIP!$A$2:$O15350,2,0)</f>
        <v>DRBR356</v>
      </c>
      <c r="G55" s="165" t="str">
        <f>VLOOKUP(E55,'LISTADO ATM'!$A$2:$B$900,2,0)</f>
        <v xml:space="preserve">ATM Estación Sigma (San Cristóbal) </v>
      </c>
      <c r="H55" s="165" t="str">
        <f>VLOOKUP(E55,VIP!$A$2:$O20311,7,FALSE)</f>
        <v>Si</v>
      </c>
      <c r="I55" s="165" t="str">
        <f>VLOOKUP(E55,VIP!$A$2:$O12276,8,FALSE)</f>
        <v>Si</v>
      </c>
      <c r="J55" s="165" t="str">
        <f>VLOOKUP(E55,VIP!$A$2:$O12226,8,FALSE)</f>
        <v>Si</v>
      </c>
      <c r="K55" s="165" t="str">
        <f>VLOOKUP(E55,VIP!$A$2:$O15800,6,0)</f>
        <v>NO</v>
      </c>
      <c r="L55" s="141" t="s">
        <v>2410</v>
      </c>
      <c r="M55" s="95" t="s">
        <v>2438</v>
      </c>
      <c r="N55" s="95" t="s">
        <v>2444</v>
      </c>
      <c r="O55" s="165" t="s">
        <v>2445</v>
      </c>
      <c r="P55" s="165"/>
      <c r="Q55" s="129" t="s">
        <v>2410</v>
      </c>
    </row>
    <row r="56" spans="1:17" ht="18" x14ac:dyDescent="0.25">
      <c r="A56" s="165" t="str">
        <f>VLOOKUP(E56,'LISTADO ATM'!$A$2:$C$901,3,0)</f>
        <v>DISTRITO NACIONAL</v>
      </c>
      <c r="B56" s="126" t="s">
        <v>2720</v>
      </c>
      <c r="C56" s="96">
        <v>44431.835543981484</v>
      </c>
      <c r="D56" s="96" t="s">
        <v>2460</v>
      </c>
      <c r="E56" s="126">
        <v>541</v>
      </c>
      <c r="F56" s="165" t="str">
        <f>VLOOKUP(E56,VIP!$A$2:$O15349,2,0)</f>
        <v>DRBR541</v>
      </c>
      <c r="G56" s="165" t="str">
        <f>VLOOKUP(E56,'LISTADO ATM'!$A$2:$B$900,2,0)</f>
        <v xml:space="preserve">ATM Oficina Sambil II </v>
      </c>
      <c r="H56" s="165" t="str">
        <f>VLOOKUP(E56,VIP!$A$2:$O20310,7,FALSE)</f>
        <v>Si</v>
      </c>
      <c r="I56" s="165" t="str">
        <f>VLOOKUP(E56,VIP!$A$2:$O12275,8,FALSE)</f>
        <v>Si</v>
      </c>
      <c r="J56" s="165" t="str">
        <f>VLOOKUP(E56,VIP!$A$2:$O12225,8,FALSE)</f>
        <v>Si</v>
      </c>
      <c r="K56" s="165" t="str">
        <f>VLOOKUP(E56,VIP!$A$2:$O15799,6,0)</f>
        <v>SI</v>
      </c>
      <c r="L56" s="141" t="s">
        <v>2410</v>
      </c>
      <c r="M56" s="162" t="s">
        <v>2783</v>
      </c>
      <c r="N56" s="95" t="s">
        <v>2444</v>
      </c>
      <c r="O56" s="165" t="s">
        <v>2461</v>
      </c>
      <c r="P56" s="165"/>
      <c r="Q56" s="169" t="s">
        <v>2823</v>
      </c>
    </row>
    <row r="57" spans="1:17" ht="18" x14ac:dyDescent="0.25">
      <c r="A57" s="165" t="str">
        <f>VLOOKUP(E57,'LISTADO ATM'!$A$2:$C$901,3,0)</f>
        <v>NORTE</v>
      </c>
      <c r="B57" s="126" t="s">
        <v>2719</v>
      </c>
      <c r="C57" s="96">
        <v>44431.836689814816</v>
      </c>
      <c r="D57" s="96" t="s">
        <v>2613</v>
      </c>
      <c r="E57" s="126">
        <v>637</v>
      </c>
      <c r="F57" s="165" t="str">
        <f>VLOOKUP(E57,VIP!$A$2:$O15348,2,0)</f>
        <v>DRBR637</v>
      </c>
      <c r="G57" s="165" t="str">
        <f>VLOOKUP(E57,'LISTADO ATM'!$A$2:$B$900,2,0)</f>
        <v xml:space="preserve">ATM UNP Monción </v>
      </c>
      <c r="H57" s="165" t="str">
        <f>VLOOKUP(E57,VIP!$A$2:$O20309,7,FALSE)</f>
        <v>Si</v>
      </c>
      <c r="I57" s="165" t="str">
        <f>VLOOKUP(E57,VIP!$A$2:$O12274,8,FALSE)</f>
        <v>Si</v>
      </c>
      <c r="J57" s="165" t="str">
        <f>VLOOKUP(E57,VIP!$A$2:$O12224,8,FALSE)</f>
        <v>Si</v>
      </c>
      <c r="K57" s="165" t="str">
        <f>VLOOKUP(E57,VIP!$A$2:$O15798,6,0)</f>
        <v>NO</v>
      </c>
      <c r="L57" s="141" t="s">
        <v>2410</v>
      </c>
      <c r="M57" s="162" t="s">
        <v>2783</v>
      </c>
      <c r="N57" s="95" t="s">
        <v>2444</v>
      </c>
      <c r="O57" s="165" t="s">
        <v>2614</v>
      </c>
      <c r="P57" s="165"/>
      <c r="Q57" s="169" t="s">
        <v>2823</v>
      </c>
    </row>
    <row r="58" spans="1:17" ht="18" x14ac:dyDescent="0.25">
      <c r="A58" s="165" t="str">
        <f>VLOOKUP(E58,'LISTADO ATM'!$A$2:$C$901,3,0)</f>
        <v>DISTRITO NACIONAL</v>
      </c>
      <c r="B58" s="126" t="s">
        <v>2718</v>
      </c>
      <c r="C58" s="96">
        <v>44431.838460648149</v>
      </c>
      <c r="D58" s="96" t="s">
        <v>2441</v>
      </c>
      <c r="E58" s="126">
        <v>338</v>
      </c>
      <c r="F58" s="165" t="str">
        <f>VLOOKUP(E58,VIP!$A$2:$O15347,2,0)</f>
        <v>DRBR338</v>
      </c>
      <c r="G58" s="165" t="str">
        <f>VLOOKUP(E58,'LISTADO ATM'!$A$2:$B$900,2,0)</f>
        <v>ATM S/M Aprezio Pantoja</v>
      </c>
      <c r="H58" s="165" t="str">
        <f>VLOOKUP(E58,VIP!$A$2:$O20308,7,FALSE)</f>
        <v>Si</v>
      </c>
      <c r="I58" s="165" t="str">
        <f>VLOOKUP(E58,VIP!$A$2:$O12273,8,FALSE)</f>
        <v>Si</v>
      </c>
      <c r="J58" s="165" t="str">
        <f>VLOOKUP(E58,VIP!$A$2:$O12223,8,FALSE)</f>
        <v>Si</v>
      </c>
      <c r="K58" s="165" t="str">
        <f>VLOOKUP(E58,VIP!$A$2:$O15797,6,0)</f>
        <v>NO</v>
      </c>
      <c r="L58" s="141" t="s">
        <v>2410</v>
      </c>
      <c r="M58" s="162" t="s">
        <v>2783</v>
      </c>
      <c r="N58" s="95" t="s">
        <v>2444</v>
      </c>
      <c r="O58" s="165" t="s">
        <v>2445</v>
      </c>
      <c r="P58" s="165"/>
      <c r="Q58" s="169" t="s">
        <v>2823</v>
      </c>
    </row>
    <row r="59" spans="1:17" ht="18" x14ac:dyDescent="0.25">
      <c r="A59" s="165" t="str">
        <f>VLOOKUP(E59,'LISTADO ATM'!$A$2:$C$901,3,0)</f>
        <v>SUR</v>
      </c>
      <c r="B59" s="126" t="s">
        <v>2717</v>
      </c>
      <c r="C59" s="96">
        <v>44431.84034722222</v>
      </c>
      <c r="D59" s="96" t="s">
        <v>2441</v>
      </c>
      <c r="E59" s="126">
        <v>730</v>
      </c>
      <c r="F59" s="165" t="str">
        <f>VLOOKUP(E59,VIP!$A$2:$O15346,2,0)</f>
        <v>DRBR082</v>
      </c>
      <c r="G59" s="165" t="str">
        <f>VLOOKUP(E59,'LISTADO ATM'!$A$2:$B$900,2,0)</f>
        <v xml:space="preserve">ATM Palacio de Justicia Barahona </v>
      </c>
      <c r="H59" s="165" t="str">
        <f>VLOOKUP(E59,VIP!$A$2:$O20307,7,FALSE)</f>
        <v>Si</v>
      </c>
      <c r="I59" s="165" t="str">
        <f>VLOOKUP(E59,VIP!$A$2:$O12272,8,FALSE)</f>
        <v>Si</v>
      </c>
      <c r="J59" s="165" t="str">
        <f>VLOOKUP(E59,VIP!$A$2:$O12222,8,FALSE)</f>
        <v>Si</v>
      </c>
      <c r="K59" s="165" t="str">
        <f>VLOOKUP(E59,VIP!$A$2:$O15796,6,0)</f>
        <v>NO</v>
      </c>
      <c r="L59" s="141" t="s">
        <v>2410</v>
      </c>
      <c r="M59" s="162" t="s">
        <v>2783</v>
      </c>
      <c r="N59" s="95" t="s">
        <v>2444</v>
      </c>
      <c r="O59" s="165" t="s">
        <v>2445</v>
      </c>
      <c r="P59" s="165"/>
      <c r="Q59" s="169" t="s">
        <v>2784</v>
      </c>
    </row>
    <row r="60" spans="1:17" ht="18" x14ac:dyDescent="0.25">
      <c r="A60" s="165" t="str">
        <f>VLOOKUP(E60,'LISTADO ATM'!$A$2:$C$901,3,0)</f>
        <v>SUR</v>
      </c>
      <c r="B60" s="126" t="s">
        <v>2716</v>
      </c>
      <c r="C60" s="96">
        <v>44431.843263888892</v>
      </c>
      <c r="D60" s="96" t="s">
        <v>2460</v>
      </c>
      <c r="E60" s="126">
        <v>984</v>
      </c>
      <c r="F60" s="165" t="str">
        <f>VLOOKUP(E60,VIP!$A$2:$O15345,2,0)</f>
        <v>DRBR984</v>
      </c>
      <c r="G60" s="165" t="str">
        <f>VLOOKUP(E60,'LISTADO ATM'!$A$2:$B$900,2,0)</f>
        <v xml:space="preserve">ATM Oficina Neiba II </v>
      </c>
      <c r="H60" s="165" t="str">
        <f>VLOOKUP(E60,VIP!$A$2:$O20306,7,FALSE)</f>
        <v>Si</v>
      </c>
      <c r="I60" s="165" t="str">
        <f>VLOOKUP(E60,VIP!$A$2:$O12271,8,FALSE)</f>
        <v>Si</v>
      </c>
      <c r="J60" s="165" t="str">
        <f>VLOOKUP(E60,VIP!$A$2:$O12221,8,FALSE)</f>
        <v>Si</v>
      </c>
      <c r="K60" s="165" t="str">
        <f>VLOOKUP(E60,VIP!$A$2:$O15795,6,0)</f>
        <v>NO</v>
      </c>
      <c r="L60" s="141" t="s">
        <v>2410</v>
      </c>
      <c r="M60" s="162" t="s">
        <v>2783</v>
      </c>
      <c r="N60" s="95" t="s">
        <v>2444</v>
      </c>
      <c r="O60" s="165" t="s">
        <v>2461</v>
      </c>
      <c r="P60" s="165"/>
      <c r="Q60" s="169" t="s">
        <v>2823</v>
      </c>
    </row>
    <row r="61" spans="1:17" ht="18" x14ac:dyDescent="0.25">
      <c r="A61" s="165" t="str">
        <f>VLOOKUP(E61,'LISTADO ATM'!$A$2:$C$901,3,0)</f>
        <v>NORTE</v>
      </c>
      <c r="B61" s="126" t="s">
        <v>2715</v>
      </c>
      <c r="C61" s="96">
        <v>44431.844641203701</v>
      </c>
      <c r="D61" s="96" t="s">
        <v>2613</v>
      </c>
      <c r="E61" s="126">
        <v>307</v>
      </c>
      <c r="F61" s="165" t="str">
        <f>VLOOKUP(E61,VIP!$A$2:$O15344,2,0)</f>
        <v>DRBR307</v>
      </c>
      <c r="G61" s="165" t="str">
        <f>VLOOKUP(E61,'LISTADO ATM'!$A$2:$B$900,2,0)</f>
        <v>ATM Oficina Nagua II</v>
      </c>
      <c r="H61" s="165" t="str">
        <f>VLOOKUP(E61,VIP!$A$2:$O20305,7,FALSE)</f>
        <v>Si</v>
      </c>
      <c r="I61" s="165" t="str">
        <f>VLOOKUP(E61,VIP!$A$2:$O12270,8,FALSE)</f>
        <v>Si</v>
      </c>
      <c r="J61" s="165" t="str">
        <f>VLOOKUP(E61,VIP!$A$2:$O12220,8,FALSE)</f>
        <v>Si</v>
      </c>
      <c r="K61" s="165" t="str">
        <f>VLOOKUP(E61,VIP!$A$2:$O15794,6,0)</f>
        <v>SI</v>
      </c>
      <c r="L61" s="141" t="s">
        <v>2410</v>
      </c>
      <c r="M61" s="162" t="s">
        <v>2783</v>
      </c>
      <c r="N61" s="95" t="s">
        <v>2444</v>
      </c>
      <c r="O61" s="165" t="s">
        <v>2614</v>
      </c>
      <c r="P61" s="165"/>
      <c r="Q61" s="169" t="s">
        <v>2784</v>
      </c>
    </row>
    <row r="62" spans="1:17" ht="18" x14ac:dyDescent="0.25">
      <c r="A62" s="165" t="str">
        <f>VLOOKUP(E62,'LISTADO ATM'!$A$2:$C$901,3,0)</f>
        <v>DISTRITO NACIONAL</v>
      </c>
      <c r="B62" s="126" t="s">
        <v>2714</v>
      </c>
      <c r="C62" s="96">
        <v>44431.853483796294</v>
      </c>
      <c r="D62" s="96" t="s">
        <v>2174</v>
      </c>
      <c r="E62" s="126">
        <v>587</v>
      </c>
      <c r="F62" s="165" t="str">
        <f>VLOOKUP(E62,VIP!$A$2:$O15343,2,0)</f>
        <v>DRBR123</v>
      </c>
      <c r="G62" s="165" t="str">
        <f>VLOOKUP(E62,'LISTADO ATM'!$A$2:$B$900,2,0)</f>
        <v xml:space="preserve">ATM Cuerpo de Ayudantes Militares </v>
      </c>
      <c r="H62" s="165" t="str">
        <f>VLOOKUP(E62,VIP!$A$2:$O20304,7,FALSE)</f>
        <v>Si</v>
      </c>
      <c r="I62" s="165" t="str">
        <f>VLOOKUP(E62,VIP!$A$2:$O12269,8,FALSE)</f>
        <v>Si</v>
      </c>
      <c r="J62" s="165" t="str">
        <f>VLOOKUP(E62,VIP!$A$2:$O12219,8,FALSE)</f>
        <v>Si</v>
      </c>
      <c r="K62" s="165" t="str">
        <f>VLOOKUP(E62,VIP!$A$2:$O15793,6,0)</f>
        <v>NO</v>
      </c>
      <c r="L62" s="141" t="s">
        <v>2239</v>
      </c>
      <c r="M62" s="162" t="s">
        <v>2783</v>
      </c>
      <c r="N62" s="95" t="s">
        <v>2444</v>
      </c>
      <c r="O62" s="165" t="s">
        <v>2446</v>
      </c>
      <c r="P62" s="165"/>
      <c r="Q62" s="169" t="s">
        <v>2823</v>
      </c>
    </row>
    <row r="63" spans="1:17" ht="18" x14ac:dyDescent="0.25">
      <c r="A63" s="165" t="str">
        <f>VLOOKUP(E63,'LISTADO ATM'!$A$2:$C$901,3,0)</f>
        <v>SUR</v>
      </c>
      <c r="B63" s="126" t="s">
        <v>2713</v>
      </c>
      <c r="C63" s="96">
        <v>44431.857986111114</v>
      </c>
      <c r="D63" s="96" t="s">
        <v>2441</v>
      </c>
      <c r="E63" s="126">
        <v>825</v>
      </c>
      <c r="F63" s="165" t="str">
        <f>VLOOKUP(E63,VIP!$A$2:$O15342,2,0)</f>
        <v>DRBR825</v>
      </c>
      <c r="G63" s="165" t="str">
        <f>VLOOKUP(E63,'LISTADO ATM'!$A$2:$B$900,2,0)</f>
        <v xml:space="preserve">ATM Estacion Eco Cibeles (Las Matas de Farfán) </v>
      </c>
      <c r="H63" s="165" t="str">
        <f>VLOOKUP(E63,VIP!$A$2:$O20303,7,FALSE)</f>
        <v>Si</v>
      </c>
      <c r="I63" s="165" t="str">
        <f>VLOOKUP(E63,VIP!$A$2:$O12268,8,FALSE)</f>
        <v>Si</v>
      </c>
      <c r="J63" s="165" t="str">
        <f>VLOOKUP(E63,VIP!$A$2:$O12218,8,FALSE)</f>
        <v>Si</v>
      </c>
      <c r="K63" s="165" t="str">
        <f>VLOOKUP(E63,VIP!$A$2:$O15792,6,0)</f>
        <v>NO</v>
      </c>
      <c r="L63" s="141" t="s">
        <v>2434</v>
      </c>
      <c r="M63" s="162" t="s">
        <v>2783</v>
      </c>
      <c r="N63" s="95" t="s">
        <v>2444</v>
      </c>
      <c r="O63" s="165" t="s">
        <v>2445</v>
      </c>
      <c r="P63" s="165"/>
      <c r="Q63" s="169" t="s">
        <v>2823</v>
      </c>
    </row>
    <row r="64" spans="1:17" ht="18" x14ac:dyDescent="0.25">
      <c r="A64" s="165" t="str">
        <f>VLOOKUP(E64,'LISTADO ATM'!$A$2:$C$901,3,0)</f>
        <v>SUR</v>
      </c>
      <c r="B64" s="126" t="s">
        <v>2712</v>
      </c>
      <c r="C64" s="96">
        <v>44431.862627314818</v>
      </c>
      <c r="D64" s="96" t="s">
        <v>2174</v>
      </c>
      <c r="E64" s="126">
        <v>512</v>
      </c>
      <c r="F64" s="165" t="str">
        <f>VLOOKUP(E64,VIP!$A$2:$O15341,2,0)</f>
        <v>DRBR512</v>
      </c>
      <c r="G64" s="165" t="str">
        <f>VLOOKUP(E64,'LISTADO ATM'!$A$2:$B$900,2,0)</f>
        <v>ATM Plaza Jesús Ferreira</v>
      </c>
      <c r="H64" s="165" t="str">
        <f>VLOOKUP(E64,VIP!$A$2:$O20302,7,FALSE)</f>
        <v>N/A</v>
      </c>
      <c r="I64" s="165" t="str">
        <f>VLOOKUP(E64,VIP!$A$2:$O12267,8,FALSE)</f>
        <v>N/A</v>
      </c>
      <c r="J64" s="165" t="str">
        <f>VLOOKUP(E64,VIP!$A$2:$O12217,8,FALSE)</f>
        <v>N/A</v>
      </c>
      <c r="K64" s="165" t="str">
        <f>VLOOKUP(E64,VIP!$A$2:$O15791,6,0)</f>
        <v>N/A</v>
      </c>
      <c r="L64" s="141" t="s">
        <v>2724</v>
      </c>
      <c r="M64" s="95" t="s">
        <v>2438</v>
      </c>
      <c r="N64" s="95" t="s">
        <v>2444</v>
      </c>
      <c r="O64" s="165" t="s">
        <v>2446</v>
      </c>
      <c r="P64" s="165"/>
      <c r="Q64" s="129" t="s">
        <v>2724</v>
      </c>
    </row>
    <row r="65" spans="1:17" ht="18" x14ac:dyDescent="0.25">
      <c r="A65" s="165" t="str">
        <f>VLOOKUP(E65,'LISTADO ATM'!$A$2:$C$901,3,0)</f>
        <v>NORTE</v>
      </c>
      <c r="B65" s="126" t="s">
        <v>2711</v>
      </c>
      <c r="C65" s="96">
        <v>44431.865023148152</v>
      </c>
      <c r="D65" s="96" t="s">
        <v>2613</v>
      </c>
      <c r="E65" s="126">
        <v>396</v>
      </c>
      <c r="F65" s="165" t="str">
        <f>VLOOKUP(E65,VIP!$A$2:$O15340,2,0)</f>
        <v>DRBR396</v>
      </c>
      <c r="G65" s="165" t="str">
        <f>VLOOKUP(E65,'LISTADO ATM'!$A$2:$B$900,2,0)</f>
        <v xml:space="preserve">ATM Oficina Plaza Ulloa (La Fuente) </v>
      </c>
      <c r="H65" s="165" t="str">
        <f>VLOOKUP(E65,VIP!$A$2:$O20301,7,FALSE)</f>
        <v>Si</v>
      </c>
      <c r="I65" s="165" t="str">
        <f>VLOOKUP(E65,VIP!$A$2:$O12266,8,FALSE)</f>
        <v>Si</v>
      </c>
      <c r="J65" s="165" t="str">
        <f>VLOOKUP(E65,VIP!$A$2:$O12216,8,FALSE)</f>
        <v>Si</v>
      </c>
      <c r="K65" s="165" t="str">
        <f>VLOOKUP(E65,VIP!$A$2:$O15790,6,0)</f>
        <v>NO</v>
      </c>
      <c r="L65" s="141" t="s">
        <v>2410</v>
      </c>
      <c r="M65" s="162" t="s">
        <v>2783</v>
      </c>
      <c r="N65" s="95" t="s">
        <v>2444</v>
      </c>
      <c r="O65" s="165" t="s">
        <v>2614</v>
      </c>
      <c r="P65" s="165"/>
      <c r="Q65" s="169" t="s">
        <v>2784</v>
      </c>
    </row>
    <row r="66" spans="1:17" ht="18" x14ac:dyDescent="0.25">
      <c r="A66" s="165" t="str">
        <f>VLOOKUP(E66,'LISTADO ATM'!$A$2:$C$901,3,0)</f>
        <v>ESTE</v>
      </c>
      <c r="B66" s="126" t="s">
        <v>2710</v>
      </c>
      <c r="C66" s="96">
        <v>44431.866562499999</v>
      </c>
      <c r="D66" s="96" t="s">
        <v>2174</v>
      </c>
      <c r="E66" s="126">
        <v>776</v>
      </c>
      <c r="F66" s="165" t="str">
        <f>VLOOKUP(E66,VIP!$A$2:$O15339,2,0)</f>
        <v>DRBR03D</v>
      </c>
      <c r="G66" s="165" t="str">
        <f>VLOOKUP(E66,'LISTADO ATM'!$A$2:$B$900,2,0)</f>
        <v xml:space="preserve">ATM Oficina Monte Plata </v>
      </c>
      <c r="H66" s="165" t="str">
        <f>VLOOKUP(E66,VIP!$A$2:$O20300,7,FALSE)</f>
        <v>Si</v>
      </c>
      <c r="I66" s="165" t="str">
        <f>VLOOKUP(E66,VIP!$A$2:$O12265,8,FALSE)</f>
        <v>Si</v>
      </c>
      <c r="J66" s="165" t="str">
        <f>VLOOKUP(E66,VIP!$A$2:$O12215,8,FALSE)</f>
        <v>Si</v>
      </c>
      <c r="K66" s="165" t="str">
        <f>VLOOKUP(E66,VIP!$A$2:$O15789,6,0)</f>
        <v>SI</v>
      </c>
      <c r="L66" s="141" t="s">
        <v>2239</v>
      </c>
      <c r="M66" s="95" t="s">
        <v>2438</v>
      </c>
      <c r="N66" s="95" t="s">
        <v>2444</v>
      </c>
      <c r="O66" s="165" t="s">
        <v>2446</v>
      </c>
      <c r="P66" s="165"/>
      <c r="Q66" s="129" t="s">
        <v>2239</v>
      </c>
    </row>
    <row r="67" spans="1:17" ht="18" x14ac:dyDescent="0.25">
      <c r="A67" s="165" t="str">
        <f>VLOOKUP(E67,'LISTADO ATM'!$A$2:$C$901,3,0)</f>
        <v>NORTE</v>
      </c>
      <c r="B67" s="126" t="s">
        <v>2709</v>
      </c>
      <c r="C67" s="96">
        <v>44431.866678240738</v>
      </c>
      <c r="D67" s="96" t="s">
        <v>2613</v>
      </c>
      <c r="E67" s="126">
        <v>395</v>
      </c>
      <c r="F67" s="165" t="str">
        <f>VLOOKUP(E67,VIP!$A$2:$O15338,2,0)</f>
        <v>DRBR395</v>
      </c>
      <c r="G67" s="165" t="str">
        <f>VLOOKUP(E67,'LISTADO ATM'!$A$2:$B$900,2,0)</f>
        <v xml:space="preserve">ATM UNP Sabana Iglesia </v>
      </c>
      <c r="H67" s="165" t="str">
        <f>VLOOKUP(E67,VIP!$A$2:$O20299,7,FALSE)</f>
        <v>Si</v>
      </c>
      <c r="I67" s="165" t="str">
        <f>VLOOKUP(E67,VIP!$A$2:$O12264,8,FALSE)</f>
        <v>Si</v>
      </c>
      <c r="J67" s="165" t="str">
        <f>VLOOKUP(E67,VIP!$A$2:$O12214,8,FALSE)</f>
        <v>Si</v>
      </c>
      <c r="K67" s="165" t="str">
        <f>VLOOKUP(E67,VIP!$A$2:$O15788,6,0)</f>
        <v>NO</v>
      </c>
      <c r="L67" s="141" t="s">
        <v>2434</v>
      </c>
      <c r="M67" s="162" t="s">
        <v>2783</v>
      </c>
      <c r="N67" s="95" t="s">
        <v>2444</v>
      </c>
      <c r="O67" s="165" t="s">
        <v>2614</v>
      </c>
      <c r="P67" s="165"/>
      <c r="Q67" s="169" t="s">
        <v>2823</v>
      </c>
    </row>
    <row r="68" spans="1:17" ht="18" x14ac:dyDescent="0.25">
      <c r="A68" s="165" t="str">
        <f>VLOOKUP(E68,'LISTADO ATM'!$A$2:$C$901,3,0)</f>
        <v>ESTE</v>
      </c>
      <c r="B68" s="126" t="s">
        <v>2708</v>
      </c>
      <c r="C68" s="96">
        <v>44431.867777777778</v>
      </c>
      <c r="D68" s="96" t="s">
        <v>2460</v>
      </c>
      <c r="E68" s="126">
        <v>660</v>
      </c>
      <c r="F68" s="165" t="str">
        <f>VLOOKUP(E68,VIP!$A$2:$O15337,2,0)</f>
        <v>DRBR660</v>
      </c>
      <c r="G68" s="165" t="str">
        <f>VLOOKUP(E68,'LISTADO ATM'!$A$2:$B$900,2,0)</f>
        <v>ATM Romana Norte II</v>
      </c>
      <c r="H68" s="165" t="str">
        <f>VLOOKUP(E68,VIP!$A$2:$O20298,7,FALSE)</f>
        <v>N/A</v>
      </c>
      <c r="I68" s="165" t="str">
        <f>VLOOKUP(E68,VIP!$A$2:$O12263,8,FALSE)</f>
        <v>N/A</v>
      </c>
      <c r="J68" s="165" t="str">
        <f>VLOOKUP(E68,VIP!$A$2:$O12213,8,FALSE)</f>
        <v>N/A</v>
      </c>
      <c r="K68" s="165" t="str">
        <f>VLOOKUP(E68,VIP!$A$2:$O15787,6,0)</f>
        <v>N/A</v>
      </c>
      <c r="L68" s="141" t="s">
        <v>2410</v>
      </c>
      <c r="M68" s="162" t="s">
        <v>2783</v>
      </c>
      <c r="N68" s="95" t="s">
        <v>2444</v>
      </c>
      <c r="O68" s="165" t="s">
        <v>2461</v>
      </c>
      <c r="P68" s="165"/>
      <c r="Q68" s="169" t="s">
        <v>2823</v>
      </c>
    </row>
    <row r="69" spans="1:17" ht="18" x14ac:dyDescent="0.25">
      <c r="A69" s="165" t="str">
        <f>VLOOKUP(E69,'LISTADO ATM'!$A$2:$C$901,3,0)</f>
        <v>DISTRITO NACIONAL</v>
      </c>
      <c r="B69" s="126" t="s">
        <v>2707</v>
      </c>
      <c r="C69" s="96">
        <v>44431.916956018518</v>
      </c>
      <c r="D69" s="96" t="s">
        <v>2174</v>
      </c>
      <c r="E69" s="126">
        <v>622</v>
      </c>
      <c r="F69" s="165" t="str">
        <f>VLOOKUP(E69,VIP!$A$2:$O15336,2,0)</f>
        <v>DRBR622</v>
      </c>
      <c r="G69" s="165" t="str">
        <f>VLOOKUP(E69,'LISTADO ATM'!$A$2:$B$900,2,0)</f>
        <v xml:space="preserve">ATM Ayuntamiento D.N. </v>
      </c>
      <c r="H69" s="165" t="str">
        <f>VLOOKUP(E69,VIP!$A$2:$O20297,7,FALSE)</f>
        <v>Si</v>
      </c>
      <c r="I69" s="165" t="str">
        <f>VLOOKUP(E69,VIP!$A$2:$O12262,8,FALSE)</f>
        <v>Si</v>
      </c>
      <c r="J69" s="165" t="str">
        <f>VLOOKUP(E69,VIP!$A$2:$O12212,8,FALSE)</f>
        <v>Si</v>
      </c>
      <c r="K69" s="165" t="str">
        <f>VLOOKUP(E69,VIP!$A$2:$O15786,6,0)</f>
        <v>NO</v>
      </c>
      <c r="L69" s="141" t="s">
        <v>2239</v>
      </c>
      <c r="M69" s="162" t="s">
        <v>2783</v>
      </c>
      <c r="N69" s="95" t="s">
        <v>2444</v>
      </c>
      <c r="O69" s="165" t="s">
        <v>2446</v>
      </c>
      <c r="P69" s="165"/>
      <c r="Q69" s="169" t="s">
        <v>2784</v>
      </c>
    </row>
    <row r="70" spans="1:17" ht="18" x14ac:dyDescent="0.25">
      <c r="A70" s="165" t="str">
        <f>VLOOKUP(E70,'LISTADO ATM'!$A$2:$C$901,3,0)</f>
        <v>DISTRITO NACIONAL</v>
      </c>
      <c r="B70" s="126" t="s">
        <v>2733</v>
      </c>
      <c r="C70" s="96">
        <v>44431.946388888886</v>
      </c>
      <c r="D70" s="96" t="s">
        <v>2441</v>
      </c>
      <c r="E70" s="126">
        <v>896</v>
      </c>
      <c r="F70" s="165" t="str">
        <f>VLOOKUP(E70,VIP!$A$2:$O15345,2,0)</f>
        <v>DRBR896</v>
      </c>
      <c r="G70" s="165" t="str">
        <f>VLOOKUP(E70,'LISTADO ATM'!$A$2:$B$900,2,0)</f>
        <v xml:space="preserve">ATM Campamento Militar 16 de Agosto I </v>
      </c>
      <c r="H70" s="165" t="str">
        <f>VLOOKUP(E70,VIP!$A$2:$O20306,7,FALSE)</f>
        <v>Si</v>
      </c>
      <c r="I70" s="165" t="str">
        <f>VLOOKUP(E70,VIP!$A$2:$O12271,8,FALSE)</f>
        <v>Si</v>
      </c>
      <c r="J70" s="165" t="str">
        <f>VLOOKUP(E70,VIP!$A$2:$O12221,8,FALSE)</f>
        <v>Si</v>
      </c>
      <c r="K70" s="165" t="str">
        <f>VLOOKUP(E70,VIP!$A$2:$O15795,6,0)</f>
        <v>NO</v>
      </c>
      <c r="L70" s="141" t="s">
        <v>2410</v>
      </c>
      <c r="M70" s="95" t="s">
        <v>2438</v>
      </c>
      <c r="N70" s="95" t="s">
        <v>2444</v>
      </c>
      <c r="O70" s="165" t="s">
        <v>2445</v>
      </c>
      <c r="P70" s="165"/>
      <c r="Q70" s="129" t="s">
        <v>2410</v>
      </c>
    </row>
    <row r="71" spans="1:17" ht="18" x14ac:dyDescent="0.25">
      <c r="A71" s="166" t="str">
        <f>VLOOKUP(E71,'LISTADO ATM'!$A$2:$C$901,3,0)</f>
        <v>SUR</v>
      </c>
      <c r="B71" s="126" t="s">
        <v>2732</v>
      </c>
      <c r="C71" s="96">
        <v>44431.947557870371</v>
      </c>
      <c r="D71" s="96" t="s">
        <v>2460</v>
      </c>
      <c r="E71" s="126">
        <v>50</v>
      </c>
      <c r="F71" s="166" t="str">
        <f>VLOOKUP(E71,VIP!$A$2:$O15344,2,0)</f>
        <v>DRBR050</v>
      </c>
      <c r="G71" s="166" t="str">
        <f>VLOOKUP(E71,'LISTADO ATM'!$A$2:$B$900,2,0)</f>
        <v xml:space="preserve">ATM Oficina Padre Las Casas (Azua) </v>
      </c>
      <c r="H71" s="166" t="str">
        <f>VLOOKUP(E71,VIP!$A$2:$O20305,7,FALSE)</f>
        <v>Si</v>
      </c>
      <c r="I71" s="166" t="str">
        <f>VLOOKUP(E71,VIP!$A$2:$O12270,8,FALSE)</f>
        <v>Si</v>
      </c>
      <c r="J71" s="166" t="str">
        <f>VLOOKUP(E71,VIP!$A$2:$O12220,8,FALSE)</f>
        <v>Si</v>
      </c>
      <c r="K71" s="166" t="str">
        <f>VLOOKUP(E71,VIP!$A$2:$O15794,6,0)</f>
        <v>NO</v>
      </c>
      <c r="L71" s="141" t="s">
        <v>2410</v>
      </c>
      <c r="M71" s="162" t="s">
        <v>2783</v>
      </c>
      <c r="N71" s="95" t="s">
        <v>2444</v>
      </c>
      <c r="O71" s="166" t="s">
        <v>2461</v>
      </c>
      <c r="P71" s="166"/>
      <c r="Q71" s="169" t="s">
        <v>2784</v>
      </c>
    </row>
    <row r="72" spans="1:17" ht="18" x14ac:dyDescent="0.25">
      <c r="A72" s="166" t="str">
        <f>VLOOKUP(E72,'LISTADO ATM'!$A$2:$C$901,3,0)</f>
        <v>NORTE</v>
      </c>
      <c r="B72" s="126" t="s">
        <v>2731</v>
      </c>
      <c r="C72" s="96">
        <v>44431.948611111111</v>
      </c>
      <c r="D72" s="96" t="s">
        <v>2613</v>
      </c>
      <c r="E72" s="126">
        <v>171</v>
      </c>
      <c r="F72" s="166" t="str">
        <f>VLOOKUP(E72,VIP!$A$2:$O15343,2,0)</f>
        <v>DRBR171</v>
      </c>
      <c r="G72" s="166" t="str">
        <f>VLOOKUP(E72,'LISTADO ATM'!$A$2:$B$900,2,0)</f>
        <v xml:space="preserve">ATM Oficina Moca </v>
      </c>
      <c r="H72" s="166" t="str">
        <f>VLOOKUP(E72,VIP!$A$2:$O20304,7,FALSE)</f>
        <v>Si</v>
      </c>
      <c r="I72" s="166" t="str">
        <f>VLOOKUP(E72,VIP!$A$2:$O12269,8,FALSE)</f>
        <v>Si</v>
      </c>
      <c r="J72" s="166" t="str">
        <f>VLOOKUP(E72,VIP!$A$2:$O12219,8,FALSE)</f>
        <v>Si</v>
      </c>
      <c r="K72" s="166" t="str">
        <f>VLOOKUP(E72,VIP!$A$2:$O15793,6,0)</f>
        <v>NO</v>
      </c>
      <c r="L72" s="141" t="s">
        <v>2410</v>
      </c>
      <c r="M72" s="162" t="s">
        <v>2783</v>
      </c>
      <c r="N72" s="95" t="s">
        <v>2444</v>
      </c>
      <c r="O72" s="166" t="s">
        <v>2614</v>
      </c>
      <c r="P72" s="166"/>
      <c r="Q72" s="169" t="s">
        <v>2823</v>
      </c>
    </row>
    <row r="73" spans="1:17" ht="18" x14ac:dyDescent="0.25">
      <c r="A73" s="166" t="str">
        <f>VLOOKUP(E73,'LISTADO ATM'!$A$2:$C$901,3,0)</f>
        <v>SUR</v>
      </c>
      <c r="B73" s="126" t="s">
        <v>2730</v>
      </c>
      <c r="C73" s="96">
        <v>44431.949166666665</v>
      </c>
      <c r="D73" s="96" t="s">
        <v>2460</v>
      </c>
      <c r="E73" s="126">
        <v>873</v>
      </c>
      <c r="F73" s="166" t="str">
        <f>VLOOKUP(E73,VIP!$A$2:$O15342,2,0)</f>
        <v>DRBR873</v>
      </c>
      <c r="G73" s="166" t="str">
        <f>VLOOKUP(E73,'LISTADO ATM'!$A$2:$B$900,2,0)</f>
        <v xml:space="preserve">ATM Centro de Caja San Cristóbal II </v>
      </c>
      <c r="H73" s="166" t="str">
        <f>VLOOKUP(E73,VIP!$A$2:$O20303,7,FALSE)</f>
        <v>Si</v>
      </c>
      <c r="I73" s="166" t="str">
        <f>VLOOKUP(E73,VIP!$A$2:$O12268,8,FALSE)</f>
        <v>Si</v>
      </c>
      <c r="J73" s="166" t="str">
        <f>VLOOKUP(E73,VIP!$A$2:$O12218,8,FALSE)</f>
        <v>Si</v>
      </c>
      <c r="K73" s="166" t="str">
        <f>VLOOKUP(E73,VIP!$A$2:$O15792,6,0)</f>
        <v>SI</v>
      </c>
      <c r="L73" s="141" t="s">
        <v>2410</v>
      </c>
      <c r="M73" s="95" t="s">
        <v>2438</v>
      </c>
      <c r="N73" s="95" t="s">
        <v>2444</v>
      </c>
      <c r="O73" s="166" t="s">
        <v>2461</v>
      </c>
      <c r="P73" s="166"/>
      <c r="Q73" s="129" t="s">
        <v>2410</v>
      </c>
    </row>
    <row r="74" spans="1:17" ht="18" x14ac:dyDescent="0.25">
      <c r="A74" s="166" t="str">
        <f>VLOOKUP(E74,'LISTADO ATM'!$A$2:$C$901,3,0)</f>
        <v>DISTRITO NACIONAL</v>
      </c>
      <c r="B74" s="126" t="s">
        <v>2729</v>
      </c>
      <c r="C74" s="96">
        <v>44431.949814814812</v>
      </c>
      <c r="D74" s="96" t="s">
        <v>2460</v>
      </c>
      <c r="E74" s="126">
        <v>415</v>
      </c>
      <c r="F74" s="166" t="str">
        <f>VLOOKUP(E74,VIP!$A$2:$O15341,2,0)</f>
        <v>DRBR415</v>
      </c>
      <c r="G74" s="166" t="str">
        <f>VLOOKUP(E74,'LISTADO ATM'!$A$2:$B$900,2,0)</f>
        <v xml:space="preserve">ATM Autobanco San Martín I </v>
      </c>
      <c r="H74" s="166" t="str">
        <f>VLOOKUP(E74,VIP!$A$2:$O20302,7,FALSE)</f>
        <v>Si</v>
      </c>
      <c r="I74" s="166" t="str">
        <f>VLOOKUP(E74,VIP!$A$2:$O12267,8,FALSE)</f>
        <v>Si</v>
      </c>
      <c r="J74" s="166" t="str">
        <f>VLOOKUP(E74,VIP!$A$2:$O12217,8,FALSE)</f>
        <v>Si</v>
      </c>
      <c r="K74" s="166" t="str">
        <f>VLOOKUP(E74,VIP!$A$2:$O15791,6,0)</f>
        <v>NO</v>
      </c>
      <c r="L74" s="141" t="s">
        <v>2410</v>
      </c>
      <c r="M74" s="162" t="s">
        <v>2783</v>
      </c>
      <c r="N74" s="95" t="s">
        <v>2444</v>
      </c>
      <c r="O74" s="166" t="s">
        <v>2461</v>
      </c>
      <c r="P74" s="166"/>
      <c r="Q74" s="169" t="s">
        <v>2823</v>
      </c>
    </row>
    <row r="75" spans="1:17" ht="18" x14ac:dyDescent="0.25">
      <c r="A75" s="166" t="str">
        <f>VLOOKUP(E75,'LISTADO ATM'!$A$2:$C$901,3,0)</f>
        <v>SUR</v>
      </c>
      <c r="B75" s="126" t="s">
        <v>2728</v>
      </c>
      <c r="C75" s="96">
        <v>44431.950555555559</v>
      </c>
      <c r="D75" s="96" t="s">
        <v>2460</v>
      </c>
      <c r="E75" s="126">
        <v>48</v>
      </c>
      <c r="F75" s="166" t="str">
        <f>VLOOKUP(E75,VIP!$A$2:$O15340,2,0)</f>
        <v>DRBR048</v>
      </c>
      <c r="G75" s="166" t="str">
        <f>VLOOKUP(E75,'LISTADO ATM'!$A$2:$B$900,2,0)</f>
        <v xml:space="preserve">ATM Autoservicio Neiba I </v>
      </c>
      <c r="H75" s="166" t="str">
        <f>VLOOKUP(E75,VIP!$A$2:$O20301,7,FALSE)</f>
        <v>Si</v>
      </c>
      <c r="I75" s="166" t="str">
        <f>VLOOKUP(E75,VIP!$A$2:$O12266,8,FALSE)</f>
        <v>Si</v>
      </c>
      <c r="J75" s="166" t="str">
        <f>VLOOKUP(E75,VIP!$A$2:$O12216,8,FALSE)</f>
        <v>Si</v>
      </c>
      <c r="K75" s="166" t="str">
        <f>VLOOKUP(E75,VIP!$A$2:$O15790,6,0)</f>
        <v>SI</v>
      </c>
      <c r="L75" s="141" t="s">
        <v>2410</v>
      </c>
      <c r="M75" s="162" t="s">
        <v>2783</v>
      </c>
      <c r="N75" s="95" t="s">
        <v>2444</v>
      </c>
      <c r="O75" s="166" t="s">
        <v>2461</v>
      </c>
      <c r="P75" s="166"/>
      <c r="Q75" s="169" t="s">
        <v>2823</v>
      </c>
    </row>
    <row r="76" spans="1:17" ht="18" x14ac:dyDescent="0.25">
      <c r="A76" s="166" t="str">
        <f>VLOOKUP(E76,'LISTADO ATM'!$A$2:$C$901,3,0)</f>
        <v>DISTRITO NACIONAL</v>
      </c>
      <c r="B76" s="126" t="s">
        <v>2727</v>
      </c>
      <c r="C76" s="96">
        <v>44431.95171296296</v>
      </c>
      <c r="D76" s="96" t="s">
        <v>2441</v>
      </c>
      <c r="E76" s="126">
        <v>407</v>
      </c>
      <c r="F76" s="166" t="str">
        <f>VLOOKUP(E76,VIP!$A$2:$O15339,2,0)</f>
        <v>DRBR407</v>
      </c>
      <c r="G76" s="166" t="str">
        <f>VLOOKUP(E76,'LISTADO ATM'!$A$2:$B$900,2,0)</f>
        <v xml:space="preserve">ATM Multicentro La Sirena Villa Mella </v>
      </c>
      <c r="H76" s="166" t="str">
        <f>VLOOKUP(E76,VIP!$A$2:$O20300,7,FALSE)</f>
        <v>Si</v>
      </c>
      <c r="I76" s="166" t="str">
        <f>VLOOKUP(E76,VIP!$A$2:$O12265,8,FALSE)</f>
        <v>Si</v>
      </c>
      <c r="J76" s="166" t="str">
        <f>VLOOKUP(E76,VIP!$A$2:$O12215,8,FALSE)</f>
        <v>Si</v>
      </c>
      <c r="K76" s="166" t="str">
        <f>VLOOKUP(E76,VIP!$A$2:$O15789,6,0)</f>
        <v>NO</v>
      </c>
      <c r="L76" s="141" t="s">
        <v>2410</v>
      </c>
      <c r="M76" s="95" t="s">
        <v>2438</v>
      </c>
      <c r="N76" s="95" t="s">
        <v>2444</v>
      </c>
      <c r="O76" s="166" t="s">
        <v>2445</v>
      </c>
      <c r="P76" s="166"/>
      <c r="Q76" s="129" t="s">
        <v>2410</v>
      </c>
    </row>
    <row r="77" spans="1:17" ht="18" x14ac:dyDescent="0.25">
      <c r="A77" s="166" t="str">
        <f>VLOOKUP(E77,'LISTADO ATM'!$A$2:$C$901,3,0)</f>
        <v>ESTE</v>
      </c>
      <c r="B77" s="126" t="s">
        <v>2726</v>
      </c>
      <c r="C77" s="96">
        <v>44431.955266203702</v>
      </c>
      <c r="D77" s="96" t="s">
        <v>2174</v>
      </c>
      <c r="E77" s="126">
        <v>842</v>
      </c>
      <c r="F77" s="166" t="str">
        <f>VLOOKUP(E77,VIP!$A$2:$O15337,2,0)</f>
        <v>DRBR842</v>
      </c>
      <c r="G77" s="166" t="str">
        <f>VLOOKUP(E77,'LISTADO ATM'!$A$2:$B$900,2,0)</f>
        <v xml:space="preserve">ATM Plaza Orense II (La Romana) </v>
      </c>
      <c r="H77" s="166" t="str">
        <f>VLOOKUP(E77,VIP!$A$2:$O20298,7,FALSE)</f>
        <v>Si</v>
      </c>
      <c r="I77" s="166" t="str">
        <f>VLOOKUP(E77,VIP!$A$2:$O12263,8,FALSE)</f>
        <v>Si</v>
      </c>
      <c r="J77" s="166" t="str">
        <f>VLOOKUP(E77,VIP!$A$2:$O12213,8,FALSE)</f>
        <v>Si</v>
      </c>
      <c r="K77" s="166" t="str">
        <f>VLOOKUP(E77,VIP!$A$2:$O15787,6,0)</f>
        <v>NO</v>
      </c>
      <c r="L77" s="141" t="s">
        <v>2456</v>
      </c>
      <c r="M77" s="162" t="s">
        <v>2783</v>
      </c>
      <c r="N77" s="95" t="s">
        <v>2444</v>
      </c>
      <c r="O77" s="166" t="s">
        <v>2446</v>
      </c>
      <c r="P77" s="166"/>
      <c r="Q77" s="169" t="s">
        <v>2823</v>
      </c>
    </row>
    <row r="78" spans="1:17" ht="18" x14ac:dyDescent="0.25">
      <c r="A78" s="166" t="str">
        <f>VLOOKUP(E78,'LISTADO ATM'!$A$2:$C$901,3,0)</f>
        <v>NORTE</v>
      </c>
      <c r="B78" s="126" t="s">
        <v>2725</v>
      </c>
      <c r="C78" s="96">
        <v>44431.983668981484</v>
      </c>
      <c r="D78" s="96" t="s">
        <v>2175</v>
      </c>
      <c r="E78" s="126">
        <v>869</v>
      </c>
      <c r="F78" s="166" t="str">
        <f>VLOOKUP(E78,VIP!$A$2:$O15336,2,0)</f>
        <v>DRBR869</v>
      </c>
      <c r="G78" s="166" t="str">
        <f>VLOOKUP(E78,'LISTADO ATM'!$A$2:$B$900,2,0)</f>
        <v xml:space="preserve">ATM Estación Isla La Cueva (Cotuí) </v>
      </c>
      <c r="H78" s="166" t="str">
        <f>VLOOKUP(E78,VIP!$A$2:$O20297,7,FALSE)</f>
        <v>Si</v>
      </c>
      <c r="I78" s="166" t="str">
        <f>VLOOKUP(E78,VIP!$A$2:$O12262,8,FALSE)</f>
        <v>Si</v>
      </c>
      <c r="J78" s="166" t="str">
        <f>VLOOKUP(E78,VIP!$A$2:$O12212,8,FALSE)</f>
        <v>Si</v>
      </c>
      <c r="K78" s="166" t="str">
        <f>VLOOKUP(E78,VIP!$A$2:$O15786,6,0)</f>
        <v>NO</v>
      </c>
      <c r="L78" s="141" t="s">
        <v>2239</v>
      </c>
      <c r="M78" s="162" t="s">
        <v>2783</v>
      </c>
      <c r="N78" s="95" t="s">
        <v>2444</v>
      </c>
      <c r="O78" s="166" t="s">
        <v>2583</v>
      </c>
      <c r="P78" s="166"/>
      <c r="Q78" s="169" t="s">
        <v>2784</v>
      </c>
    </row>
    <row r="79" spans="1:17" ht="18" x14ac:dyDescent="0.25">
      <c r="A79" s="166" t="str">
        <f>VLOOKUP(E79,'LISTADO ATM'!$A$2:$C$901,3,0)</f>
        <v>DISTRITO NACIONAL</v>
      </c>
      <c r="B79" s="126" t="s">
        <v>2759</v>
      </c>
      <c r="C79" s="96">
        <v>44432.011307870373</v>
      </c>
      <c r="D79" s="96" t="s">
        <v>2441</v>
      </c>
      <c r="E79" s="126">
        <v>955</v>
      </c>
      <c r="F79" s="166" t="str">
        <f>VLOOKUP(E79,VIP!$A$2:$O15361,2,0)</f>
        <v>DRBR955</v>
      </c>
      <c r="G79" s="166" t="str">
        <f>VLOOKUP(E79,'LISTADO ATM'!$A$2:$B$900,2,0)</f>
        <v xml:space="preserve">ATM Oficina Americana Independencia II </v>
      </c>
      <c r="H79" s="166" t="str">
        <f>VLOOKUP(E79,VIP!$A$2:$O20322,7,FALSE)</f>
        <v>Si</v>
      </c>
      <c r="I79" s="166" t="str">
        <f>VLOOKUP(E79,VIP!$A$2:$O12287,8,FALSE)</f>
        <v>Si</v>
      </c>
      <c r="J79" s="166" t="str">
        <f>VLOOKUP(E79,VIP!$A$2:$O12237,8,FALSE)</f>
        <v>Si</v>
      </c>
      <c r="K79" s="166" t="str">
        <f>VLOOKUP(E79,VIP!$A$2:$O15811,6,0)</f>
        <v>NO</v>
      </c>
      <c r="L79" s="141" t="s">
        <v>2550</v>
      </c>
      <c r="M79" s="162" t="s">
        <v>2783</v>
      </c>
      <c r="N79" s="95" t="s">
        <v>2444</v>
      </c>
      <c r="O79" s="166" t="s">
        <v>2445</v>
      </c>
      <c r="P79" s="166"/>
      <c r="Q79" s="169" t="s">
        <v>2784</v>
      </c>
    </row>
    <row r="80" spans="1:17" ht="18" x14ac:dyDescent="0.25">
      <c r="A80" s="167" t="str">
        <f>VLOOKUP(E80,'LISTADO ATM'!$A$2:$C$901,3,0)</f>
        <v>ESTE</v>
      </c>
      <c r="B80" s="126" t="s">
        <v>2758</v>
      </c>
      <c r="C80" s="96">
        <v>44432.012557870374</v>
      </c>
      <c r="D80" s="96" t="s">
        <v>2460</v>
      </c>
      <c r="E80" s="126">
        <v>631</v>
      </c>
      <c r="F80" s="167" t="str">
        <f>VLOOKUP(E80,VIP!$A$2:$O15360,2,0)</f>
        <v>DRBR417</v>
      </c>
      <c r="G80" s="167" t="str">
        <f>VLOOKUP(E80,'LISTADO ATM'!$A$2:$B$900,2,0)</f>
        <v xml:space="preserve">ATM ASOCODEQUI (San Pedro) </v>
      </c>
      <c r="H80" s="167" t="str">
        <f>VLOOKUP(E80,VIP!$A$2:$O20321,7,FALSE)</f>
        <v>Si</v>
      </c>
      <c r="I80" s="167" t="str">
        <f>VLOOKUP(E80,VIP!$A$2:$O12286,8,FALSE)</f>
        <v>Si</v>
      </c>
      <c r="J80" s="167" t="str">
        <f>VLOOKUP(E80,VIP!$A$2:$O12236,8,FALSE)</f>
        <v>Si</v>
      </c>
      <c r="K80" s="167" t="str">
        <f>VLOOKUP(E80,VIP!$A$2:$O15810,6,0)</f>
        <v>NO</v>
      </c>
      <c r="L80" s="141" t="s">
        <v>2550</v>
      </c>
      <c r="M80" s="162" t="s">
        <v>2783</v>
      </c>
      <c r="N80" s="95" t="s">
        <v>2444</v>
      </c>
      <c r="O80" s="167" t="s">
        <v>2461</v>
      </c>
      <c r="P80" s="167"/>
      <c r="Q80" s="169" t="s">
        <v>2823</v>
      </c>
    </row>
    <row r="81" spans="1:17" ht="18" x14ac:dyDescent="0.25">
      <c r="A81" s="167" t="str">
        <f>VLOOKUP(E81,'LISTADO ATM'!$A$2:$C$901,3,0)</f>
        <v>DISTRITO NACIONAL</v>
      </c>
      <c r="B81" s="126" t="s">
        <v>2757</v>
      </c>
      <c r="C81" s="96">
        <v>44432.016886574071</v>
      </c>
      <c r="D81" s="96" t="s">
        <v>2174</v>
      </c>
      <c r="E81" s="126">
        <v>744</v>
      </c>
      <c r="F81" s="167" t="str">
        <f>VLOOKUP(E81,VIP!$A$2:$O15359,2,0)</f>
        <v>DRBR289</v>
      </c>
      <c r="G81" s="167" t="str">
        <f>VLOOKUP(E81,'LISTADO ATM'!$A$2:$B$900,2,0)</f>
        <v xml:space="preserve">ATM Multicentro La Sirena Venezuela </v>
      </c>
      <c r="H81" s="167" t="str">
        <f>VLOOKUP(E81,VIP!$A$2:$O20320,7,FALSE)</f>
        <v>Si</v>
      </c>
      <c r="I81" s="167" t="str">
        <f>VLOOKUP(E81,VIP!$A$2:$O12285,8,FALSE)</f>
        <v>Si</v>
      </c>
      <c r="J81" s="167" t="str">
        <f>VLOOKUP(E81,VIP!$A$2:$O12235,8,FALSE)</f>
        <v>Si</v>
      </c>
      <c r="K81" s="167" t="str">
        <f>VLOOKUP(E81,VIP!$A$2:$O15809,6,0)</f>
        <v>SI</v>
      </c>
      <c r="L81" s="141" t="s">
        <v>2239</v>
      </c>
      <c r="M81" s="162" t="s">
        <v>2783</v>
      </c>
      <c r="N81" s="95" t="s">
        <v>2444</v>
      </c>
      <c r="O81" s="167" t="s">
        <v>2446</v>
      </c>
      <c r="P81" s="167"/>
      <c r="Q81" s="169" t="s">
        <v>2784</v>
      </c>
    </row>
    <row r="82" spans="1:17" ht="18" x14ac:dyDescent="0.25">
      <c r="A82" s="167" t="str">
        <f>VLOOKUP(E82,'LISTADO ATM'!$A$2:$C$901,3,0)</f>
        <v>ESTE</v>
      </c>
      <c r="B82" s="126" t="s">
        <v>2756</v>
      </c>
      <c r="C82" s="96">
        <v>44432.021886574075</v>
      </c>
      <c r="D82" s="96" t="s">
        <v>2460</v>
      </c>
      <c r="E82" s="126">
        <v>495</v>
      </c>
      <c r="F82" s="167" t="str">
        <f>VLOOKUP(E82,VIP!$A$2:$O15358,2,0)</f>
        <v>DRBR495</v>
      </c>
      <c r="G82" s="167" t="str">
        <f>VLOOKUP(E82,'LISTADO ATM'!$A$2:$B$900,2,0)</f>
        <v>ATM Cemento PANAM</v>
      </c>
      <c r="H82" s="167" t="str">
        <f>VLOOKUP(E82,VIP!$A$2:$O20319,7,FALSE)</f>
        <v>SI</v>
      </c>
      <c r="I82" s="167" t="str">
        <f>VLOOKUP(E82,VIP!$A$2:$O12284,8,FALSE)</f>
        <v>SI</v>
      </c>
      <c r="J82" s="167" t="str">
        <f>VLOOKUP(E82,VIP!$A$2:$O12234,8,FALSE)</f>
        <v>SI</v>
      </c>
      <c r="K82" s="167" t="str">
        <f>VLOOKUP(E82,VIP!$A$2:$O15808,6,0)</f>
        <v>NO</v>
      </c>
      <c r="L82" s="141" t="s">
        <v>2410</v>
      </c>
      <c r="M82" s="162" t="s">
        <v>2783</v>
      </c>
      <c r="N82" s="95" t="s">
        <v>2444</v>
      </c>
      <c r="O82" s="167" t="s">
        <v>2461</v>
      </c>
      <c r="P82" s="167"/>
      <c r="Q82" s="169" t="s">
        <v>2823</v>
      </c>
    </row>
    <row r="83" spans="1:17" ht="18" x14ac:dyDescent="0.25">
      <c r="A83" s="167" t="str">
        <f>VLOOKUP(E83,'LISTADO ATM'!$A$2:$C$901,3,0)</f>
        <v>ESTE</v>
      </c>
      <c r="B83" s="126" t="s">
        <v>2755</v>
      </c>
      <c r="C83" s="96">
        <v>44432.033113425925</v>
      </c>
      <c r="D83" s="96" t="s">
        <v>2174</v>
      </c>
      <c r="E83" s="126">
        <v>838</v>
      </c>
      <c r="F83" s="167" t="str">
        <f>VLOOKUP(E83,VIP!$A$2:$O15357,2,0)</f>
        <v>DRBR838</v>
      </c>
      <c r="G83" s="167" t="str">
        <f>VLOOKUP(E83,'LISTADO ATM'!$A$2:$B$900,2,0)</f>
        <v xml:space="preserve">ATM UNP Consuelo </v>
      </c>
      <c r="H83" s="167" t="str">
        <f>VLOOKUP(E83,VIP!$A$2:$O20318,7,FALSE)</f>
        <v>Si</v>
      </c>
      <c r="I83" s="167" t="str">
        <f>VLOOKUP(E83,VIP!$A$2:$O12283,8,FALSE)</f>
        <v>Si</v>
      </c>
      <c r="J83" s="167" t="str">
        <f>VLOOKUP(E83,VIP!$A$2:$O12233,8,FALSE)</f>
        <v>Si</v>
      </c>
      <c r="K83" s="167" t="str">
        <f>VLOOKUP(E83,VIP!$A$2:$O15807,6,0)</f>
        <v>NO</v>
      </c>
      <c r="L83" s="141" t="s">
        <v>2456</v>
      </c>
      <c r="M83" s="162" t="s">
        <v>2783</v>
      </c>
      <c r="N83" s="95" t="s">
        <v>2444</v>
      </c>
      <c r="O83" s="167" t="s">
        <v>2446</v>
      </c>
      <c r="P83" s="167"/>
      <c r="Q83" s="169" t="s">
        <v>2823</v>
      </c>
    </row>
    <row r="84" spans="1:17" ht="18" x14ac:dyDescent="0.25">
      <c r="A84" s="167" t="str">
        <f>VLOOKUP(E84,'LISTADO ATM'!$A$2:$C$901,3,0)</f>
        <v>ESTE</v>
      </c>
      <c r="B84" s="126" t="s">
        <v>2754</v>
      </c>
      <c r="C84" s="96">
        <v>44432.035208333335</v>
      </c>
      <c r="D84" s="96" t="s">
        <v>2174</v>
      </c>
      <c r="E84" s="126">
        <v>158</v>
      </c>
      <c r="F84" s="167" t="str">
        <f>VLOOKUP(E84,VIP!$A$2:$O15356,2,0)</f>
        <v>DRBR158</v>
      </c>
      <c r="G84" s="167" t="str">
        <f>VLOOKUP(E84,'LISTADO ATM'!$A$2:$B$900,2,0)</f>
        <v xml:space="preserve">ATM Oficina Romana Norte </v>
      </c>
      <c r="H84" s="167" t="str">
        <f>VLOOKUP(E84,VIP!$A$2:$O20317,7,FALSE)</f>
        <v>Si</v>
      </c>
      <c r="I84" s="167" t="str">
        <f>VLOOKUP(E84,VIP!$A$2:$O12282,8,FALSE)</f>
        <v>Si</v>
      </c>
      <c r="J84" s="167" t="str">
        <f>VLOOKUP(E84,VIP!$A$2:$O12232,8,FALSE)</f>
        <v>Si</v>
      </c>
      <c r="K84" s="167" t="str">
        <f>VLOOKUP(E84,VIP!$A$2:$O15806,6,0)</f>
        <v>SI</v>
      </c>
      <c r="L84" s="141" t="s">
        <v>2456</v>
      </c>
      <c r="M84" s="162" t="s">
        <v>2783</v>
      </c>
      <c r="N84" s="95" t="s">
        <v>2444</v>
      </c>
      <c r="O84" s="167" t="s">
        <v>2446</v>
      </c>
      <c r="P84" s="167"/>
      <c r="Q84" s="169" t="s">
        <v>2784</v>
      </c>
    </row>
    <row r="85" spans="1:17" ht="18" x14ac:dyDescent="0.25">
      <c r="A85" s="167" t="str">
        <f>VLOOKUP(E85,'LISTADO ATM'!$A$2:$C$901,3,0)</f>
        <v>DISTRITO NACIONAL</v>
      </c>
      <c r="B85" s="126" t="s">
        <v>2753</v>
      </c>
      <c r="C85" s="96">
        <v>44432.03670138889</v>
      </c>
      <c r="D85" s="96" t="s">
        <v>2174</v>
      </c>
      <c r="E85" s="126">
        <v>836</v>
      </c>
      <c r="F85" s="167" t="str">
        <f>VLOOKUP(E85,VIP!$A$2:$O15355,2,0)</f>
        <v>DRBR836</v>
      </c>
      <c r="G85" s="167" t="str">
        <f>VLOOKUP(E85,'LISTADO ATM'!$A$2:$B$900,2,0)</f>
        <v xml:space="preserve">ATM UNP Plaza Luperón </v>
      </c>
      <c r="H85" s="167" t="str">
        <f>VLOOKUP(E85,VIP!$A$2:$O20316,7,FALSE)</f>
        <v>Si</v>
      </c>
      <c r="I85" s="167" t="str">
        <f>VLOOKUP(E85,VIP!$A$2:$O12281,8,FALSE)</f>
        <v>Si</v>
      </c>
      <c r="J85" s="167" t="str">
        <f>VLOOKUP(E85,VIP!$A$2:$O12231,8,FALSE)</f>
        <v>Si</v>
      </c>
      <c r="K85" s="167" t="str">
        <f>VLOOKUP(E85,VIP!$A$2:$O15805,6,0)</f>
        <v>NO</v>
      </c>
      <c r="L85" s="141" t="s">
        <v>2456</v>
      </c>
      <c r="M85" s="95" t="s">
        <v>2438</v>
      </c>
      <c r="N85" s="95" t="s">
        <v>2444</v>
      </c>
      <c r="O85" s="167" t="s">
        <v>2446</v>
      </c>
      <c r="P85" s="167"/>
      <c r="Q85" s="129" t="s">
        <v>2456</v>
      </c>
    </row>
    <row r="86" spans="1:17" ht="18" x14ac:dyDescent="0.25">
      <c r="A86" s="167" t="str">
        <f>VLOOKUP(E86,'LISTADO ATM'!$A$2:$C$901,3,0)</f>
        <v>DISTRITO NACIONAL</v>
      </c>
      <c r="B86" s="126" t="s">
        <v>2752</v>
      </c>
      <c r="C86" s="96">
        <v>44432.038807870369</v>
      </c>
      <c r="D86" s="96" t="s">
        <v>2174</v>
      </c>
      <c r="E86" s="126">
        <v>12</v>
      </c>
      <c r="F86" s="167" t="str">
        <f>VLOOKUP(E86,VIP!$A$2:$O15354,2,0)</f>
        <v>DRBR012</v>
      </c>
      <c r="G86" s="167" t="str">
        <f>VLOOKUP(E86,'LISTADO ATM'!$A$2:$B$900,2,0)</f>
        <v xml:space="preserve">ATM Comercial Ganadera (San Isidro) </v>
      </c>
      <c r="H86" s="167" t="str">
        <f>VLOOKUP(E86,VIP!$A$2:$O20315,7,FALSE)</f>
        <v>Si</v>
      </c>
      <c r="I86" s="167" t="str">
        <f>VLOOKUP(E86,VIP!$A$2:$O12280,8,FALSE)</f>
        <v>No</v>
      </c>
      <c r="J86" s="167" t="str">
        <f>VLOOKUP(E86,VIP!$A$2:$O12230,8,FALSE)</f>
        <v>No</v>
      </c>
      <c r="K86" s="167" t="str">
        <f>VLOOKUP(E86,VIP!$A$2:$O15804,6,0)</f>
        <v>NO</v>
      </c>
      <c r="L86" s="141" t="s">
        <v>2456</v>
      </c>
      <c r="M86" s="162" t="s">
        <v>2783</v>
      </c>
      <c r="N86" s="95" t="s">
        <v>2444</v>
      </c>
      <c r="O86" s="167" t="s">
        <v>2446</v>
      </c>
      <c r="P86" s="167"/>
      <c r="Q86" s="169" t="s">
        <v>2823</v>
      </c>
    </row>
    <row r="87" spans="1:17" ht="18" x14ac:dyDescent="0.25">
      <c r="A87" s="167" t="str">
        <f>VLOOKUP(E87,'LISTADO ATM'!$A$2:$C$901,3,0)</f>
        <v>DISTRITO NACIONAL</v>
      </c>
      <c r="B87" s="126" t="s">
        <v>2751</v>
      </c>
      <c r="C87" s="96">
        <v>44432.040127314816</v>
      </c>
      <c r="D87" s="96" t="s">
        <v>2174</v>
      </c>
      <c r="E87" s="126">
        <v>906</v>
      </c>
      <c r="F87" s="167" t="str">
        <f>VLOOKUP(E87,VIP!$A$2:$O15353,2,0)</f>
        <v>DRBR906</v>
      </c>
      <c r="G87" s="167" t="str">
        <f>VLOOKUP(E87,'LISTADO ATM'!$A$2:$B$900,2,0)</f>
        <v xml:space="preserve">ATM MESCYT  </v>
      </c>
      <c r="H87" s="167" t="str">
        <f>VLOOKUP(E87,VIP!$A$2:$O20314,7,FALSE)</f>
        <v>Si</v>
      </c>
      <c r="I87" s="167" t="str">
        <f>VLOOKUP(E87,VIP!$A$2:$O12279,8,FALSE)</f>
        <v>Si</v>
      </c>
      <c r="J87" s="167" t="str">
        <f>VLOOKUP(E87,VIP!$A$2:$O12229,8,FALSE)</f>
        <v>Si</v>
      </c>
      <c r="K87" s="167" t="str">
        <f>VLOOKUP(E87,VIP!$A$2:$O15803,6,0)</f>
        <v>NO</v>
      </c>
      <c r="L87" s="141" t="s">
        <v>2456</v>
      </c>
      <c r="M87" s="162" t="s">
        <v>2783</v>
      </c>
      <c r="N87" s="95" t="s">
        <v>2444</v>
      </c>
      <c r="O87" s="167" t="s">
        <v>2446</v>
      </c>
      <c r="P87" s="167"/>
      <c r="Q87" s="169" t="s">
        <v>2823</v>
      </c>
    </row>
    <row r="88" spans="1:17" ht="18" x14ac:dyDescent="0.25">
      <c r="A88" s="167" t="str">
        <f>VLOOKUP(E88,'LISTADO ATM'!$A$2:$C$901,3,0)</f>
        <v>DISTRITO NACIONAL</v>
      </c>
      <c r="B88" s="126" t="s">
        <v>2750</v>
      </c>
      <c r="C88" s="96">
        <v>44432.041585648149</v>
      </c>
      <c r="D88" s="96" t="s">
        <v>2174</v>
      </c>
      <c r="E88" s="126">
        <v>663</v>
      </c>
      <c r="F88" s="167" t="str">
        <f>VLOOKUP(E88,VIP!$A$2:$O15352,2,0)</f>
        <v>DRBR663</v>
      </c>
      <c r="G88" s="167" t="str">
        <f>VLOOKUP(E88,'LISTADO ATM'!$A$2:$B$900,2,0)</f>
        <v>ATM S/M Olé Av. España</v>
      </c>
      <c r="H88" s="167" t="str">
        <f>VLOOKUP(E88,VIP!$A$2:$O20313,7,FALSE)</f>
        <v>N/A</v>
      </c>
      <c r="I88" s="167" t="str">
        <f>VLOOKUP(E88,VIP!$A$2:$O12278,8,FALSE)</f>
        <v>N/A</v>
      </c>
      <c r="J88" s="167" t="str">
        <f>VLOOKUP(E88,VIP!$A$2:$O12228,8,FALSE)</f>
        <v>N/A</v>
      </c>
      <c r="K88" s="167" t="str">
        <f>VLOOKUP(E88,VIP!$A$2:$O15802,6,0)</f>
        <v>N/A</v>
      </c>
      <c r="L88" s="141" t="s">
        <v>2456</v>
      </c>
      <c r="M88" s="162" t="s">
        <v>2783</v>
      </c>
      <c r="N88" s="95" t="s">
        <v>2444</v>
      </c>
      <c r="O88" s="167" t="s">
        <v>2446</v>
      </c>
      <c r="P88" s="167"/>
      <c r="Q88" s="169" t="s">
        <v>2823</v>
      </c>
    </row>
    <row r="89" spans="1:17" ht="18" x14ac:dyDescent="0.25">
      <c r="A89" s="167" t="str">
        <f>VLOOKUP(E89,'LISTADO ATM'!$A$2:$C$901,3,0)</f>
        <v>NORTE</v>
      </c>
      <c r="B89" s="126" t="s">
        <v>2749</v>
      </c>
      <c r="C89" s="96">
        <v>44432.04278935185</v>
      </c>
      <c r="D89" s="96" t="s">
        <v>2175</v>
      </c>
      <c r="E89" s="126">
        <v>304</v>
      </c>
      <c r="F89" s="167" t="str">
        <f>VLOOKUP(E89,VIP!$A$2:$O15351,2,0)</f>
        <v>DRBR304</v>
      </c>
      <c r="G89" s="167" t="str">
        <f>VLOOKUP(E89,'LISTADO ATM'!$A$2:$B$900,2,0)</f>
        <v xml:space="preserve">ATM Multicentro La Sirena Estrella Sadhala </v>
      </c>
      <c r="H89" s="167" t="str">
        <f>VLOOKUP(E89,VIP!$A$2:$O20312,7,FALSE)</f>
        <v>Si</v>
      </c>
      <c r="I89" s="167" t="str">
        <f>VLOOKUP(E89,VIP!$A$2:$O12277,8,FALSE)</f>
        <v>Si</v>
      </c>
      <c r="J89" s="167" t="str">
        <f>VLOOKUP(E89,VIP!$A$2:$O12227,8,FALSE)</f>
        <v>Si</v>
      </c>
      <c r="K89" s="167" t="str">
        <f>VLOOKUP(E89,VIP!$A$2:$O15801,6,0)</f>
        <v>NO</v>
      </c>
      <c r="L89" s="141" t="s">
        <v>2456</v>
      </c>
      <c r="M89" s="162" t="s">
        <v>2783</v>
      </c>
      <c r="N89" s="95" t="s">
        <v>2444</v>
      </c>
      <c r="O89" s="167" t="s">
        <v>2630</v>
      </c>
      <c r="P89" s="167"/>
      <c r="Q89" s="169" t="s">
        <v>2823</v>
      </c>
    </row>
    <row r="90" spans="1:17" ht="18" x14ac:dyDescent="0.25">
      <c r="A90" s="167" t="str">
        <f>VLOOKUP(E90,'LISTADO ATM'!$A$2:$C$901,3,0)</f>
        <v>DISTRITO NACIONAL</v>
      </c>
      <c r="B90" s="126" t="s">
        <v>2748</v>
      </c>
      <c r="C90" s="96">
        <v>44432.055486111109</v>
      </c>
      <c r="D90" s="96" t="s">
        <v>2174</v>
      </c>
      <c r="E90" s="126">
        <v>490</v>
      </c>
      <c r="F90" s="167" t="str">
        <f>VLOOKUP(E90,VIP!$A$2:$O15350,2,0)</f>
        <v>DRBR490</v>
      </c>
      <c r="G90" s="167" t="str">
        <f>VLOOKUP(E90,'LISTADO ATM'!$A$2:$B$900,2,0)</f>
        <v xml:space="preserve">ATM Hospital Ney Arias Lora </v>
      </c>
      <c r="H90" s="167" t="str">
        <f>VLOOKUP(E90,VIP!$A$2:$O20311,7,FALSE)</f>
        <v>Si</v>
      </c>
      <c r="I90" s="167" t="str">
        <f>VLOOKUP(E90,VIP!$A$2:$O12276,8,FALSE)</f>
        <v>Si</v>
      </c>
      <c r="J90" s="167" t="str">
        <f>VLOOKUP(E90,VIP!$A$2:$O12226,8,FALSE)</f>
        <v>Si</v>
      </c>
      <c r="K90" s="167" t="str">
        <f>VLOOKUP(E90,VIP!$A$2:$O15800,6,0)</f>
        <v>NO</v>
      </c>
      <c r="L90" s="141" t="s">
        <v>2636</v>
      </c>
      <c r="M90" s="95" t="s">
        <v>2438</v>
      </c>
      <c r="N90" s="95" t="s">
        <v>2444</v>
      </c>
      <c r="O90" s="167" t="s">
        <v>2446</v>
      </c>
      <c r="P90" s="167"/>
      <c r="Q90" s="129" t="s">
        <v>2636</v>
      </c>
    </row>
    <row r="91" spans="1:17" ht="18" x14ac:dyDescent="0.25">
      <c r="A91" s="167" t="str">
        <f>VLOOKUP(E91,'LISTADO ATM'!$A$2:$C$901,3,0)</f>
        <v>DISTRITO NACIONAL</v>
      </c>
      <c r="B91" s="126" t="s">
        <v>2747</v>
      </c>
      <c r="C91" s="96">
        <v>44432.056006944447</v>
      </c>
      <c r="D91" s="96" t="s">
        <v>2174</v>
      </c>
      <c r="E91" s="126">
        <v>115</v>
      </c>
      <c r="F91" s="167" t="str">
        <f>VLOOKUP(E91,VIP!$A$2:$O15349,2,0)</f>
        <v>DRBR115</v>
      </c>
      <c r="G91" s="167" t="str">
        <f>VLOOKUP(E91,'LISTADO ATM'!$A$2:$B$900,2,0)</f>
        <v xml:space="preserve">ATM Oficina Megacentro I </v>
      </c>
      <c r="H91" s="167" t="str">
        <f>VLOOKUP(E91,VIP!$A$2:$O20310,7,FALSE)</f>
        <v>Si</v>
      </c>
      <c r="I91" s="167" t="str">
        <f>VLOOKUP(E91,VIP!$A$2:$O12275,8,FALSE)</f>
        <v>Si</v>
      </c>
      <c r="J91" s="167" t="str">
        <f>VLOOKUP(E91,VIP!$A$2:$O12225,8,FALSE)</f>
        <v>Si</v>
      </c>
      <c r="K91" s="167" t="str">
        <f>VLOOKUP(E91,VIP!$A$2:$O15799,6,0)</f>
        <v>SI</v>
      </c>
      <c r="L91" s="141" t="s">
        <v>2213</v>
      </c>
      <c r="M91" s="162" t="s">
        <v>2783</v>
      </c>
      <c r="N91" s="95" t="s">
        <v>2444</v>
      </c>
      <c r="O91" s="167" t="s">
        <v>2446</v>
      </c>
      <c r="P91" s="167"/>
      <c r="Q91" s="169" t="s">
        <v>2784</v>
      </c>
    </row>
    <row r="92" spans="1:17" ht="18" x14ac:dyDescent="0.25">
      <c r="A92" s="167" t="str">
        <f>VLOOKUP(E92,'LISTADO ATM'!$A$2:$C$901,3,0)</f>
        <v>DISTRITO NACIONAL</v>
      </c>
      <c r="B92" s="126" t="s">
        <v>2746</v>
      </c>
      <c r="C92" s="96">
        <v>44432.061238425929</v>
      </c>
      <c r="D92" s="96" t="s">
        <v>2174</v>
      </c>
      <c r="E92" s="126">
        <v>953</v>
      </c>
      <c r="F92" s="167" t="str">
        <f>VLOOKUP(E92,VIP!$A$2:$O15348,2,0)</f>
        <v>DRBR01I</v>
      </c>
      <c r="G92" s="167" t="str">
        <f>VLOOKUP(E92,'LISTADO ATM'!$A$2:$B$900,2,0)</f>
        <v xml:space="preserve">ATM Estafeta Dirección General de Pasaportes/Migración </v>
      </c>
      <c r="H92" s="167" t="str">
        <f>VLOOKUP(E92,VIP!$A$2:$O20309,7,FALSE)</f>
        <v>Si</v>
      </c>
      <c r="I92" s="167" t="str">
        <f>VLOOKUP(E92,VIP!$A$2:$O12274,8,FALSE)</f>
        <v>Si</v>
      </c>
      <c r="J92" s="167" t="str">
        <f>VLOOKUP(E92,VIP!$A$2:$O12224,8,FALSE)</f>
        <v>Si</v>
      </c>
      <c r="K92" s="167" t="str">
        <f>VLOOKUP(E92,VIP!$A$2:$O15798,6,0)</f>
        <v>No</v>
      </c>
      <c r="L92" s="141" t="s">
        <v>2623</v>
      </c>
      <c r="M92" s="95" t="s">
        <v>2438</v>
      </c>
      <c r="N92" s="95" t="s">
        <v>2444</v>
      </c>
      <c r="O92" s="167" t="s">
        <v>2446</v>
      </c>
      <c r="P92" s="167"/>
      <c r="Q92" s="129" t="s">
        <v>2623</v>
      </c>
    </row>
    <row r="93" spans="1:17" ht="18" x14ac:dyDescent="0.25">
      <c r="A93" s="167" t="str">
        <f>VLOOKUP(E93,'LISTADO ATM'!$A$2:$C$901,3,0)</f>
        <v>NORTE</v>
      </c>
      <c r="B93" s="126" t="s">
        <v>2745</v>
      </c>
      <c r="C93" s="96">
        <v>44432.062372685185</v>
      </c>
      <c r="D93" s="96" t="s">
        <v>2175</v>
      </c>
      <c r="E93" s="126">
        <v>383</v>
      </c>
      <c r="F93" s="167" t="str">
        <f>VLOOKUP(E93,VIP!$A$2:$O15347,2,0)</f>
        <v>DRBR383</v>
      </c>
      <c r="G93" s="167" t="str">
        <f>VLOOKUP(E93,'LISTADO ATM'!$A$2:$B$900,2,0)</f>
        <v>ATM S/M Daniel (Dajabón)</v>
      </c>
      <c r="H93" s="167" t="str">
        <f>VLOOKUP(E93,VIP!$A$2:$O20308,7,FALSE)</f>
        <v>N/A</v>
      </c>
      <c r="I93" s="167" t="str">
        <f>VLOOKUP(E93,VIP!$A$2:$O12273,8,FALSE)</f>
        <v>N/A</v>
      </c>
      <c r="J93" s="167" t="str">
        <f>VLOOKUP(E93,VIP!$A$2:$O12223,8,FALSE)</f>
        <v>N/A</v>
      </c>
      <c r="K93" s="167" t="str">
        <f>VLOOKUP(E93,VIP!$A$2:$O15797,6,0)</f>
        <v>N/A</v>
      </c>
      <c r="L93" s="141" t="s">
        <v>2456</v>
      </c>
      <c r="M93" s="162" t="s">
        <v>2783</v>
      </c>
      <c r="N93" s="95" t="s">
        <v>2444</v>
      </c>
      <c r="O93" s="167" t="s">
        <v>2630</v>
      </c>
      <c r="P93" s="167"/>
      <c r="Q93" s="169" t="s">
        <v>2784</v>
      </c>
    </row>
    <row r="94" spans="1:17" ht="18" x14ac:dyDescent="0.25">
      <c r="A94" s="167" t="str">
        <f>VLOOKUP(E94,'LISTADO ATM'!$A$2:$C$901,3,0)</f>
        <v>NORTE</v>
      </c>
      <c r="B94" s="126" t="s">
        <v>2744</v>
      </c>
      <c r="C94" s="96">
        <v>44432.063518518517</v>
      </c>
      <c r="D94" s="96" t="s">
        <v>2175</v>
      </c>
      <c r="E94" s="126">
        <v>985</v>
      </c>
      <c r="F94" s="167" t="str">
        <f>VLOOKUP(E94,VIP!$A$2:$O15346,2,0)</f>
        <v>DRBR985</v>
      </c>
      <c r="G94" s="167" t="str">
        <f>VLOOKUP(E94,'LISTADO ATM'!$A$2:$B$900,2,0)</f>
        <v xml:space="preserve">ATM Oficina Dajabón II </v>
      </c>
      <c r="H94" s="167" t="str">
        <f>VLOOKUP(E94,VIP!$A$2:$O20307,7,FALSE)</f>
        <v>Si</v>
      </c>
      <c r="I94" s="167" t="str">
        <f>VLOOKUP(E94,VIP!$A$2:$O12272,8,FALSE)</f>
        <v>Si</v>
      </c>
      <c r="J94" s="167" t="str">
        <f>VLOOKUP(E94,VIP!$A$2:$O12222,8,FALSE)</f>
        <v>Si</v>
      </c>
      <c r="K94" s="167" t="str">
        <f>VLOOKUP(E94,VIP!$A$2:$O15796,6,0)</f>
        <v>NO</v>
      </c>
      <c r="L94" s="141" t="s">
        <v>2456</v>
      </c>
      <c r="M94" s="162" t="s">
        <v>2783</v>
      </c>
      <c r="N94" s="95" t="s">
        <v>2444</v>
      </c>
      <c r="O94" s="167" t="s">
        <v>2630</v>
      </c>
      <c r="P94" s="167"/>
      <c r="Q94" s="169" t="s">
        <v>2784</v>
      </c>
    </row>
    <row r="95" spans="1:17" ht="18" x14ac:dyDescent="0.25">
      <c r="A95" s="167" t="str">
        <f>VLOOKUP(E95,'LISTADO ATM'!$A$2:$C$901,3,0)</f>
        <v>SUR</v>
      </c>
      <c r="B95" s="126" t="s">
        <v>2743</v>
      </c>
      <c r="C95" s="96">
        <v>44432.064629629633</v>
      </c>
      <c r="D95" s="96" t="s">
        <v>2174</v>
      </c>
      <c r="E95" s="126">
        <v>677</v>
      </c>
      <c r="F95" s="167" t="str">
        <f>VLOOKUP(E95,VIP!$A$2:$O15345,2,0)</f>
        <v>DRBR677</v>
      </c>
      <c r="G95" s="167" t="str">
        <f>VLOOKUP(E95,'LISTADO ATM'!$A$2:$B$900,2,0)</f>
        <v>ATM PBG Villa Jaragua</v>
      </c>
      <c r="H95" s="167" t="str">
        <f>VLOOKUP(E95,VIP!$A$2:$O20306,7,FALSE)</f>
        <v>Si</v>
      </c>
      <c r="I95" s="167" t="str">
        <f>VLOOKUP(E95,VIP!$A$2:$O12271,8,FALSE)</f>
        <v>Si</v>
      </c>
      <c r="J95" s="167" t="str">
        <f>VLOOKUP(E95,VIP!$A$2:$O12221,8,FALSE)</f>
        <v>Si</v>
      </c>
      <c r="K95" s="167" t="str">
        <f>VLOOKUP(E95,VIP!$A$2:$O15795,6,0)</f>
        <v>SI</v>
      </c>
      <c r="L95" s="141" t="s">
        <v>2456</v>
      </c>
      <c r="M95" s="162" t="s">
        <v>2783</v>
      </c>
      <c r="N95" s="95" t="s">
        <v>2444</v>
      </c>
      <c r="O95" s="167" t="s">
        <v>2446</v>
      </c>
      <c r="P95" s="167"/>
      <c r="Q95" s="169" t="s">
        <v>2823</v>
      </c>
    </row>
    <row r="96" spans="1:17" ht="18" x14ac:dyDescent="0.25">
      <c r="A96" s="167" t="str">
        <f>VLOOKUP(E96,'LISTADO ATM'!$A$2:$C$901,3,0)</f>
        <v>DISTRITO NACIONAL</v>
      </c>
      <c r="B96" s="126" t="s">
        <v>2742</v>
      </c>
      <c r="C96" s="96">
        <v>44432.067488425928</v>
      </c>
      <c r="D96" s="96" t="s">
        <v>2174</v>
      </c>
      <c r="E96" s="126">
        <v>676</v>
      </c>
      <c r="F96" s="167" t="str">
        <f>VLOOKUP(E96,VIP!$A$2:$O15344,2,0)</f>
        <v>DRBR676</v>
      </c>
      <c r="G96" s="167" t="str">
        <f>VLOOKUP(E96,'LISTADO ATM'!$A$2:$B$900,2,0)</f>
        <v>ATM S/M Bravo Colina Del Oeste</v>
      </c>
      <c r="H96" s="167" t="str">
        <f>VLOOKUP(E96,VIP!$A$2:$O20305,7,FALSE)</f>
        <v>Si</v>
      </c>
      <c r="I96" s="167" t="str">
        <f>VLOOKUP(E96,VIP!$A$2:$O12270,8,FALSE)</f>
        <v>Si</v>
      </c>
      <c r="J96" s="167" t="str">
        <f>VLOOKUP(E96,VIP!$A$2:$O12220,8,FALSE)</f>
        <v>Si</v>
      </c>
      <c r="K96" s="167" t="str">
        <f>VLOOKUP(E96,VIP!$A$2:$O15794,6,0)</f>
        <v>NO</v>
      </c>
      <c r="L96" s="141" t="s">
        <v>2456</v>
      </c>
      <c r="M96" s="95" t="s">
        <v>2438</v>
      </c>
      <c r="N96" s="95" t="s">
        <v>2444</v>
      </c>
      <c r="O96" s="167" t="s">
        <v>2446</v>
      </c>
      <c r="P96" s="167"/>
      <c r="Q96" s="129" t="s">
        <v>2456</v>
      </c>
    </row>
    <row r="97" spans="1:17" ht="18" x14ac:dyDescent="0.25">
      <c r="A97" s="167" t="str">
        <f>VLOOKUP(E97,'LISTADO ATM'!$A$2:$C$901,3,0)</f>
        <v>ESTE</v>
      </c>
      <c r="B97" s="126" t="s">
        <v>2741</v>
      </c>
      <c r="C97" s="96">
        <v>44432.077962962961</v>
      </c>
      <c r="D97" s="96" t="s">
        <v>2174</v>
      </c>
      <c r="E97" s="126">
        <v>368</v>
      </c>
      <c r="F97" s="167" t="str">
        <f>VLOOKUP(E97,VIP!$A$2:$O15343,2,0)</f>
        <v xml:space="preserve">DRBR368 </v>
      </c>
      <c r="G97" s="167" t="str">
        <f>VLOOKUP(E97,'LISTADO ATM'!$A$2:$B$900,2,0)</f>
        <v>ATM Ayuntamiento Peralvillo</v>
      </c>
      <c r="H97" s="167" t="str">
        <f>VLOOKUP(E97,VIP!$A$2:$O20304,7,FALSE)</f>
        <v>N/A</v>
      </c>
      <c r="I97" s="167" t="str">
        <f>VLOOKUP(E97,VIP!$A$2:$O12269,8,FALSE)</f>
        <v>N/A</v>
      </c>
      <c r="J97" s="167" t="str">
        <f>VLOOKUP(E97,VIP!$A$2:$O12219,8,FALSE)</f>
        <v>N/A</v>
      </c>
      <c r="K97" s="167" t="str">
        <f>VLOOKUP(E97,VIP!$A$2:$O15793,6,0)</f>
        <v>N/A</v>
      </c>
      <c r="L97" s="141" t="s">
        <v>2636</v>
      </c>
      <c r="M97" s="95" t="s">
        <v>2438</v>
      </c>
      <c r="N97" s="95" t="s">
        <v>2444</v>
      </c>
      <c r="O97" s="167" t="s">
        <v>2446</v>
      </c>
      <c r="P97" s="167"/>
      <c r="Q97" s="129" t="s">
        <v>2636</v>
      </c>
    </row>
    <row r="98" spans="1:17" ht="18" x14ac:dyDescent="0.25">
      <c r="A98" s="167" t="str">
        <f>VLOOKUP(E98,'LISTADO ATM'!$A$2:$C$901,3,0)</f>
        <v>DISTRITO NACIONAL</v>
      </c>
      <c r="B98" s="126" t="s">
        <v>2740</v>
      </c>
      <c r="C98" s="96">
        <v>44432.08189814815</v>
      </c>
      <c r="D98" s="96" t="s">
        <v>2174</v>
      </c>
      <c r="E98" s="126">
        <v>327</v>
      </c>
      <c r="F98" s="167" t="str">
        <f>VLOOKUP(E98,VIP!$A$2:$O15342,2,0)</f>
        <v>DRBR327</v>
      </c>
      <c r="G98" s="167" t="str">
        <f>VLOOKUP(E98,'LISTADO ATM'!$A$2:$B$900,2,0)</f>
        <v xml:space="preserve">ATM UNP CCN (Nacional 27 de Febrero) </v>
      </c>
      <c r="H98" s="167" t="str">
        <f>VLOOKUP(E98,VIP!$A$2:$O20303,7,FALSE)</f>
        <v>Si</v>
      </c>
      <c r="I98" s="167" t="str">
        <f>VLOOKUP(E98,VIP!$A$2:$O12268,8,FALSE)</f>
        <v>Si</v>
      </c>
      <c r="J98" s="167" t="str">
        <f>VLOOKUP(E98,VIP!$A$2:$O12218,8,FALSE)</f>
        <v>Si</v>
      </c>
      <c r="K98" s="167" t="str">
        <f>VLOOKUP(E98,VIP!$A$2:$O15792,6,0)</f>
        <v>NO</v>
      </c>
      <c r="L98" s="141" t="s">
        <v>2636</v>
      </c>
      <c r="M98" s="95" t="s">
        <v>2438</v>
      </c>
      <c r="N98" s="95" t="s">
        <v>2444</v>
      </c>
      <c r="O98" s="167" t="s">
        <v>2446</v>
      </c>
      <c r="P98" s="167"/>
      <c r="Q98" s="129" t="s">
        <v>2636</v>
      </c>
    </row>
    <row r="99" spans="1:17" ht="18" x14ac:dyDescent="0.25">
      <c r="A99" s="167" t="str">
        <f>VLOOKUP(E99,'LISTADO ATM'!$A$2:$C$901,3,0)</f>
        <v>DISTRITO NACIONAL</v>
      </c>
      <c r="B99" s="126" t="s">
        <v>2739</v>
      </c>
      <c r="C99" s="96">
        <v>44432.091087962966</v>
      </c>
      <c r="D99" s="96" t="s">
        <v>2174</v>
      </c>
      <c r="E99" s="126">
        <v>628</v>
      </c>
      <c r="F99" s="167" t="str">
        <f>VLOOKUP(E99,VIP!$A$2:$O15341,2,0)</f>
        <v>DRBR086</v>
      </c>
      <c r="G99" s="167" t="str">
        <f>VLOOKUP(E99,'LISTADO ATM'!$A$2:$B$900,2,0)</f>
        <v xml:space="preserve">ATM Autobanco San Isidro </v>
      </c>
      <c r="H99" s="167" t="str">
        <f>VLOOKUP(E99,VIP!$A$2:$O20302,7,FALSE)</f>
        <v>Si</v>
      </c>
      <c r="I99" s="167" t="str">
        <f>VLOOKUP(E99,VIP!$A$2:$O12267,8,FALSE)</f>
        <v>Si</v>
      </c>
      <c r="J99" s="167" t="str">
        <f>VLOOKUP(E99,VIP!$A$2:$O12217,8,FALSE)</f>
        <v>Si</v>
      </c>
      <c r="K99" s="167" t="str">
        <f>VLOOKUP(E99,VIP!$A$2:$O15791,6,0)</f>
        <v>SI</v>
      </c>
      <c r="L99" s="141" t="s">
        <v>2636</v>
      </c>
      <c r="M99" s="162" t="s">
        <v>2783</v>
      </c>
      <c r="N99" s="95" t="s">
        <v>2444</v>
      </c>
      <c r="O99" s="167" t="s">
        <v>2446</v>
      </c>
      <c r="P99" s="167"/>
      <c r="Q99" s="169" t="s">
        <v>2784</v>
      </c>
    </row>
    <row r="100" spans="1:17" ht="18" x14ac:dyDescent="0.25">
      <c r="A100" s="167" t="str">
        <f>VLOOKUP(E100,'LISTADO ATM'!$A$2:$C$901,3,0)</f>
        <v>DISTRITO NACIONAL</v>
      </c>
      <c r="B100" s="126" t="s">
        <v>2738</v>
      </c>
      <c r="C100" s="96">
        <v>44432.095763888887</v>
      </c>
      <c r="D100" s="96" t="s">
        <v>2174</v>
      </c>
      <c r="E100" s="126">
        <v>596</v>
      </c>
      <c r="F100" s="167" t="str">
        <f>VLOOKUP(E100,VIP!$A$2:$O15340,2,0)</f>
        <v>DRBR274</v>
      </c>
      <c r="G100" s="167" t="str">
        <f>VLOOKUP(E100,'LISTADO ATM'!$A$2:$B$900,2,0)</f>
        <v xml:space="preserve">ATM Autobanco Malecón Center </v>
      </c>
      <c r="H100" s="167" t="str">
        <f>VLOOKUP(E100,VIP!$A$2:$O20301,7,FALSE)</f>
        <v>Si</v>
      </c>
      <c r="I100" s="167" t="str">
        <f>VLOOKUP(E100,VIP!$A$2:$O12266,8,FALSE)</f>
        <v>Si</v>
      </c>
      <c r="J100" s="167" t="str">
        <f>VLOOKUP(E100,VIP!$A$2:$O12216,8,FALSE)</f>
        <v>Si</v>
      </c>
      <c r="K100" s="167" t="str">
        <f>VLOOKUP(E100,VIP!$A$2:$O15790,6,0)</f>
        <v>NO</v>
      </c>
      <c r="L100" s="141" t="s">
        <v>2623</v>
      </c>
      <c r="M100" s="95" t="s">
        <v>2438</v>
      </c>
      <c r="N100" s="95" t="s">
        <v>2444</v>
      </c>
      <c r="O100" s="167" t="s">
        <v>2446</v>
      </c>
      <c r="P100" s="167"/>
      <c r="Q100" s="129" t="s">
        <v>2623</v>
      </c>
    </row>
    <row r="101" spans="1:17" ht="18" x14ac:dyDescent="0.25">
      <c r="A101" s="167" t="str">
        <f>VLOOKUP(E101,'LISTADO ATM'!$A$2:$C$901,3,0)</f>
        <v>SUR</v>
      </c>
      <c r="B101" s="126" t="s">
        <v>2737</v>
      </c>
      <c r="C101" s="96">
        <v>44432.121099537035</v>
      </c>
      <c r="D101" s="96" t="s">
        <v>2174</v>
      </c>
      <c r="E101" s="126">
        <v>134</v>
      </c>
      <c r="F101" s="167" t="str">
        <f>VLOOKUP(E101,VIP!$A$2:$O15339,2,0)</f>
        <v>DRBR134</v>
      </c>
      <c r="G101" s="167" t="str">
        <f>VLOOKUP(E101,'LISTADO ATM'!$A$2:$B$900,2,0)</f>
        <v xml:space="preserve">ATM Oficina San José de Ocoa </v>
      </c>
      <c r="H101" s="167" t="str">
        <f>VLOOKUP(E101,VIP!$A$2:$O20300,7,FALSE)</f>
        <v>Si</v>
      </c>
      <c r="I101" s="167" t="str">
        <f>VLOOKUP(E101,VIP!$A$2:$O12265,8,FALSE)</f>
        <v>Si</v>
      </c>
      <c r="J101" s="167" t="str">
        <f>VLOOKUP(E101,VIP!$A$2:$O12215,8,FALSE)</f>
        <v>Si</v>
      </c>
      <c r="K101" s="167" t="str">
        <f>VLOOKUP(E101,VIP!$A$2:$O15789,6,0)</f>
        <v>SI</v>
      </c>
      <c r="L101" s="141" t="s">
        <v>2213</v>
      </c>
      <c r="M101" s="162" t="s">
        <v>2783</v>
      </c>
      <c r="N101" s="95" t="s">
        <v>2444</v>
      </c>
      <c r="O101" s="167" t="s">
        <v>2446</v>
      </c>
      <c r="P101" s="167"/>
      <c r="Q101" s="169" t="s">
        <v>2823</v>
      </c>
    </row>
    <row r="102" spans="1:17" ht="18" x14ac:dyDescent="0.25">
      <c r="A102" s="167" t="str">
        <f>VLOOKUP(E102,'LISTADO ATM'!$A$2:$C$901,3,0)</f>
        <v>NORTE</v>
      </c>
      <c r="B102" s="126" t="s">
        <v>2736</v>
      </c>
      <c r="C102" s="96">
        <v>44432.121504629627</v>
      </c>
      <c r="D102" s="96" t="s">
        <v>2175</v>
      </c>
      <c r="E102" s="126">
        <v>172</v>
      </c>
      <c r="F102" s="167" t="str">
        <f>VLOOKUP(E102,VIP!$A$2:$O15338,2,0)</f>
        <v>DRBR172</v>
      </c>
      <c r="G102" s="167" t="str">
        <f>VLOOKUP(E102,'LISTADO ATM'!$A$2:$B$900,2,0)</f>
        <v xml:space="preserve">ATM UNP Guaucí </v>
      </c>
      <c r="H102" s="167" t="str">
        <f>VLOOKUP(E102,VIP!$A$2:$O20299,7,FALSE)</f>
        <v>Si</v>
      </c>
      <c r="I102" s="167" t="str">
        <f>VLOOKUP(E102,VIP!$A$2:$O12264,8,FALSE)</f>
        <v>Si</v>
      </c>
      <c r="J102" s="167" t="str">
        <f>VLOOKUP(E102,VIP!$A$2:$O12214,8,FALSE)</f>
        <v>Si</v>
      </c>
      <c r="K102" s="167" t="str">
        <f>VLOOKUP(E102,VIP!$A$2:$O15788,6,0)</f>
        <v>NO</v>
      </c>
      <c r="L102" s="141" t="s">
        <v>2213</v>
      </c>
      <c r="M102" s="162" t="s">
        <v>2783</v>
      </c>
      <c r="N102" s="95" t="s">
        <v>2444</v>
      </c>
      <c r="O102" s="167" t="s">
        <v>2630</v>
      </c>
      <c r="P102" s="167"/>
      <c r="Q102" s="169" t="s">
        <v>2823</v>
      </c>
    </row>
    <row r="103" spans="1:17" ht="18" x14ac:dyDescent="0.25">
      <c r="A103" s="167" t="str">
        <f>VLOOKUP(E103,'LISTADO ATM'!$A$2:$C$901,3,0)</f>
        <v>NORTE</v>
      </c>
      <c r="B103" s="126" t="s">
        <v>2735</v>
      </c>
      <c r="C103" s="96">
        <v>44432.122037037036</v>
      </c>
      <c r="D103" s="96" t="s">
        <v>2175</v>
      </c>
      <c r="E103" s="126">
        <v>872</v>
      </c>
      <c r="F103" s="167" t="str">
        <f>VLOOKUP(E103,VIP!$A$2:$O15337,2,0)</f>
        <v>DRBR872</v>
      </c>
      <c r="G103" s="167" t="str">
        <f>VLOOKUP(E103,'LISTADO ATM'!$A$2:$B$900,2,0)</f>
        <v xml:space="preserve">ATM Zona Franca Pisano II (Santiago) </v>
      </c>
      <c r="H103" s="167" t="str">
        <f>VLOOKUP(E103,VIP!$A$2:$O20298,7,FALSE)</f>
        <v>Si</v>
      </c>
      <c r="I103" s="167" t="str">
        <f>VLOOKUP(E103,VIP!$A$2:$O12263,8,FALSE)</f>
        <v>Si</v>
      </c>
      <c r="J103" s="167" t="str">
        <f>VLOOKUP(E103,VIP!$A$2:$O12213,8,FALSE)</f>
        <v>Si</v>
      </c>
      <c r="K103" s="167" t="str">
        <f>VLOOKUP(E103,VIP!$A$2:$O15787,6,0)</f>
        <v>NO</v>
      </c>
      <c r="L103" s="141" t="s">
        <v>2213</v>
      </c>
      <c r="M103" s="162" t="s">
        <v>2783</v>
      </c>
      <c r="N103" s="95" t="s">
        <v>2444</v>
      </c>
      <c r="O103" s="167" t="s">
        <v>2630</v>
      </c>
      <c r="P103" s="167"/>
      <c r="Q103" s="169" t="s">
        <v>2784</v>
      </c>
    </row>
    <row r="104" spans="1:17" ht="18" x14ac:dyDescent="0.25">
      <c r="A104" s="167" t="str">
        <f>VLOOKUP(E104,'LISTADO ATM'!$A$2:$C$901,3,0)</f>
        <v>DISTRITO NACIONAL</v>
      </c>
      <c r="B104" s="126" t="s">
        <v>2769</v>
      </c>
      <c r="C104" s="96">
        <v>44432.227581018517</v>
      </c>
      <c r="D104" s="96" t="s">
        <v>2441</v>
      </c>
      <c r="E104" s="126">
        <v>884</v>
      </c>
      <c r="F104" s="167" t="str">
        <f>VLOOKUP(E104,VIP!$A$2:$O15347,2,0)</f>
        <v>DRBR884</v>
      </c>
      <c r="G104" s="167" t="str">
        <f>VLOOKUP(E104,'LISTADO ATM'!$A$2:$B$900,2,0)</f>
        <v xml:space="preserve">ATM UNP Olé Sabana Perdida </v>
      </c>
      <c r="H104" s="167" t="str">
        <f>VLOOKUP(E104,VIP!$A$2:$O20308,7,FALSE)</f>
        <v>Si</v>
      </c>
      <c r="I104" s="167" t="str">
        <f>VLOOKUP(E104,VIP!$A$2:$O12273,8,FALSE)</f>
        <v>Si</v>
      </c>
      <c r="J104" s="167" t="str">
        <f>VLOOKUP(E104,VIP!$A$2:$O12223,8,FALSE)</f>
        <v>Si</v>
      </c>
      <c r="K104" s="167" t="str">
        <f>VLOOKUP(E104,VIP!$A$2:$O15797,6,0)</f>
        <v>NO</v>
      </c>
      <c r="L104" s="141" t="s">
        <v>2410</v>
      </c>
      <c r="M104" s="162" t="s">
        <v>2783</v>
      </c>
      <c r="N104" s="95" t="s">
        <v>2444</v>
      </c>
      <c r="O104" s="167" t="s">
        <v>2445</v>
      </c>
      <c r="P104" s="167"/>
      <c r="Q104" s="169" t="s">
        <v>2823</v>
      </c>
    </row>
    <row r="105" spans="1:17" ht="18" x14ac:dyDescent="0.25">
      <c r="A105" s="167" t="str">
        <f>VLOOKUP(E105,'LISTADO ATM'!$A$2:$C$901,3,0)</f>
        <v>NORTE</v>
      </c>
      <c r="B105" s="126" t="s">
        <v>2768</v>
      </c>
      <c r="C105" s="96">
        <v>44432.22859953704</v>
      </c>
      <c r="D105" s="96" t="s">
        <v>2460</v>
      </c>
      <c r="E105" s="126">
        <v>882</v>
      </c>
      <c r="F105" s="167" t="str">
        <f>VLOOKUP(E105,VIP!$A$2:$O15346,2,0)</f>
        <v>DRBR882</v>
      </c>
      <c r="G105" s="167" t="str">
        <f>VLOOKUP(E105,'LISTADO ATM'!$A$2:$B$900,2,0)</f>
        <v xml:space="preserve">ATM Oficina Moca II </v>
      </c>
      <c r="H105" s="167" t="str">
        <f>VLOOKUP(E105,VIP!$A$2:$O20307,7,FALSE)</f>
        <v>Si</v>
      </c>
      <c r="I105" s="167" t="str">
        <f>VLOOKUP(E105,VIP!$A$2:$O12272,8,FALSE)</f>
        <v>Si</v>
      </c>
      <c r="J105" s="167" t="str">
        <f>VLOOKUP(E105,VIP!$A$2:$O12222,8,FALSE)</f>
        <v>Si</v>
      </c>
      <c r="K105" s="167" t="str">
        <f>VLOOKUP(E105,VIP!$A$2:$O15796,6,0)</f>
        <v>SI</v>
      </c>
      <c r="L105" s="141" t="s">
        <v>2434</v>
      </c>
      <c r="M105" s="162" t="s">
        <v>2783</v>
      </c>
      <c r="N105" s="95" t="s">
        <v>2444</v>
      </c>
      <c r="O105" s="167" t="s">
        <v>2461</v>
      </c>
      <c r="P105" s="167"/>
      <c r="Q105" s="169" t="s">
        <v>2784</v>
      </c>
    </row>
    <row r="106" spans="1:17" ht="18" x14ac:dyDescent="0.25">
      <c r="A106" s="167" t="str">
        <f>VLOOKUP(E106,'LISTADO ATM'!$A$2:$C$901,3,0)</f>
        <v>SUR</v>
      </c>
      <c r="B106" s="126" t="s">
        <v>2767</v>
      </c>
      <c r="C106" s="96">
        <v>44432.239085648151</v>
      </c>
      <c r="D106" s="96" t="s">
        <v>2441</v>
      </c>
      <c r="E106" s="126">
        <v>592</v>
      </c>
      <c r="F106" s="167" t="str">
        <f>VLOOKUP(E106,VIP!$A$2:$O15345,2,0)</f>
        <v>DRBR081</v>
      </c>
      <c r="G106" s="167" t="str">
        <f>VLOOKUP(E106,'LISTADO ATM'!$A$2:$B$900,2,0)</f>
        <v xml:space="preserve">ATM Centro de Caja San Cristóbal I </v>
      </c>
      <c r="H106" s="167" t="str">
        <f>VLOOKUP(E106,VIP!$A$2:$O20306,7,FALSE)</f>
        <v>Si</v>
      </c>
      <c r="I106" s="167" t="str">
        <f>VLOOKUP(E106,VIP!$A$2:$O12271,8,FALSE)</f>
        <v>Si</v>
      </c>
      <c r="J106" s="167" t="str">
        <f>VLOOKUP(E106,VIP!$A$2:$O12221,8,FALSE)</f>
        <v>Si</v>
      </c>
      <c r="K106" s="167" t="str">
        <f>VLOOKUP(E106,VIP!$A$2:$O15795,6,0)</f>
        <v>SI</v>
      </c>
      <c r="L106" s="141" t="s">
        <v>2410</v>
      </c>
      <c r="M106" s="162" t="s">
        <v>2783</v>
      </c>
      <c r="N106" s="95" t="s">
        <v>2444</v>
      </c>
      <c r="O106" s="167" t="s">
        <v>2445</v>
      </c>
      <c r="P106" s="167"/>
      <c r="Q106" s="169" t="s">
        <v>2823</v>
      </c>
    </row>
    <row r="107" spans="1:17" ht="18" x14ac:dyDescent="0.25">
      <c r="A107" s="167" t="str">
        <f>VLOOKUP(E107,'LISTADO ATM'!$A$2:$C$901,3,0)</f>
        <v>DISTRITO NACIONAL</v>
      </c>
      <c r="B107" s="126" t="s">
        <v>2766</v>
      </c>
      <c r="C107" s="96">
        <v>44432.240787037037</v>
      </c>
      <c r="D107" s="96" t="s">
        <v>2441</v>
      </c>
      <c r="E107" s="126">
        <v>566</v>
      </c>
      <c r="F107" s="167" t="str">
        <f>VLOOKUP(E107,VIP!$A$2:$O15344,2,0)</f>
        <v>DRBR508</v>
      </c>
      <c r="G107" s="167" t="str">
        <f>VLOOKUP(E107,'LISTADO ATM'!$A$2:$B$900,2,0)</f>
        <v xml:space="preserve">ATM Hiper Olé Aut. Duarte </v>
      </c>
      <c r="H107" s="167" t="str">
        <f>VLOOKUP(E107,VIP!$A$2:$O20305,7,FALSE)</f>
        <v>Si</v>
      </c>
      <c r="I107" s="167" t="str">
        <f>VLOOKUP(E107,VIP!$A$2:$O12270,8,FALSE)</f>
        <v>Si</v>
      </c>
      <c r="J107" s="167" t="str">
        <f>VLOOKUP(E107,VIP!$A$2:$O12220,8,FALSE)</f>
        <v>Si</v>
      </c>
      <c r="K107" s="167" t="str">
        <f>VLOOKUP(E107,VIP!$A$2:$O15794,6,0)</f>
        <v>NO</v>
      </c>
      <c r="L107" s="141" t="s">
        <v>2434</v>
      </c>
      <c r="M107" s="95" t="s">
        <v>2438</v>
      </c>
      <c r="N107" s="95" t="s">
        <v>2444</v>
      </c>
      <c r="O107" s="167" t="s">
        <v>2445</v>
      </c>
      <c r="P107" s="167"/>
      <c r="Q107" s="129" t="s">
        <v>2434</v>
      </c>
    </row>
    <row r="108" spans="1:17" ht="18" x14ac:dyDescent="0.25">
      <c r="A108" s="167" t="str">
        <f>VLOOKUP(E108,'LISTADO ATM'!$A$2:$C$901,3,0)</f>
        <v>DISTRITO NACIONAL</v>
      </c>
      <c r="B108" s="126" t="s">
        <v>2765</v>
      </c>
      <c r="C108" s="96">
        <v>44432.242685185185</v>
      </c>
      <c r="D108" s="96" t="s">
        <v>2441</v>
      </c>
      <c r="E108" s="126">
        <v>517</v>
      </c>
      <c r="F108" s="167" t="str">
        <f>VLOOKUP(E108,VIP!$A$2:$O15343,2,0)</f>
        <v>DRBR517</v>
      </c>
      <c r="G108" s="167" t="str">
        <f>VLOOKUP(E108,'LISTADO ATM'!$A$2:$B$900,2,0)</f>
        <v xml:space="preserve">ATM Autobanco Oficina Sans Soucí </v>
      </c>
      <c r="H108" s="167" t="str">
        <f>VLOOKUP(E108,VIP!$A$2:$O20304,7,FALSE)</f>
        <v>Si</v>
      </c>
      <c r="I108" s="167" t="str">
        <f>VLOOKUP(E108,VIP!$A$2:$O12269,8,FALSE)</f>
        <v>Si</v>
      </c>
      <c r="J108" s="167" t="str">
        <f>VLOOKUP(E108,VIP!$A$2:$O12219,8,FALSE)</f>
        <v>Si</v>
      </c>
      <c r="K108" s="167" t="str">
        <f>VLOOKUP(E108,VIP!$A$2:$O15793,6,0)</f>
        <v>SI</v>
      </c>
      <c r="L108" s="141" t="s">
        <v>2434</v>
      </c>
      <c r="M108" s="162" t="s">
        <v>2783</v>
      </c>
      <c r="N108" s="95" t="s">
        <v>2444</v>
      </c>
      <c r="O108" s="167" t="s">
        <v>2445</v>
      </c>
      <c r="P108" s="167"/>
      <c r="Q108" s="169" t="s">
        <v>2823</v>
      </c>
    </row>
    <row r="109" spans="1:17" ht="18" x14ac:dyDescent="0.25">
      <c r="A109" s="167" t="str">
        <f>VLOOKUP(E109,'LISTADO ATM'!$A$2:$C$901,3,0)</f>
        <v>NORTE</v>
      </c>
      <c r="B109" s="126" t="s">
        <v>2764</v>
      </c>
      <c r="C109" s="96">
        <v>44432.245474537034</v>
      </c>
      <c r="D109" s="96" t="s">
        <v>2460</v>
      </c>
      <c r="E109" s="126">
        <v>388</v>
      </c>
      <c r="F109" s="167" t="str">
        <f>VLOOKUP(E109,VIP!$A$2:$O15342,2,0)</f>
        <v>DRBR388</v>
      </c>
      <c r="G109" s="167" t="str">
        <f>VLOOKUP(E109,'LISTADO ATM'!$A$2:$B$900,2,0)</f>
        <v xml:space="preserve">ATM Multicentro La Sirena Puerto Plata </v>
      </c>
      <c r="H109" s="167" t="str">
        <f>VLOOKUP(E109,VIP!$A$2:$O20303,7,FALSE)</f>
        <v>Si</v>
      </c>
      <c r="I109" s="167" t="str">
        <f>VLOOKUP(E109,VIP!$A$2:$O12268,8,FALSE)</f>
        <v>Si</v>
      </c>
      <c r="J109" s="167" t="str">
        <f>VLOOKUP(E109,VIP!$A$2:$O12218,8,FALSE)</f>
        <v>Si</v>
      </c>
      <c r="K109" s="167" t="str">
        <f>VLOOKUP(E109,VIP!$A$2:$O15792,6,0)</f>
        <v>NO</v>
      </c>
      <c r="L109" s="141" t="s">
        <v>2434</v>
      </c>
      <c r="M109" s="162" t="s">
        <v>2783</v>
      </c>
      <c r="N109" s="95" t="s">
        <v>2444</v>
      </c>
      <c r="O109" s="167" t="s">
        <v>2461</v>
      </c>
      <c r="P109" s="167"/>
      <c r="Q109" s="169" t="s">
        <v>2784</v>
      </c>
    </row>
    <row r="110" spans="1:17" ht="18" x14ac:dyDescent="0.25">
      <c r="A110" s="167" t="str">
        <f>VLOOKUP(E110,'LISTADO ATM'!$A$2:$C$901,3,0)</f>
        <v>NORTE</v>
      </c>
      <c r="B110" s="126" t="s">
        <v>2763</v>
      </c>
      <c r="C110" s="96">
        <v>44432.250856481478</v>
      </c>
      <c r="D110" s="96" t="s">
        <v>2460</v>
      </c>
      <c r="E110" s="126">
        <v>208</v>
      </c>
      <c r="F110" s="167" t="str">
        <f>VLOOKUP(E110,VIP!$A$2:$O15341,2,0)</f>
        <v>DRBR208</v>
      </c>
      <c r="G110" s="167" t="str">
        <f>VLOOKUP(E110,'LISTADO ATM'!$A$2:$B$900,2,0)</f>
        <v xml:space="preserve">ATM UNP Tireo </v>
      </c>
      <c r="H110" s="167" t="str">
        <f>VLOOKUP(E110,VIP!$A$2:$O20302,7,FALSE)</f>
        <v>Si</v>
      </c>
      <c r="I110" s="167" t="str">
        <f>VLOOKUP(E110,VIP!$A$2:$O12267,8,FALSE)</f>
        <v>Si</v>
      </c>
      <c r="J110" s="167" t="str">
        <f>VLOOKUP(E110,VIP!$A$2:$O12217,8,FALSE)</f>
        <v>Si</v>
      </c>
      <c r="K110" s="167" t="str">
        <f>VLOOKUP(E110,VIP!$A$2:$O15791,6,0)</f>
        <v>NO</v>
      </c>
      <c r="L110" s="141" t="s">
        <v>2434</v>
      </c>
      <c r="M110" s="162" t="s">
        <v>2783</v>
      </c>
      <c r="N110" s="95" t="s">
        <v>2444</v>
      </c>
      <c r="O110" s="167" t="s">
        <v>2461</v>
      </c>
      <c r="P110" s="167"/>
      <c r="Q110" s="169" t="s">
        <v>2823</v>
      </c>
    </row>
    <row r="111" spans="1:17" ht="18" x14ac:dyDescent="0.25">
      <c r="A111" s="167" t="str">
        <f>VLOOKUP(E111,'LISTADO ATM'!$A$2:$C$901,3,0)</f>
        <v>NORTE</v>
      </c>
      <c r="B111" s="126" t="s">
        <v>2762</v>
      </c>
      <c r="C111" s="96">
        <v>44432.251828703702</v>
      </c>
      <c r="D111" s="96" t="s">
        <v>2460</v>
      </c>
      <c r="E111" s="126">
        <v>181</v>
      </c>
      <c r="F111" s="167" t="str">
        <f>VLOOKUP(E111,VIP!$A$2:$O15340,2,0)</f>
        <v>DRBR181</v>
      </c>
      <c r="G111" s="167" t="str">
        <f>VLOOKUP(E111,'LISTADO ATM'!$A$2:$B$900,2,0)</f>
        <v xml:space="preserve">ATM Oficina Sabaneta </v>
      </c>
      <c r="H111" s="167" t="str">
        <f>VLOOKUP(E111,VIP!$A$2:$O20301,7,FALSE)</f>
        <v>Si</v>
      </c>
      <c r="I111" s="167" t="str">
        <f>VLOOKUP(E111,VIP!$A$2:$O12266,8,FALSE)</f>
        <v>Si</v>
      </c>
      <c r="J111" s="167" t="str">
        <f>VLOOKUP(E111,VIP!$A$2:$O12216,8,FALSE)</f>
        <v>Si</v>
      </c>
      <c r="K111" s="167" t="str">
        <f>VLOOKUP(E111,VIP!$A$2:$O15790,6,0)</f>
        <v>SI</v>
      </c>
      <c r="L111" s="141" t="s">
        <v>2410</v>
      </c>
      <c r="M111" s="162" t="s">
        <v>2783</v>
      </c>
      <c r="N111" s="95" t="s">
        <v>2444</v>
      </c>
      <c r="O111" s="167" t="s">
        <v>2461</v>
      </c>
      <c r="P111" s="167"/>
      <c r="Q111" s="169" t="s">
        <v>2784</v>
      </c>
    </row>
    <row r="112" spans="1:17" ht="18" x14ac:dyDescent="0.25">
      <c r="A112" s="167" t="str">
        <f>VLOOKUP(E112,'LISTADO ATM'!$A$2:$C$901,3,0)</f>
        <v>DISTRITO NACIONAL</v>
      </c>
      <c r="B112" s="126" t="s">
        <v>2761</v>
      </c>
      <c r="C112" s="96">
        <v>44432.253263888888</v>
      </c>
      <c r="D112" s="96" t="s">
        <v>2460</v>
      </c>
      <c r="E112" s="126">
        <v>160</v>
      </c>
      <c r="F112" s="167" t="str">
        <f>VLOOKUP(E112,VIP!$A$2:$O15339,2,0)</f>
        <v>DRBR160</v>
      </c>
      <c r="G112" s="167" t="str">
        <f>VLOOKUP(E112,'LISTADO ATM'!$A$2:$B$900,2,0)</f>
        <v xml:space="preserve">ATM Oficina Herrera </v>
      </c>
      <c r="H112" s="167" t="str">
        <f>VLOOKUP(E112,VIP!$A$2:$O20300,7,FALSE)</f>
        <v>Si</v>
      </c>
      <c r="I112" s="167" t="str">
        <f>VLOOKUP(E112,VIP!$A$2:$O12265,8,FALSE)</f>
        <v>Si</v>
      </c>
      <c r="J112" s="167" t="str">
        <f>VLOOKUP(E112,VIP!$A$2:$O12215,8,FALSE)</f>
        <v>Si</v>
      </c>
      <c r="K112" s="167" t="str">
        <f>VLOOKUP(E112,VIP!$A$2:$O15789,6,0)</f>
        <v>NO</v>
      </c>
      <c r="L112" s="141" t="s">
        <v>2434</v>
      </c>
      <c r="M112" s="95" t="s">
        <v>2438</v>
      </c>
      <c r="N112" s="95" t="s">
        <v>2444</v>
      </c>
      <c r="O112" s="167" t="s">
        <v>2461</v>
      </c>
      <c r="P112" s="167"/>
      <c r="Q112" s="129" t="s">
        <v>2434</v>
      </c>
    </row>
    <row r="113" spans="1:17" ht="18" x14ac:dyDescent="0.25">
      <c r="A113" s="167" t="str">
        <f>VLOOKUP(E113,'LISTADO ATM'!$A$2:$C$901,3,0)</f>
        <v>ESTE</v>
      </c>
      <c r="B113" s="126" t="s">
        <v>2760</v>
      </c>
      <c r="C113" s="96">
        <v>44432.255011574074</v>
      </c>
      <c r="D113" s="96" t="s">
        <v>2460</v>
      </c>
      <c r="E113" s="126">
        <v>121</v>
      </c>
      <c r="F113" s="167" t="str">
        <f>VLOOKUP(E113,VIP!$A$2:$O15338,2,0)</f>
        <v>DRBR121</v>
      </c>
      <c r="G113" s="167" t="str">
        <f>VLOOKUP(E113,'LISTADO ATM'!$A$2:$B$900,2,0)</f>
        <v xml:space="preserve">ATM Oficina Bayaguana </v>
      </c>
      <c r="H113" s="167" t="str">
        <f>VLOOKUP(E113,VIP!$A$2:$O20299,7,FALSE)</f>
        <v>Si</v>
      </c>
      <c r="I113" s="167" t="str">
        <f>VLOOKUP(E113,VIP!$A$2:$O12264,8,FALSE)</f>
        <v>Si</v>
      </c>
      <c r="J113" s="167" t="str">
        <f>VLOOKUP(E113,VIP!$A$2:$O12214,8,FALSE)</f>
        <v>Si</v>
      </c>
      <c r="K113" s="167" t="str">
        <f>VLOOKUP(E113,VIP!$A$2:$O15788,6,0)</f>
        <v>SI</v>
      </c>
      <c r="L113" s="141" t="s">
        <v>2410</v>
      </c>
      <c r="M113" s="162" t="s">
        <v>2783</v>
      </c>
      <c r="N113" s="95" t="s">
        <v>2444</v>
      </c>
      <c r="O113" s="167" t="s">
        <v>2461</v>
      </c>
      <c r="P113" s="167"/>
      <c r="Q113" s="169" t="s">
        <v>2784</v>
      </c>
    </row>
    <row r="114" spans="1:17" ht="18" x14ac:dyDescent="0.25">
      <c r="A114" s="168" t="str">
        <f>VLOOKUP(E114,'LISTADO ATM'!$A$2:$C$901,3,0)</f>
        <v>DISTRITO NACIONAL</v>
      </c>
      <c r="B114" s="126" t="s">
        <v>2770</v>
      </c>
      <c r="C114" s="96">
        <v>44432.323368055557</v>
      </c>
      <c r="D114" s="96" t="s">
        <v>2460</v>
      </c>
      <c r="E114" s="126">
        <v>354</v>
      </c>
      <c r="F114" s="168" t="str">
        <f>VLOOKUP(E114,VIP!$A$2:$O15339,2,0)</f>
        <v>DRBR354</v>
      </c>
      <c r="G114" s="168" t="str">
        <f>VLOOKUP(E114,'LISTADO ATM'!$A$2:$B$900,2,0)</f>
        <v xml:space="preserve">ATM Oficina Núñez de Cáceres II </v>
      </c>
      <c r="H114" s="168" t="str">
        <f>VLOOKUP(E114,VIP!$A$2:$O20300,7,FALSE)</f>
        <v>Si</v>
      </c>
      <c r="I114" s="168" t="str">
        <f>VLOOKUP(E114,VIP!$A$2:$O12265,8,FALSE)</f>
        <v>Si</v>
      </c>
      <c r="J114" s="168" t="str">
        <f>VLOOKUP(E114,VIP!$A$2:$O12215,8,FALSE)</f>
        <v>Si</v>
      </c>
      <c r="K114" s="168" t="str">
        <f>VLOOKUP(E114,VIP!$A$2:$O15789,6,0)</f>
        <v>NO</v>
      </c>
      <c r="L114" s="141" t="s">
        <v>2410</v>
      </c>
      <c r="M114" s="95" t="s">
        <v>2438</v>
      </c>
      <c r="N114" s="95" t="s">
        <v>2444</v>
      </c>
      <c r="O114" s="168" t="s">
        <v>2461</v>
      </c>
      <c r="P114" s="168"/>
      <c r="Q114" s="129" t="s">
        <v>2410</v>
      </c>
    </row>
    <row r="115" spans="1:17" ht="18" x14ac:dyDescent="0.25">
      <c r="A115" s="168" t="str">
        <f>VLOOKUP(E115,'LISTADO ATM'!$A$2:$C$901,3,0)</f>
        <v>DISTRITO NACIONAL</v>
      </c>
      <c r="B115" s="126" t="s">
        <v>2771</v>
      </c>
      <c r="C115" s="96">
        <v>44432.329270833332</v>
      </c>
      <c r="D115" s="96" t="s">
        <v>2441</v>
      </c>
      <c r="E115" s="126">
        <v>719</v>
      </c>
      <c r="F115" s="168" t="str">
        <f>VLOOKUP(E115,VIP!$A$2:$O15340,2,0)</f>
        <v>DRBR419</v>
      </c>
      <c r="G115" s="168" t="str">
        <f>VLOOKUP(E115,'LISTADO ATM'!$A$2:$B$900,2,0)</f>
        <v xml:space="preserve">ATM Ayuntamiento Municipal San Luís </v>
      </c>
      <c r="H115" s="168" t="str">
        <f>VLOOKUP(E115,VIP!$A$2:$O20301,7,FALSE)</f>
        <v>Si</v>
      </c>
      <c r="I115" s="168" t="str">
        <f>VLOOKUP(E115,VIP!$A$2:$O12266,8,FALSE)</f>
        <v>Si</v>
      </c>
      <c r="J115" s="168" t="str">
        <f>VLOOKUP(E115,VIP!$A$2:$O12216,8,FALSE)</f>
        <v>Si</v>
      </c>
      <c r="K115" s="168" t="str">
        <f>VLOOKUP(E115,VIP!$A$2:$O15790,6,0)</f>
        <v>NO</v>
      </c>
      <c r="L115" s="141" t="s">
        <v>2434</v>
      </c>
      <c r="M115" s="162" t="s">
        <v>2783</v>
      </c>
      <c r="N115" s="95" t="s">
        <v>2444</v>
      </c>
      <c r="O115" s="168" t="s">
        <v>2445</v>
      </c>
      <c r="P115" s="168"/>
      <c r="Q115" s="169" t="s">
        <v>2823</v>
      </c>
    </row>
    <row r="116" spans="1:17" ht="18" x14ac:dyDescent="0.25">
      <c r="A116" s="168" t="str">
        <f>VLOOKUP(E116,'LISTADO ATM'!$A$2:$C$901,3,0)</f>
        <v>DISTRITO NACIONAL</v>
      </c>
      <c r="B116" s="126" t="s">
        <v>2772</v>
      </c>
      <c r="C116" s="96">
        <v>44432.334456018521</v>
      </c>
      <c r="D116" s="96" t="s">
        <v>2441</v>
      </c>
      <c r="E116" s="126">
        <v>993</v>
      </c>
      <c r="F116" s="168" t="str">
        <f>VLOOKUP(E116,VIP!$A$2:$O15341,2,0)</f>
        <v>DRBR993</v>
      </c>
      <c r="G116" s="168" t="str">
        <f>VLOOKUP(E116,'LISTADO ATM'!$A$2:$B$900,2,0)</f>
        <v xml:space="preserve">ATM Centro Medico Integral II </v>
      </c>
      <c r="H116" s="168" t="str">
        <f>VLOOKUP(E116,VIP!$A$2:$O20302,7,FALSE)</f>
        <v>Si</v>
      </c>
      <c r="I116" s="168" t="str">
        <f>VLOOKUP(E116,VIP!$A$2:$O12267,8,FALSE)</f>
        <v>Si</v>
      </c>
      <c r="J116" s="168" t="str">
        <f>VLOOKUP(E116,VIP!$A$2:$O12217,8,FALSE)</f>
        <v>Si</v>
      </c>
      <c r="K116" s="168" t="str">
        <f>VLOOKUP(E116,VIP!$A$2:$O15791,6,0)</f>
        <v>NO</v>
      </c>
      <c r="L116" s="141" t="s">
        <v>2410</v>
      </c>
      <c r="M116" s="162" t="s">
        <v>2783</v>
      </c>
      <c r="N116" s="95" t="s">
        <v>2444</v>
      </c>
      <c r="O116" s="168" t="s">
        <v>2445</v>
      </c>
      <c r="P116" s="168"/>
      <c r="Q116" s="169" t="s">
        <v>2823</v>
      </c>
    </row>
    <row r="117" spans="1:17" ht="18" x14ac:dyDescent="0.25">
      <c r="A117" s="168" t="str">
        <f>VLOOKUP(E117,'LISTADO ATM'!$A$2:$C$901,3,0)</f>
        <v>NORTE</v>
      </c>
      <c r="B117" s="126" t="s">
        <v>2773</v>
      </c>
      <c r="C117" s="96">
        <v>44432.336597222224</v>
      </c>
      <c r="D117" s="96" t="s">
        <v>2460</v>
      </c>
      <c r="E117" s="126">
        <v>796</v>
      </c>
      <c r="F117" s="168" t="str">
        <f>VLOOKUP(E117,VIP!$A$2:$O15342,2,0)</f>
        <v>DRBR155</v>
      </c>
      <c r="G117" s="168" t="str">
        <f>VLOOKUP(E117,'LISTADO ATM'!$A$2:$B$900,2,0)</f>
        <v xml:space="preserve">ATM Oficina Plaza Ventura (Nagua) </v>
      </c>
      <c r="H117" s="168" t="str">
        <f>VLOOKUP(E117,VIP!$A$2:$O20303,7,FALSE)</f>
        <v>Si</v>
      </c>
      <c r="I117" s="168" t="str">
        <f>VLOOKUP(E117,VIP!$A$2:$O12268,8,FALSE)</f>
        <v>Si</v>
      </c>
      <c r="J117" s="168" t="str">
        <f>VLOOKUP(E117,VIP!$A$2:$O12218,8,FALSE)</f>
        <v>Si</v>
      </c>
      <c r="K117" s="168" t="str">
        <f>VLOOKUP(E117,VIP!$A$2:$O15792,6,0)</f>
        <v>SI</v>
      </c>
      <c r="L117" s="141" t="s">
        <v>2782</v>
      </c>
      <c r="M117" s="162" t="s">
        <v>2783</v>
      </c>
      <c r="N117" s="95" t="s">
        <v>2444</v>
      </c>
      <c r="O117" s="168" t="s">
        <v>2461</v>
      </c>
      <c r="P117" s="168"/>
      <c r="Q117" s="169" t="s">
        <v>2784</v>
      </c>
    </row>
    <row r="118" spans="1:17" ht="18" x14ac:dyDescent="0.25">
      <c r="A118" s="168" t="str">
        <f>VLOOKUP(E118,'LISTADO ATM'!$A$2:$C$901,3,0)</f>
        <v>NORTE</v>
      </c>
      <c r="B118" s="126" t="s">
        <v>2774</v>
      </c>
      <c r="C118" s="96">
        <v>44432.343888888892</v>
      </c>
      <c r="D118" s="96" t="s">
        <v>2613</v>
      </c>
      <c r="E118" s="126">
        <v>760</v>
      </c>
      <c r="F118" s="168" t="str">
        <f>VLOOKUP(E118,VIP!$A$2:$O15343,2,0)</f>
        <v>DRBR760</v>
      </c>
      <c r="G118" s="168" t="str">
        <f>VLOOKUP(E118,'LISTADO ATM'!$A$2:$B$900,2,0)</f>
        <v xml:space="preserve">ATM UNP Cruce Guayacanes (Mao) </v>
      </c>
      <c r="H118" s="168" t="str">
        <f>VLOOKUP(E118,VIP!$A$2:$O20304,7,FALSE)</f>
        <v>Si</v>
      </c>
      <c r="I118" s="168" t="str">
        <f>VLOOKUP(E118,VIP!$A$2:$O12269,8,FALSE)</f>
        <v>Si</v>
      </c>
      <c r="J118" s="168" t="str">
        <f>VLOOKUP(E118,VIP!$A$2:$O12219,8,FALSE)</f>
        <v>Si</v>
      </c>
      <c r="K118" s="168" t="str">
        <f>VLOOKUP(E118,VIP!$A$2:$O15793,6,0)</f>
        <v>NO</v>
      </c>
      <c r="L118" s="141" t="s">
        <v>2410</v>
      </c>
      <c r="M118" s="162" t="s">
        <v>2783</v>
      </c>
      <c r="N118" s="95" t="s">
        <v>2444</v>
      </c>
      <c r="O118" s="168" t="s">
        <v>2614</v>
      </c>
      <c r="P118" s="168"/>
      <c r="Q118" s="169" t="s">
        <v>2823</v>
      </c>
    </row>
    <row r="119" spans="1:17" ht="18" x14ac:dyDescent="0.25">
      <c r="A119" s="168" t="str">
        <f>VLOOKUP(E119,'LISTADO ATM'!$A$2:$C$901,3,0)</f>
        <v>DISTRITO NACIONAL</v>
      </c>
      <c r="B119" s="126" t="s">
        <v>2775</v>
      </c>
      <c r="C119" s="96">
        <v>44432.361203703702</v>
      </c>
      <c r="D119" s="96" t="s">
        <v>2441</v>
      </c>
      <c r="E119" s="126">
        <v>525</v>
      </c>
      <c r="F119" s="168" t="str">
        <f>VLOOKUP(E119,VIP!$A$2:$O15344,2,0)</f>
        <v>DRBR525</v>
      </c>
      <c r="G119" s="168" t="str">
        <f>VLOOKUP(E119,'LISTADO ATM'!$A$2:$B$900,2,0)</f>
        <v>ATM S/M Bravo Las Americas</v>
      </c>
      <c r="H119" s="168" t="str">
        <f>VLOOKUP(E119,VIP!$A$2:$O20305,7,FALSE)</f>
        <v>Si</v>
      </c>
      <c r="I119" s="168" t="str">
        <f>VLOOKUP(E119,VIP!$A$2:$O12270,8,FALSE)</f>
        <v>Si</v>
      </c>
      <c r="J119" s="168" t="str">
        <f>VLOOKUP(E119,VIP!$A$2:$O12220,8,FALSE)</f>
        <v>Si</v>
      </c>
      <c r="K119" s="168" t="str">
        <f>VLOOKUP(E119,VIP!$A$2:$O15794,6,0)</f>
        <v>NO</v>
      </c>
      <c r="L119" s="141" t="s">
        <v>2410</v>
      </c>
      <c r="M119" s="162" t="s">
        <v>2783</v>
      </c>
      <c r="N119" s="95" t="s">
        <v>2444</v>
      </c>
      <c r="O119" s="168" t="s">
        <v>2445</v>
      </c>
      <c r="P119" s="168"/>
      <c r="Q119" s="169" t="s">
        <v>2823</v>
      </c>
    </row>
    <row r="120" spans="1:17" ht="18" x14ac:dyDescent="0.25">
      <c r="A120" s="168" t="str">
        <f>VLOOKUP(E120,'LISTADO ATM'!$A$2:$C$901,3,0)</f>
        <v>SUR</v>
      </c>
      <c r="B120" s="126" t="s">
        <v>2776</v>
      </c>
      <c r="C120" s="96">
        <v>44432.362962962965</v>
      </c>
      <c r="D120" s="96" t="s">
        <v>2441</v>
      </c>
      <c r="E120" s="126">
        <v>615</v>
      </c>
      <c r="F120" s="168" t="str">
        <f>VLOOKUP(E120,VIP!$A$2:$O15345,2,0)</f>
        <v>DRBR418</v>
      </c>
      <c r="G120" s="168" t="str">
        <f>VLOOKUP(E120,'LISTADO ATM'!$A$2:$B$900,2,0)</f>
        <v xml:space="preserve">ATM Estación Sunix Cabral (Barahona) </v>
      </c>
      <c r="H120" s="168" t="str">
        <f>VLOOKUP(E120,VIP!$A$2:$O20306,7,FALSE)</f>
        <v>Si</v>
      </c>
      <c r="I120" s="168" t="str">
        <f>VLOOKUP(E120,VIP!$A$2:$O12271,8,FALSE)</f>
        <v>Si</v>
      </c>
      <c r="J120" s="168" t="str">
        <f>VLOOKUP(E120,VIP!$A$2:$O12221,8,FALSE)</f>
        <v>Si</v>
      </c>
      <c r="K120" s="168" t="str">
        <f>VLOOKUP(E120,VIP!$A$2:$O15795,6,0)</f>
        <v>NO</v>
      </c>
      <c r="L120" s="141" t="s">
        <v>2410</v>
      </c>
      <c r="M120" s="162" t="s">
        <v>2783</v>
      </c>
      <c r="N120" s="95" t="s">
        <v>2444</v>
      </c>
      <c r="O120" s="168" t="s">
        <v>2445</v>
      </c>
      <c r="P120" s="168"/>
      <c r="Q120" s="169" t="s">
        <v>2823</v>
      </c>
    </row>
    <row r="121" spans="1:17" ht="18" x14ac:dyDescent="0.25">
      <c r="A121" s="168" t="str">
        <f>VLOOKUP(E121,'LISTADO ATM'!$A$2:$C$901,3,0)</f>
        <v>ESTE</v>
      </c>
      <c r="B121" s="126" t="s">
        <v>2777</v>
      </c>
      <c r="C121" s="96">
        <v>44432.365243055552</v>
      </c>
      <c r="D121" s="96" t="s">
        <v>2460</v>
      </c>
      <c r="E121" s="126">
        <v>399</v>
      </c>
      <c r="F121" s="168" t="str">
        <f>VLOOKUP(E121,VIP!$A$2:$O15346,2,0)</f>
        <v>DRBR399</v>
      </c>
      <c r="G121" s="168" t="str">
        <f>VLOOKUP(E121,'LISTADO ATM'!$A$2:$B$900,2,0)</f>
        <v xml:space="preserve">ATM Oficina La Romana II </v>
      </c>
      <c r="H121" s="168" t="str">
        <f>VLOOKUP(E121,VIP!$A$2:$O20307,7,FALSE)</f>
        <v>Si</v>
      </c>
      <c r="I121" s="168" t="str">
        <f>VLOOKUP(E121,VIP!$A$2:$O12272,8,FALSE)</f>
        <v>Si</v>
      </c>
      <c r="J121" s="168" t="str">
        <f>VLOOKUP(E121,VIP!$A$2:$O12222,8,FALSE)</f>
        <v>Si</v>
      </c>
      <c r="K121" s="168" t="str">
        <f>VLOOKUP(E121,VIP!$A$2:$O15796,6,0)</f>
        <v>NO</v>
      </c>
      <c r="L121" s="141" t="s">
        <v>2410</v>
      </c>
      <c r="M121" s="162" t="s">
        <v>2783</v>
      </c>
      <c r="N121" s="95" t="s">
        <v>2444</v>
      </c>
      <c r="O121" s="168" t="s">
        <v>2461</v>
      </c>
      <c r="P121" s="168"/>
      <c r="Q121" s="169" t="s">
        <v>2823</v>
      </c>
    </row>
    <row r="122" spans="1:17" ht="18" x14ac:dyDescent="0.25">
      <c r="A122" s="168" t="str">
        <f>VLOOKUP(E122,'LISTADO ATM'!$A$2:$C$901,3,0)</f>
        <v>DISTRITO NACIONAL</v>
      </c>
      <c r="B122" s="126" t="s">
        <v>2778</v>
      </c>
      <c r="C122" s="96">
        <v>44432.367673611108</v>
      </c>
      <c r="D122" s="96" t="s">
        <v>2174</v>
      </c>
      <c r="E122" s="126">
        <v>707</v>
      </c>
      <c r="F122" s="168" t="str">
        <f>VLOOKUP(E122,VIP!$A$2:$O15347,2,0)</f>
        <v>DRBR707</v>
      </c>
      <c r="G122" s="168" t="str">
        <f>VLOOKUP(E122,'LISTADO ATM'!$A$2:$B$900,2,0)</f>
        <v xml:space="preserve">ATM IAD </v>
      </c>
      <c r="H122" s="168" t="str">
        <f>VLOOKUP(E122,VIP!$A$2:$O20308,7,FALSE)</f>
        <v>No</v>
      </c>
      <c r="I122" s="168" t="str">
        <f>VLOOKUP(E122,VIP!$A$2:$O12273,8,FALSE)</f>
        <v>No</v>
      </c>
      <c r="J122" s="168" t="str">
        <f>VLOOKUP(E122,VIP!$A$2:$O12223,8,FALSE)</f>
        <v>No</v>
      </c>
      <c r="K122" s="168" t="str">
        <f>VLOOKUP(E122,VIP!$A$2:$O15797,6,0)</f>
        <v>NO</v>
      </c>
      <c r="L122" s="141" t="s">
        <v>2213</v>
      </c>
      <c r="M122" s="95" t="s">
        <v>2438</v>
      </c>
      <c r="N122" s="95" t="s">
        <v>2444</v>
      </c>
      <c r="O122" s="168" t="s">
        <v>2446</v>
      </c>
      <c r="P122" s="168"/>
      <c r="Q122" s="129" t="s">
        <v>2213</v>
      </c>
    </row>
    <row r="123" spans="1:17" ht="18" x14ac:dyDescent="0.25">
      <c r="A123" s="168" t="str">
        <f>VLOOKUP(E123,'LISTADO ATM'!$A$2:$C$901,3,0)</f>
        <v>DISTRITO NACIONAL</v>
      </c>
      <c r="B123" s="126" t="s">
        <v>2779</v>
      </c>
      <c r="C123" s="96">
        <v>44432.368425925924</v>
      </c>
      <c r="D123" s="96" t="s">
        <v>2174</v>
      </c>
      <c r="E123" s="126">
        <v>237</v>
      </c>
      <c r="F123" s="168" t="str">
        <f>VLOOKUP(E123,VIP!$A$2:$O15348,2,0)</f>
        <v>DRBR237</v>
      </c>
      <c r="G123" s="168" t="str">
        <f>VLOOKUP(E123,'LISTADO ATM'!$A$2:$B$900,2,0)</f>
        <v xml:space="preserve">ATM UNP Plaza Vásquez </v>
      </c>
      <c r="H123" s="168" t="str">
        <f>VLOOKUP(E123,VIP!$A$2:$O20309,7,FALSE)</f>
        <v>Si</v>
      </c>
      <c r="I123" s="168" t="str">
        <f>VLOOKUP(E123,VIP!$A$2:$O12274,8,FALSE)</f>
        <v>Si</v>
      </c>
      <c r="J123" s="168" t="str">
        <f>VLOOKUP(E123,VIP!$A$2:$O12224,8,FALSE)</f>
        <v>Si</v>
      </c>
      <c r="K123" s="168" t="str">
        <f>VLOOKUP(E123,VIP!$A$2:$O15798,6,0)</f>
        <v>SI</v>
      </c>
      <c r="L123" s="141" t="s">
        <v>2213</v>
      </c>
      <c r="M123" s="95" t="s">
        <v>2438</v>
      </c>
      <c r="N123" s="95" t="s">
        <v>2444</v>
      </c>
      <c r="O123" s="168" t="s">
        <v>2446</v>
      </c>
      <c r="P123" s="168"/>
      <c r="Q123" s="129" t="s">
        <v>2213</v>
      </c>
    </row>
    <row r="124" spans="1:17" ht="18" x14ac:dyDescent="0.25">
      <c r="A124" s="168" t="str">
        <f>VLOOKUP(E124,'LISTADO ATM'!$A$2:$C$901,3,0)</f>
        <v>NORTE</v>
      </c>
      <c r="B124" s="126" t="s">
        <v>2780</v>
      </c>
      <c r="C124" s="96">
        <v>44432.369027777779</v>
      </c>
      <c r="D124" s="96" t="s">
        <v>2175</v>
      </c>
      <c r="E124" s="126">
        <v>62</v>
      </c>
      <c r="F124" s="168" t="str">
        <f>VLOOKUP(E124,VIP!$A$2:$O15349,2,0)</f>
        <v>DRBR062</v>
      </c>
      <c r="G124" s="168" t="str">
        <f>VLOOKUP(E124,'LISTADO ATM'!$A$2:$B$900,2,0)</f>
        <v xml:space="preserve">ATM Oficina Dajabón </v>
      </c>
      <c r="H124" s="168" t="str">
        <f>VLOOKUP(E124,VIP!$A$2:$O20310,7,FALSE)</f>
        <v>Si</v>
      </c>
      <c r="I124" s="168" t="str">
        <f>VLOOKUP(E124,VIP!$A$2:$O12275,8,FALSE)</f>
        <v>Si</v>
      </c>
      <c r="J124" s="168" t="str">
        <f>VLOOKUP(E124,VIP!$A$2:$O12225,8,FALSE)</f>
        <v>Si</v>
      </c>
      <c r="K124" s="168" t="str">
        <f>VLOOKUP(E124,VIP!$A$2:$O15799,6,0)</f>
        <v>SI</v>
      </c>
      <c r="L124" s="141" t="s">
        <v>2213</v>
      </c>
      <c r="M124" s="95" t="s">
        <v>2438</v>
      </c>
      <c r="N124" s="95" t="s">
        <v>2444</v>
      </c>
      <c r="O124" s="168" t="s">
        <v>2583</v>
      </c>
      <c r="P124" s="168"/>
      <c r="Q124" s="129" t="s">
        <v>2213</v>
      </c>
    </row>
    <row r="125" spans="1:17" ht="18" x14ac:dyDescent="0.25">
      <c r="A125" s="168" t="str">
        <f>VLOOKUP(E125,'LISTADO ATM'!$A$2:$C$901,3,0)</f>
        <v>NORTE</v>
      </c>
      <c r="B125" s="126" t="s">
        <v>2781</v>
      </c>
      <c r="C125" s="96">
        <v>44432.370115740741</v>
      </c>
      <c r="D125" s="96" t="s">
        <v>2174</v>
      </c>
      <c r="E125" s="126">
        <v>874</v>
      </c>
      <c r="F125" s="168" t="str">
        <f>VLOOKUP(E125,VIP!$A$2:$O15350,2,0)</f>
        <v>DRBR874</v>
      </c>
      <c r="G125" s="168" t="str">
        <f>VLOOKUP(E125,'LISTADO ATM'!$A$2:$B$900,2,0)</f>
        <v xml:space="preserve">ATM Zona Franca Esperanza II (Mao) </v>
      </c>
      <c r="H125" s="168" t="str">
        <f>VLOOKUP(E125,VIP!$A$2:$O20311,7,FALSE)</f>
        <v>Si</v>
      </c>
      <c r="I125" s="168" t="str">
        <f>VLOOKUP(E125,VIP!$A$2:$O12276,8,FALSE)</f>
        <v>Si</v>
      </c>
      <c r="J125" s="168" t="str">
        <f>VLOOKUP(E125,VIP!$A$2:$O12226,8,FALSE)</f>
        <v>Si</v>
      </c>
      <c r="K125" s="168" t="str">
        <f>VLOOKUP(E125,VIP!$A$2:$O15800,6,0)</f>
        <v>NO</v>
      </c>
      <c r="L125" s="141" t="s">
        <v>2213</v>
      </c>
      <c r="M125" s="95" t="s">
        <v>2438</v>
      </c>
      <c r="N125" s="95" t="s">
        <v>2444</v>
      </c>
      <c r="O125" s="168" t="s">
        <v>2446</v>
      </c>
      <c r="P125" s="168"/>
      <c r="Q125" s="129" t="s">
        <v>2213</v>
      </c>
    </row>
    <row r="126" spans="1:17" ht="18" x14ac:dyDescent="0.25">
      <c r="A126" s="168" t="str">
        <f>VLOOKUP(E126,'LISTADO ATM'!$A$2:$C$901,3,0)</f>
        <v>DISTRITO NACIONAL</v>
      </c>
      <c r="B126" s="126" t="s">
        <v>2785</v>
      </c>
      <c r="C126" s="96">
        <v>44432.383888888886</v>
      </c>
      <c r="D126" s="96" t="s">
        <v>2174</v>
      </c>
      <c r="E126" s="126">
        <v>35</v>
      </c>
      <c r="F126" s="168" t="str">
        <f>VLOOKUP(E126,VIP!$A$2:$O15351,2,0)</f>
        <v>DRBR035</v>
      </c>
      <c r="G126" s="168" t="str">
        <f>VLOOKUP(E126,'LISTADO ATM'!$A$2:$B$900,2,0)</f>
        <v xml:space="preserve">ATM Dirección General de Aduanas I </v>
      </c>
      <c r="H126" s="168" t="str">
        <f>VLOOKUP(E126,VIP!$A$2:$O20312,7,FALSE)</f>
        <v>Si</v>
      </c>
      <c r="I126" s="168" t="str">
        <f>VLOOKUP(E126,VIP!$A$2:$O12277,8,FALSE)</f>
        <v>Si</v>
      </c>
      <c r="J126" s="168" t="str">
        <f>VLOOKUP(E126,VIP!$A$2:$O12227,8,FALSE)</f>
        <v>Si</v>
      </c>
      <c r="K126" s="168" t="str">
        <f>VLOOKUP(E126,VIP!$A$2:$O15801,6,0)</f>
        <v>NO</v>
      </c>
      <c r="L126" s="141" t="s">
        <v>2456</v>
      </c>
      <c r="M126" s="95" t="s">
        <v>2438</v>
      </c>
      <c r="N126" s="95" t="s">
        <v>2444</v>
      </c>
      <c r="O126" s="168" t="s">
        <v>2446</v>
      </c>
      <c r="P126" s="168"/>
      <c r="Q126" s="129" t="s">
        <v>2456</v>
      </c>
    </row>
    <row r="127" spans="1:17" ht="18" x14ac:dyDescent="0.25">
      <c r="A127" s="168" t="str">
        <f>VLOOKUP(E127,'LISTADO ATM'!$A$2:$C$901,3,0)</f>
        <v>DISTRITO NACIONAL</v>
      </c>
      <c r="B127" s="126" t="s">
        <v>2786</v>
      </c>
      <c r="C127" s="96">
        <v>44432.384710648148</v>
      </c>
      <c r="D127" s="96" t="s">
        <v>2174</v>
      </c>
      <c r="E127" s="126">
        <v>43</v>
      </c>
      <c r="F127" s="168" t="str">
        <f>VLOOKUP(E127,VIP!$A$2:$O15352,2,0)</f>
        <v>DRBR043</v>
      </c>
      <c r="G127" s="168" t="str">
        <f>VLOOKUP(E127,'LISTADO ATM'!$A$2:$B$900,2,0)</f>
        <v xml:space="preserve">ATM Zona Franca San Isidro </v>
      </c>
      <c r="H127" s="168" t="str">
        <f>VLOOKUP(E127,VIP!$A$2:$O20313,7,FALSE)</f>
        <v>Si</v>
      </c>
      <c r="I127" s="168" t="str">
        <f>VLOOKUP(E127,VIP!$A$2:$O12278,8,FALSE)</f>
        <v>No</v>
      </c>
      <c r="J127" s="168" t="str">
        <f>VLOOKUP(E127,VIP!$A$2:$O12228,8,FALSE)</f>
        <v>No</v>
      </c>
      <c r="K127" s="168" t="str">
        <f>VLOOKUP(E127,VIP!$A$2:$O15802,6,0)</f>
        <v>NO</v>
      </c>
      <c r="L127" s="141" t="s">
        <v>2456</v>
      </c>
      <c r="M127" s="95" t="s">
        <v>2438</v>
      </c>
      <c r="N127" s="95" t="s">
        <v>2444</v>
      </c>
      <c r="O127" s="168" t="s">
        <v>2446</v>
      </c>
      <c r="P127" s="168"/>
      <c r="Q127" s="129" t="s">
        <v>2456</v>
      </c>
    </row>
    <row r="128" spans="1:17" ht="18" x14ac:dyDescent="0.25">
      <c r="A128" s="168" t="str">
        <f>VLOOKUP(E128,'LISTADO ATM'!$A$2:$C$901,3,0)</f>
        <v>NORTE</v>
      </c>
      <c r="B128" s="126" t="s">
        <v>2787</v>
      </c>
      <c r="C128" s="96">
        <v>44432.385428240741</v>
      </c>
      <c r="D128" s="96" t="s">
        <v>2175</v>
      </c>
      <c r="E128" s="126">
        <v>965</v>
      </c>
      <c r="F128" s="168" t="str">
        <f>VLOOKUP(E128,VIP!$A$2:$O15353,2,0)</f>
        <v>DRBR965</v>
      </c>
      <c r="G128" s="168" t="str">
        <f>VLOOKUP(E128,'LISTADO ATM'!$A$2:$B$900,2,0)</f>
        <v xml:space="preserve">ATM S/M La Fuente FUN (Santiago) </v>
      </c>
      <c r="H128" s="168" t="str">
        <f>VLOOKUP(E128,VIP!$A$2:$O20314,7,FALSE)</f>
        <v>Si</v>
      </c>
      <c r="I128" s="168" t="str">
        <f>VLOOKUP(E128,VIP!$A$2:$O12279,8,FALSE)</f>
        <v>Si</v>
      </c>
      <c r="J128" s="168" t="str">
        <f>VLOOKUP(E128,VIP!$A$2:$O12229,8,FALSE)</f>
        <v>Si</v>
      </c>
      <c r="K128" s="168" t="str">
        <f>VLOOKUP(E128,VIP!$A$2:$O15803,6,0)</f>
        <v>NO</v>
      </c>
      <c r="L128" s="141" t="s">
        <v>2456</v>
      </c>
      <c r="M128" s="162" t="s">
        <v>2783</v>
      </c>
      <c r="N128" s="95" t="s">
        <v>2444</v>
      </c>
      <c r="O128" s="168" t="s">
        <v>2583</v>
      </c>
      <c r="P128" s="168"/>
      <c r="Q128" s="169" t="s">
        <v>2823</v>
      </c>
    </row>
    <row r="129" spans="1:17" ht="18" x14ac:dyDescent="0.25">
      <c r="A129" s="168" t="str">
        <f>VLOOKUP(E129,'LISTADO ATM'!$A$2:$C$901,3,0)</f>
        <v>SUR</v>
      </c>
      <c r="B129" s="126" t="s">
        <v>2788</v>
      </c>
      <c r="C129" s="96">
        <v>44432.388356481482</v>
      </c>
      <c r="D129" s="96" t="s">
        <v>2174</v>
      </c>
      <c r="E129" s="126">
        <v>584</v>
      </c>
      <c r="F129" s="168" t="str">
        <f>VLOOKUP(E129,VIP!$A$2:$O15354,2,0)</f>
        <v>DRBR404</v>
      </c>
      <c r="G129" s="168" t="str">
        <f>VLOOKUP(E129,'LISTADO ATM'!$A$2:$B$900,2,0)</f>
        <v xml:space="preserve">ATM Oficina San Cristóbal I </v>
      </c>
      <c r="H129" s="168" t="str">
        <f>VLOOKUP(E129,VIP!$A$2:$O20315,7,FALSE)</f>
        <v>Si</v>
      </c>
      <c r="I129" s="168" t="str">
        <f>VLOOKUP(E129,VIP!$A$2:$O12280,8,FALSE)</f>
        <v>Si</v>
      </c>
      <c r="J129" s="168" t="str">
        <f>VLOOKUP(E129,VIP!$A$2:$O12230,8,FALSE)</f>
        <v>Si</v>
      </c>
      <c r="K129" s="168" t="str">
        <f>VLOOKUP(E129,VIP!$A$2:$O15804,6,0)</f>
        <v>SI</v>
      </c>
      <c r="L129" s="141" t="s">
        <v>2456</v>
      </c>
      <c r="M129" s="162" t="s">
        <v>2783</v>
      </c>
      <c r="N129" s="95" t="s">
        <v>2444</v>
      </c>
      <c r="O129" s="168" t="s">
        <v>2446</v>
      </c>
      <c r="P129" s="168"/>
      <c r="Q129" s="169" t="s">
        <v>2823</v>
      </c>
    </row>
    <row r="130" spans="1:17" ht="18" x14ac:dyDescent="0.25">
      <c r="A130" s="168" t="str">
        <f>VLOOKUP(E130,'LISTADO ATM'!$A$2:$C$901,3,0)</f>
        <v>NORTE</v>
      </c>
      <c r="B130" s="126" t="s">
        <v>2789</v>
      </c>
      <c r="C130" s="96">
        <v>44432.411469907405</v>
      </c>
      <c r="D130" s="96" t="s">
        <v>2460</v>
      </c>
      <c r="E130" s="126">
        <v>97</v>
      </c>
      <c r="F130" s="168" t="str">
        <f>VLOOKUP(E130,VIP!$A$2:$O15355,2,0)</f>
        <v>DRBR097</v>
      </c>
      <c r="G130" s="168" t="str">
        <f>VLOOKUP(E130,'LISTADO ATM'!$A$2:$B$900,2,0)</f>
        <v xml:space="preserve">ATM Oficina Villa Riva </v>
      </c>
      <c r="H130" s="168" t="str">
        <f>VLOOKUP(E130,VIP!$A$2:$O20316,7,FALSE)</f>
        <v>Si</v>
      </c>
      <c r="I130" s="168" t="str">
        <f>VLOOKUP(E130,VIP!$A$2:$O12281,8,FALSE)</f>
        <v>Si</v>
      </c>
      <c r="J130" s="168" t="str">
        <f>VLOOKUP(E130,VIP!$A$2:$O12231,8,FALSE)</f>
        <v>Si</v>
      </c>
      <c r="K130" s="168" t="str">
        <f>VLOOKUP(E130,VIP!$A$2:$O15805,6,0)</f>
        <v>NO</v>
      </c>
      <c r="L130" s="141" t="s">
        <v>2410</v>
      </c>
      <c r="M130" s="95" t="s">
        <v>2438</v>
      </c>
      <c r="N130" s="95" t="s">
        <v>2444</v>
      </c>
      <c r="O130" s="168" t="s">
        <v>2461</v>
      </c>
      <c r="P130" s="168"/>
      <c r="Q130" s="129" t="s">
        <v>2410</v>
      </c>
    </row>
    <row r="131" spans="1:17" ht="18" x14ac:dyDescent="0.25">
      <c r="A131" s="168" t="str">
        <f>VLOOKUP(E131,'LISTADO ATM'!$A$2:$C$901,3,0)</f>
        <v>NORTE</v>
      </c>
      <c r="B131" s="126" t="s">
        <v>2790</v>
      </c>
      <c r="C131" s="96">
        <v>44432.413275462961</v>
      </c>
      <c r="D131" s="96" t="s">
        <v>2613</v>
      </c>
      <c r="E131" s="126">
        <v>645</v>
      </c>
      <c r="F131" s="168" t="str">
        <f>VLOOKUP(E131,VIP!$A$2:$O15356,2,0)</f>
        <v>DRBR329</v>
      </c>
      <c r="G131" s="168" t="str">
        <f>VLOOKUP(E131,'LISTADO ATM'!$A$2:$B$900,2,0)</f>
        <v xml:space="preserve">ATM UNP Cabrera </v>
      </c>
      <c r="H131" s="168" t="str">
        <f>VLOOKUP(E131,VIP!$A$2:$O20317,7,FALSE)</f>
        <v>Si</v>
      </c>
      <c r="I131" s="168" t="str">
        <f>VLOOKUP(E131,VIP!$A$2:$O12282,8,FALSE)</f>
        <v>Si</v>
      </c>
      <c r="J131" s="168" t="str">
        <f>VLOOKUP(E131,VIP!$A$2:$O12232,8,FALSE)</f>
        <v>Si</v>
      </c>
      <c r="K131" s="168" t="str">
        <f>VLOOKUP(E131,VIP!$A$2:$O15806,6,0)</f>
        <v>NO</v>
      </c>
      <c r="L131" s="141" t="s">
        <v>2821</v>
      </c>
      <c r="M131" s="95" t="s">
        <v>2438</v>
      </c>
      <c r="N131" s="95" t="s">
        <v>2444</v>
      </c>
      <c r="O131" s="168" t="s">
        <v>2614</v>
      </c>
      <c r="P131" s="168"/>
      <c r="Q131" s="129" t="s">
        <v>2821</v>
      </c>
    </row>
    <row r="132" spans="1:17" ht="18" x14ac:dyDescent="0.25">
      <c r="A132" s="168" t="str">
        <f>VLOOKUP(E132,'LISTADO ATM'!$A$2:$C$901,3,0)</f>
        <v>NORTE</v>
      </c>
      <c r="B132" s="126" t="s">
        <v>2791</v>
      </c>
      <c r="C132" s="96">
        <v>44432.417928240742</v>
      </c>
      <c r="D132" s="96" t="s">
        <v>2613</v>
      </c>
      <c r="E132" s="126">
        <v>736</v>
      </c>
      <c r="F132" s="168" t="str">
        <f>VLOOKUP(E132,VIP!$A$2:$O15357,2,0)</f>
        <v>DRBR071</v>
      </c>
      <c r="G132" s="168" t="str">
        <f>VLOOKUP(E132,'LISTADO ATM'!$A$2:$B$900,2,0)</f>
        <v xml:space="preserve">ATM Oficina Puerto Plata I </v>
      </c>
      <c r="H132" s="168" t="str">
        <f>VLOOKUP(E132,VIP!$A$2:$O20318,7,FALSE)</f>
        <v>Si</v>
      </c>
      <c r="I132" s="168" t="str">
        <f>VLOOKUP(E132,VIP!$A$2:$O12283,8,FALSE)</f>
        <v>Si</v>
      </c>
      <c r="J132" s="168" t="str">
        <f>VLOOKUP(E132,VIP!$A$2:$O12233,8,FALSE)</f>
        <v>Si</v>
      </c>
      <c r="K132" s="168" t="str">
        <f>VLOOKUP(E132,VIP!$A$2:$O15807,6,0)</f>
        <v>SI</v>
      </c>
      <c r="L132" s="141" t="s">
        <v>2821</v>
      </c>
      <c r="M132" s="95" t="s">
        <v>2438</v>
      </c>
      <c r="N132" s="95" t="s">
        <v>2444</v>
      </c>
      <c r="O132" s="168" t="s">
        <v>2614</v>
      </c>
      <c r="P132" s="168"/>
      <c r="Q132" s="129" t="s">
        <v>2821</v>
      </c>
    </row>
    <row r="133" spans="1:17" ht="18" x14ac:dyDescent="0.25">
      <c r="A133" s="168" t="str">
        <f>VLOOKUP(E133,'LISTADO ATM'!$A$2:$C$901,3,0)</f>
        <v>ESTE</v>
      </c>
      <c r="B133" s="126" t="s">
        <v>2792</v>
      </c>
      <c r="C133" s="96">
        <v>44432.435057870367</v>
      </c>
      <c r="D133" s="96" t="s">
        <v>2174</v>
      </c>
      <c r="E133" s="126">
        <v>219</v>
      </c>
      <c r="F133" s="168" t="str">
        <f>VLOOKUP(E133,VIP!$A$2:$O15358,2,0)</f>
        <v>DRBR219</v>
      </c>
      <c r="G133" s="168" t="str">
        <f>VLOOKUP(E133,'LISTADO ATM'!$A$2:$B$900,2,0)</f>
        <v xml:space="preserve">ATM Oficina La Altagracia (Higuey) </v>
      </c>
      <c r="H133" s="168" t="str">
        <f>VLOOKUP(E133,VIP!$A$2:$O20319,7,FALSE)</f>
        <v>Si</v>
      </c>
      <c r="I133" s="168" t="str">
        <f>VLOOKUP(E133,VIP!$A$2:$O12284,8,FALSE)</f>
        <v>Si</v>
      </c>
      <c r="J133" s="168" t="str">
        <f>VLOOKUP(E133,VIP!$A$2:$O12234,8,FALSE)</f>
        <v>Si</v>
      </c>
      <c r="K133" s="168" t="str">
        <f>VLOOKUP(E133,VIP!$A$2:$O15808,6,0)</f>
        <v>NO</v>
      </c>
      <c r="L133" s="141" t="s">
        <v>2213</v>
      </c>
      <c r="M133" s="95" t="s">
        <v>2438</v>
      </c>
      <c r="N133" s="95" t="s">
        <v>2444</v>
      </c>
      <c r="O133" s="168" t="s">
        <v>2446</v>
      </c>
      <c r="P133" s="168"/>
      <c r="Q133" s="129" t="s">
        <v>2213</v>
      </c>
    </row>
    <row r="134" spans="1:17" ht="18" x14ac:dyDescent="0.25">
      <c r="A134" s="168" t="str">
        <f>VLOOKUP(E134,'LISTADO ATM'!$A$2:$C$901,3,0)</f>
        <v>DISTRITO NACIONAL</v>
      </c>
      <c r="B134" s="126" t="s">
        <v>2793</v>
      </c>
      <c r="C134" s="96">
        <v>44432.436539351853</v>
      </c>
      <c r="D134" s="96" t="s">
        <v>2174</v>
      </c>
      <c r="E134" s="126">
        <v>554</v>
      </c>
      <c r="F134" s="168" t="str">
        <f>VLOOKUP(E134,VIP!$A$2:$O15359,2,0)</f>
        <v>DRBR011</v>
      </c>
      <c r="G134" s="168" t="str">
        <f>VLOOKUP(E134,'LISTADO ATM'!$A$2:$B$900,2,0)</f>
        <v xml:space="preserve">ATM Oficina Isabel La Católica I </v>
      </c>
      <c r="H134" s="168" t="str">
        <f>VLOOKUP(E134,VIP!$A$2:$O20320,7,FALSE)</f>
        <v>Si</v>
      </c>
      <c r="I134" s="168" t="str">
        <f>VLOOKUP(E134,VIP!$A$2:$O12285,8,FALSE)</f>
        <v>Si</v>
      </c>
      <c r="J134" s="168" t="str">
        <f>VLOOKUP(E134,VIP!$A$2:$O12235,8,FALSE)</f>
        <v>Si</v>
      </c>
      <c r="K134" s="168" t="str">
        <f>VLOOKUP(E134,VIP!$A$2:$O15809,6,0)</f>
        <v>NO</v>
      </c>
      <c r="L134" s="141" t="s">
        <v>2213</v>
      </c>
      <c r="M134" s="162" t="s">
        <v>2783</v>
      </c>
      <c r="N134" s="95" t="s">
        <v>2444</v>
      </c>
      <c r="O134" s="168" t="s">
        <v>2446</v>
      </c>
      <c r="P134" s="168"/>
      <c r="Q134" s="169" t="s">
        <v>2823</v>
      </c>
    </row>
    <row r="135" spans="1:17" ht="18" x14ac:dyDescent="0.25">
      <c r="A135" s="168" t="str">
        <f>VLOOKUP(E135,'LISTADO ATM'!$A$2:$C$901,3,0)</f>
        <v>DISTRITO NACIONAL</v>
      </c>
      <c r="B135" s="126" t="s">
        <v>2794</v>
      </c>
      <c r="C135" s="96">
        <v>44432.437743055554</v>
      </c>
      <c r="D135" s="96" t="s">
        <v>2174</v>
      </c>
      <c r="E135" s="126">
        <v>593</v>
      </c>
      <c r="F135" s="168" t="str">
        <f>VLOOKUP(E135,VIP!$A$2:$O15360,2,0)</f>
        <v>DRBR242</v>
      </c>
      <c r="G135" s="168" t="str">
        <f>VLOOKUP(E135,'LISTADO ATM'!$A$2:$B$900,2,0)</f>
        <v xml:space="preserve">ATM Ministerio Fuerzas Armadas II </v>
      </c>
      <c r="H135" s="168" t="str">
        <f>VLOOKUP(E135,VIP!$A$2:$O20321,7,FALSE)</f>
        <v>Si</v>
      </c>
      <c r="I135" s="168" t="str">
        <f>VLOOKUP(E135,VIP!$A$2:$O12286,8,FALSE)</f>
        <v>Si</v>
      </c>
      <c r="J135" s="168" t="str">
        <f>VLOOKUP(E135,VIP!$A$2:$O12236,8,FALSE)</f>
        <v>Si</v>
      </c>
      <c r="K135" s="168" t="str">
        <f>VLOOKUP(E135,VIP!$A$2:$O15810,6,0)</f>
        <v>NO</v>
      </c>
      <c r="L135" s="141" t="s">
        <v>2213</v>
      </c>
      <c r="M135" s="95" t="s">
        <v>2438</v>
      </c>
      <c r="N135" s="95" t="s">
        <v>2444</v>
      </c>
      <c r="O135" s="168" t="s">
        <v>2446</v>
      </c>
      <c r="P135" s="168"/>
      <c r="Q135" s="129" t="s">
        <v>2213</v>
      </c>
    </row>
    <row r="136" spans="1:17" ht="18" x14ac:dyDescent="0.25">
      <c r="A136" s="168" t="str">
        <f>VLOOKUP(E136,'LISTADO ATM'!$A$2:$C$901,3,0)</f>
        <v>DISTRITO NACIONAL</v>
      </c>
      <c r="B136" s="126" t="s">
        <v>2795</v>
      </c>
      <c r="C136" s="96">
        <v>44432.443171296298</v>
      </c>
      <c r="D136" s="96" t="s">
        <v>2174</v>
      </c>
      <c r="E136" s="126">
        <v>238</v>
      </c>
      <c r="F136" s="168" t="str">
        <f>VLOOKUP(E136,VIP!$A$2:$O15361,2,0)</f>
        <v>DRBR238</v>
      </c>
      <c r="G136" s="168" t="str">
        <f>VLOOKUP(E136,'LISTADO ATM'!$A$2:$B$900,2,0)</f>
        <v xml:space="preserve">ATM Multicentro La Sirena Charles de Gaulle </v>
      </c>
      <c r="H136" s="168" t="str">
        <f>VLOOKUP(E136,VIP!$A$2:$O20322,7,FALSE)</f>
        <v>Si</v>
      </c>
      <c r="I136" s="168" t="str">
        <f>VLOOKUP(E136,VIP!$A$2:$O12287,8,FALSE)</f>
        <v>Si</v>
      </c>
      <c r="J136" s="168" t="str">
        <f>VLOOKUP(E136,VIP!$A$2:$O12237,8,FALSE)</f>
        <v>Si</v>
      </c>
      <c r="K136" s="168" t="str">
        <f>VLOOKUP(E136,VIP!$A$2:$O15811,6,0)</f>
        <v>No</v>
      </c>
      <c r="L136" s="141" t="s">
        <v>2456</v>
      </c>
      <c r="M136" s="95" t="s">
        <v>2438</v>
      </c>
      <c r="N136" s="95" t="s">
        <v>2444</v>
      </c>
      <c r="O136" s="168" t="s">
        <v>2446</v>
      </c>
      <c r="P136" s="168"/>
      <c r="Q136" s="129" t="s">
        <v>2456</v>
      </c>
    </row>
    <row r="137" spans="1:17" ht="18" x14ac:dyDescent="0.25">
      <c r="A137" s="168" t="str">
        <f>VLOOKUP(E137,'LISTADO ATM'!$A$2:$C$901,3,0)</f>
        <v>NORTE</v>
      </c>
      <c r="B137" s="126" t="s">
        <v>2796</v>
      </c>
      <c r="C137" s="96">
        <v>44432.449884259258</v>
      </c>
      <c r="D137" s="96" t="s">
        <v>2460</v>
      </c>
      <c r="E137" s="126">
        <v>497</v>
      </c>
      <c r="F137" s="168" t="str">
        <f>VLOOKUP(E137,VIP!$A$2:$O15362,2,0)</f>
        <v>DRBR497</v>
      </c>
      <c r="G137" s="168" t="str">
        <f>VLOOKUP(E137,'LISTADO ATM'!$A$2:$B$900,2,0)</f>
        <v xml:space="preserve">ATM Oficina El Portal II (Santiago) </v>
      </c>
      <c r="H137" s="168" t="str">
        <f>VLOOKUP(E137,VIP!$A$2:$O20323,7,FALSE)</f>
        <v>Si</v>
      </c>
      <c r="I137" s="168" t="str">
        <f>VLOOKUP(E137,VIP!$A$2:$O12288,8,FALSE)</f>
        <v>Si</v>
      </c>
      <c r="J137" s="168" t="str">
        <f>VLOOKUP(E137,VIP!$A$2:$O12238,8,FALSE)</f>
        <v>Si</v>
      </c>
      <c r="K137" s="168" t="str">
        <f>VLOOKUP(E137,VIP!$A$2:$O15812,6,0)</f>
        <v>SI</v>
      </c>
      <c r="L137" s="141" t="s">
        <v>2410</v>
      </c>
      <c r="M137" s="162" t="s">
        <v>2783</v>
      </c>
      <c r="N137" s="95" t="s">
        <v>2444</v>
      </c>
      <c r="O137" s="168" t="s">
        <v>2461</v>
      </c>
      <c r="P137" s="168"/>
      <c r="Q137" s="169" t="s">
        <v>2823</v>
      </c>
    </row>
    <row r="138" spans="1:17" ht="18" x14ac:dyDescent="0.25">
      <c r="A138" s="168" t="str">
        <f>VLOOKUP(E138,'LISTADO ATM'!$A$2:$C$901,3,0)</f>
        <v>DISTRITO NACIONAL</v>
      </c>
      <c r="B138" s="126" t="s">
        <v>2797</v>
      </c>
      <c r="C138" s="96">
        <v>44432.46166666667</v>
      </c>
      <c r="D138" s="96" t="s">
        <v>2441</v>
      </c>
      <c r="E138" s="126">
        <v>564</v>
      </c>
      <c r="F138" s="168" t="str">
        <f>VLOOKUP(E138,VIP!$A$2:$O15363,2,0)</f>
        <v>DRBR168</v>
      </c>
      <c r="G138" s="168" t="str">
        <f>VLOOKUP(E138,'LISTADO ATM'!$A$2:$B$900,2,0)</f>
        <v xml:space="preserve">ATM Ministerio de Agricultura </v>
      </c>
      <c r="H138" s="168" t="str">
        <f>VLOOKUP(E138,VIP!$A$2:$O20324,7,FALSE)</f>
        <v>Si</v>
      </c>
      <c r="I138" s="168" t="str">
        <f>VLOOKUP(E138,VIP!$A$2:$O12289,8,FALSE)</f>
        <v>Si</v>
      </c>
      <c r="J138" s="168" t="str">
        <f>VLOOKUP(E138,VIP!$A$2:$O12239,8,FALSE)</f>
        <v>Si</v>
      </c>
      <c r="K138" s="168" t="str">
        <f>VLOOKUP(E138,VIP!$A$2:$O15813,6,0)</f>
        <v>NO</v>
      </c>
      <c r="L138" s="141" t="s">
        <v>2410</v>
      </c>
      <c r="M138" s="95" t="s">
        <v>2438</v>
      </c>
      <c r="N138" s="95" t="s">
        <v>2444</v>
      </c>
      <c r="O138" s="168" t="s">
        <v>2445</v>
      </c>
      <c r="P138" s="168"/>
      <c r="Q138" s="129" t="s">
        <v>2410</v>
      </c>
    </row>
    <row r="139" spans="1:17" ht="18" x14ac:dyDescent="0.25">
      <c r="A139" s="168" t="str">
        <f>VLOOKUP(E139,'LISTADO ATM'!$A$2:$C$901,3,0)</f>
        <v>DISTRITO NACIONAL</v>
      </c>
      <c r="B139" s="126" t="s">
        <v>2798</v>
      </c>
      <c r="C139" s="96">
        <v>44432.464166666665</v>
      </c>
      <c r="D139" s="96" t="s">
        <v>2174</v>
      </c>
      <c r="E139" s="126">
        <v>918</v>
      </c>
      <c r="F139" s="168" t="str">
        <f>VLOOKUP(E139,VIP!$A$2:$O15364,2,0)</f>
        <v>DRBR918</v>
      </c>
      <c r="G139" s="168" t="str">
        <f>VLOOKUP(E139,'LISTADO ATM'!$A$2:$B$900,2,0)</f>
        <v xml:space="preserve">ATM S/M Liverpool de la Jacobo Majluta </v>
      </c>
      <c r="H139" s="168" t="str">
        <f>VLOOKUP(E139,VIP!$A$2:$O20325,7,FALSE)</f>
        <v>Si</v>
      </c>
      <c r="I139" s="168" t="str">
        <f>VLOOKUP(E139,VIP!$A$2:$O12290,8,FALSE)</f>
        <v>Si</v>
      </c>
      <c r="J139" s="168" t="str">
        <f>VLOOKUP(E139,VIP!$A$2:$O12240,8,FALSE)</f>
        <v>Si</v>
      </c>
      <c r="K139" s="168" t="str">
        <f>VLOOKUP(E139,VIP!$A$2:$O15814,6,0)</f>
        <v>NO</v>
      </c>
      <c r="L139" s="141" t="s">
        <v>2456</v>
      </c>
      <c r="M139" s="95" t="s">
        <v>2438</v>
      </c>
      <c r="N139" s="95" t="s">
        <v>2444</v>
      </c>
      <c r="O139" s="168" t="s">
        <v>2446</v>
      </c>
      <c r="P139" s="168"/>
      <c r="Q139" s="129" t="s">
        <v>2456</v>
      </c>
    </row>
    <row r="140" spans="1:17" ht="18" x14ac:dyDescent="0.25">
      <c r="A140" s="168" t="str">
        <f>VLOOKUP(E140,'LISTADO ATM'!$A$2:$C$901,3,0)</f>
        <v>SUR</v>
      </c>
      <c r="B140" s="126" t="s">
        <v>2799</v>
      </c>
      <c r="C140" s="96">
        <v>44432.46471064815</v>
      </c>
      <c r="D140" s="96" t="s">
        <v>2441</v>
      </c>
      <c r="E140" s="126">
        <v>6</v>
      </c>
      <c r="F140" s="168" t="str">
        <f>VLOOKUP(E140,VIP!$A$2:$O15365,2,0)</f>
        <v>DRBR006</v>
      </c>
      <c r="G140" s="168" t="str">
        <f>VLOOKUP(E140,'LISTADO ATM'!$A$2:$B$900,2,0)</f>
        <v xml:space="preserve">ATM Plaza WAO San Juan </v>
      </c>
      <c r="H140" s="168" t="str">
        <f>VLOOKUP(E140,VIP!$A$2:$O20326,7,FALSE)</f>
        <v>N/A</v>
      </c>
      <c r="I140" s="168" t="str">
        <f>VLOOKUP(E140,VIP!$A$2:$O12291,8,FALSE)</f>
        <v>N/A</v>
      </c>
      <c r="J140" s="168" t="str">
        <f>VLOOKUP(E140,VIP!$A$2:$O12241,8,FALSE)</f>
        <v>N/A</v>
      </c>
      <c r="K140" s="168" t="str">
        <f>VLOOKUP(E140,VIP!$A$2:$O15815,6,0)</f>
        <v/>
      </c>
      <c r="L140" s="141" t="s">
        <v>2410</v>
      </c>
      <c r="M140" s="162" t="s">
        <v>2783</v>
      </c>
      <c r="N140" s="95" t="s">
        <v>2444</v>
      </c>
      <c r="O140" s="168" t="s">
        <v>2445</v>
      </c>
      <c r="P140" s="168"/>
      <c r="Q140" s="169" t="s">
        <v>2823</v>
      </c>
    </row>
    <row r="141" spans="1:17" ht="18" x14ac:dyDescent="0.25">
      <c r="A141" s="168" t="str">
        <f>VLOOKUP(E141,'LISTADO ATM'!$A$2:$C$901,3,0)</f>
        <v>DISTRITO NACIONAL</v>
      </c>
      <c r="B141" s="126" t="s">
        <v>2800</v>
      </c>
      <c r="C141" s="96">
        <v>44432.465208333335</v>
      </c>
      <c r="D141" s="96" t="s">
        <v>2174</v>
      </c>
      <c r="E141" s="126">
        <v>34</v>
      </c>
      <c r="F141" s="168" t="str">
        <f>VLOOKUP(E141,VIP!$A$2:$O15366,2,0)</f>
        <v>DRBR034</v>
      </c>
      <c r="G141" s="168" t="str">
        <f>VLOOKUP(E141,'LISTADO ATM'!$A$2:$B$900,2,0)</f>
        <v xml:space="preserve">ATM Plaza de la Salud </v>
      </c>
      <c r="H141" s="168" t="str">
        <f>VLOOKUP(E141,VIP!$A$2:$O20327,7,FALSE)</f>
        <v>Si</v>
      </c>
      <c r="I141" s="168" t="str">
        <f>VLOOKUP(E141,VIP!$A$2:$O12292,8,FALSE)</f>
        <v>Si</v>
      </c>
      <c r="J141" s="168" t="str">
        <f>VLOOKUP(E141,VIP!$A$2:$O12242,8,FALSE)</f>
        <v>Si</v>
      </c>
      <c r="K141" s="168" t="str">
        <f>VLOOKUP(E141,VIP!$A$2:$O15816,6,0)</f>
        <v>NO</v>
      </c>
      <c r="L141" s="141" t="s">
        <v>2213</v>
      </c>
      <c r="M141" s="95" t="s">
        <v>2438</v>
      </c>
      <c r="N141" s="95" t="s">
        <v>2444</v>
      </c>
      <c r="O141" s="168" t="s">
        <v>2446</v>
      </c>
      <c r="P141" s="168"/>
      <c r="Q141" s="129" t="s">
        <v>2213</v>
      </c>
    </row>
    <row r="142" spans="1:17" ht="18" x14ac:dyDescent="0.25">
      <c r="A142" s="168" t="str">
        <f>VLOOKUP(E142,'LISTADO ATM'!$A$2:$C$901,3,0)</f>
        <v>DISTRITO NACIONAL</v>
      </c>
      <c r="B142" s="126" t="s">
        <v>2801</v>
      </c>
      <c r="C142" s="96">
        <v>44432.466134259259</v>
      </c>
      <c r="D142" s="96" t="s">
        <v>2174</v>
      </c>
      <c r="E142" s="126">
        <v>248</v>
      </c>
      <c r="F142" s="168" t="str">
        <f>VLOOKUP(E142,VIP!$A$2:$O15367,2,0)</f>
        <v>DRBR248</v>
      </c>
      <c r="G142" s="168" t="str">
        <f>VLOOKUP(E142,'LISTADO ATM'!$A$2:$B$900,2,0)</f>
        <v xml:space="preserve">ATM Shell Paraiso </v>
      </c>
      <c r="H142" s="168" t="str">
        <f>VLOOKUP(E142,VIP!$A$2:$O20328,7,FALSE)</f>
        <v>Si</v>
      </c>
      <c r="I142" s="168" t="str">
        <f>VLOOKUP(E142,VIP!$A$2:$O12293,8,FALSE)</f>
        <v>Si</v>
      </c>
      <c r="J142" s="168" t="str">
        <f>VLOOKUP(E142,VIP!$A$2:$O12243,8,FALSE)</f>
        <v>Si</v>
      </c>
      <c r="K142" s="168" t="str">
        <f>VLOOKUP(E142,VIP!$A$2:$O15817,6,0)</f>
        <v>NO</v>
      </c>
      <c r="L142" s="141" t="s">
        <v>2213</v>
      </c>
      <c r="M142" s="162" t="s">
        <v>2783</v>
      </c>
      <c r="N142" s="95" t="s">
        <v>2444</v>
      </c>
      <c r="O142" s="168" t="s">
        <v>2446</v>
      </c>
      <c r="P142" s="168"/>
      <c r="Q142" s="169" t="s">
        <v>2823</v>
      </c>
    </row>
    <row r="143" spans="1:17" ht="18" x14ac:dyDescent="0.25">
      <c r="A143" s="168" t="str">
        <f>VLOOKUP(E143,'LISTADO ATM'!$A$2:$C$901,3,0)</f>
        <v>SUR</v>
      </c>
      <c r="B143" s="126" t="s">
        <v>2802</v>
      </c>
      <c r="C143" s="96">
        <v>44432.466481481482</v>
      </c>
      <c r="D143" s="96" t="s">
        <v>2441</v>
      </c>
      <c r="E143" s="126">
        <v>750</v>
      </c>
      <c r="F143" s="168" t="str">
        <f>VLOOKUP(E143,VIP!$A$2:$O15368,2,0)</f>
        <v>DRBR265</v>
      </c>
      <c r="G143" s="168" t="str">
        <f>VLOOKUP(E143,'LISTADO ATM'!$A$2:$B$900,2,0)</f>
        <v xml:space="preserve">ATM UNP Duvergé </v>
      </c>
      <c r="H143" s="168" t="str">
        <f>VLOOKUP(E143,VIP!$A$2:$O20329,7,FALSE)</f>
        <v>Si</v>
      </c>
      <c r="I143" s="168" t="str">
        <f>VLOOKUP(E143,VIP!$A$2:$O12294,8,FALSE)</f>
        <v>Si</v>
      </c>
      <c r="J143" s="168" t="str">
        <f>VLOOKUP(E143,VIP!$A$2:$O12244,8,FALSE)</f>
        <v>Si</v>
      </c>
      <c r="K143" s="168" t="str">
        <f>VLOOKUP(E143,VIP!$A$2:$O15818,6,0)</f>
        <v>SI</v>
      </c>
      <c r="L143" s="141" t="s">
        <v>2410</v>
      </c>
      <c r="M143" s="95" t="s">
        <v>2438</v>
      </c>
      <c r="N143" s="95" t="s">
        <v>2444</v>
      </c>
      <c r="O143" s="168" t="s">
        <v>2445</v>
      </c>
      <c r="P143" s="168"/>
      <c r="Q143" s="129" t="s">
        <v>2410</v>
      </c>
    </row>
    <row r="144" spans="1:17" ht="18" x14ac:dyDescent="0.25">
      <c r="A144" s="168" t="str">
        <f>VLOOKUP(E144,'LISTADO ATM'!$A$2:$C$901,3,0)</f>
        <v>DISTRITO NACIONAL</v>
      </c>
      <c r="B144" s="126" t="s">
        <v>2803</v>
      </c>
      <c r="C144" s="96">
        <v>44432.466956018521</v>
      </c>
      <c r="D144" s="96" t="s">
        <v>2174</v>
      </c>
      <c r="E144" s="126">
        <v>473</v>
      </c>
      <c r="F144" s="168" t="str">
        <f>VLOOKUP(E144,VIP!$A$2:$O15369,2,0)</f>
        <v>DRBR473</v>
      </c>
      <c r="G144" s="168" t="str">
        <f>VLOOKUP(E144,'LISTADO ATM'!$A$2:$B$900,2,0)</f>
        <v xml:space="preserve">ATM Oficina Carrefour II </v>
      </c>
      <c r="H144" s="168" t="str">
        <f>VLOOKUP(E144,VIP!$A$2:$O20330,7,FALSE)</f>
        <v>Si</v>
      </c>
      <c r="I144" s="168" t="str">
        <f>VLOOKUP(E144,VIP!$A$2:$O12295,8,FALSE)</f>
        <v>Si</v>
      </c>
      <c r="J144" s="168" t="str">
        <f>VLOOKUP(E144,VIP!$A$2:$O12245,8,FALSE)</f>
        <v>Si</v>
      </c>
      <c r="K144" s="168" t="str">
        <f>VLOOKUP(E144,VIP!$A$2:$O15819,6,0)</f>
        <v>NO</v>
      </c>
      <c r="L144" s="141" t="s">
        <v>2213</v>
      </c>
      <c r="M144" s="162" t="s">
        <v>2783</v>
      </c>
      <c r="N144" s="95" t="s">
        <v>2444</v>
      </c>
      <c r="O144" s="168" t="s">
        <v>2446</v>
      </c>
      <c r="P144" s="168"/>
      <c r="Q144" s="169" t="s">
        <v>2823</v>
      </c>
    </row>
    <row r="145" spans="1:17" ht="18" x14ac:dyDescent="0.25">
      <c r="A145" s="168" t="str">
        <f>VLOOKUP(E145,'LISTADO ATM'!$A$2:$C$901,3,0)</f>
        <v>NORTE</v>
      </c>
      <c r="B145" s="126" t="s">
        <v>2804</v>
      </c>
      <c r="C145" s="96">
        <v>44432.467546296299</v>
      </c>
      <c r="D145" s="96" t="s">
        <v>2174</v>
      </c>
      <c r="E145" s="126">
        <v>926</v>
      </c>
      <c r="F145" s="168" t="str">
        <f>VLOOKUP(E145,VIP!$A$2:$O15370,2,0)</f>
        <v>DRBR926</v>
      </c>
      <c r="G145" s="168" t="str">
        <f>VLOOKUP(E145,'LISTADO ATM'!$A$2:$B$900,2,0)</f>
        <v>ATM S/M Juan Cepin</v>
      </c>
      <c r="H145" s="168" t="str">
        <f>VLOOKUP(E145,VIP!$A$2:$O20331,7,FALSE)</f>
        <v>N/A</v>
      </c>
      <c r="I145" s="168" t="str">
        <f>VLOOKUP(E145,VIP!$A$2:$O12296,8,FALSE)</f>
        <v>N/A</v>
      </c>
      <c r="J145" s="168" t="str">
        <f>VLOOKUP(E145,VIP!$A$2:$O12246,8,FALSE)</f>
        <v>N/A</v>
      </c>
      <c r="K145" s="168" t="str">
        <f>VLOOKUP(E145,VIP!$A$2:$O15820,6,0)</f>
        <v>N/A</v>
      </c>
      <c r="L145" s="141" t="s">
        <v>2213</v>
      </c>
      <c r="M145" s="95" t="s">
        <v>2438</v>
      </c>
      <c r="N145" s="95" t="s">
        <v>2444</v>
      </c>
      <c r="O145" s="168" t="s">
        <v>2583</v>
      </c>
      <c r="P145" s="168"/>
      <c r="Q145" s="129" t="s">
        <v>2213</v>
      </c>
    </row>
    <row r="146" spans="1:17" ht="18" x14ac:dyDescent="0.25">
      <c r="A146" s="168" t="str">
        <f>VLOOKUP(E146,'LISTADO ATM'!$A$2:$C$901,3,0)</f>
        <v>NORTE</v>
      </c>
      <c r="B146" s="126" t="s">
        <v>2805</v>
      </c>
      <c r="C146" s="96">
        <v>44432.468217592592</v>
      </c>
      <c r="D146" s="96" t="s">
        <v>2613</v>
      </c>
      <c r="E146" s="126">
        <v>40</v>
      </c>
      <c r="F146" s="168" t="str">
        <f>VLOOKUP(E146,VIP!$A$2:$O15371,2,0)</f>
        <v>DRBR040</v>
      </c>
      <c r="G146" s="168" t="str">
        <f>VLOOKUP(E146,'LISTADO ATM'!$A$2:$B$900,2,0)</f>
        <v xml:space="preserve">ATM Oficina El Puñal </v>
      </c>
      <c r="H146" s="168" t="str">
        <f>VLOOKUP(E146,VIP!$A$2:$O20332,7,FALSE)</f>
        <v>Si</v>
      </c>
      <c r="I146" s="168" t="str">
        <f>VLOOKUP(E146,VIP!$A$2:$O12297,8,FALSE)</f>
        <v>Si</v>
      </c>
      <c r="J146" s="168" t="str">
        <f>VLOOKUP(E146,VIP!$A$2:$O12247,8,FALSE)</f>
        <v>Si</v>
      </c>
      <c r="K146" s="168" t="str">
        <f>VLOOKUP(E146,VIP!$A$2:$O15821,6,0)</f>
        <v>NO</v>
      </c>
      <c r="L146" s="141" t="s">
        <v>2821</v>
      </c>
      <c r="M146" s="162" t="s">
        <v>2783</v>
      </c>
      <c r="N146" s="95" t="s">
        <v>2444</v>
      </c>
      <c r="O146" s="168" t="s">
        <v>2614</v>
      </c>
      <c r="P146" s="168"/>
      <c r="Q146" s="169" t="s">
        <v>2823</v>
      </c>
    </row>
    <row r="147" spans="1:17" ht="18" x14ac:dyDescent="0.25">
      <c r="A147" s="168" t="str">
        <f>VLOOKUP(E147,'LISTADO ATM'!$A$2:$C$901,3,0)</f>
        <v>DISTRITO NACIONAL</v>
      </c>
      <c r="B147" s="126" t="s">
        <v>2806</v>
      </c>
      <c r="C147" s="96">
        <v>44432.469027777777</v>
      </c>
      <c r="D147" s="96" t="s">
        <v>2174</v>
      </c>
      <c r="E147" s="126">
        <v>499</v>
      </c>
      <c r="F147" s="168" t="str">
        <f>VLOOKUP(E147,VIP!$A$2:$O15372,2,0)</f>
        <v>DRBR499</v>
      </c>
      <c r="G147" s="168" t="str">
        <f>VLOOKUP(E147,'LISTADO ATM'!$A$2:$B$900,2,0)</f>
        <v xml:space="preserve">ATM Estación Sunix Tiradentes </v>
      </c>
      <c r="H147" s="168" t="str">
        <f>VLOOKUP(E147,VIP!$A$2:$O20333,7,FALSE)</f>
        <v>Si</v>
      </c>
      <c r="I147" s="168" t="str">
        <f>VLOOKUP(E147,VIP!$A$2:$O12298,8,FALSE)</f>
        <v>Si</v>
      </c>
      <c r="J147" s="168" t="str">
        <f>VLOOKUP(E147,VIP!$A$2:$O12248,8,FALSE)</f>
        <v>Si</v>
      </c>
      <c r="K147" s="168" t="str">
        <f>VLOOKUP(E147,VIP!$A$2:$O15822,6,0)</f>
        <v>NO</v>
      </c>
      <c r="L147" s="141" t="s">
        <v>2213</v>
      </c>
      <c r="M147" s="95" t="s">
        <v>2438</v>
      </c>
      <c r="N147" s="95" t="s">
        <v>2444</v>
      </c>
      <c r="O147" s="168" t="s">
        <v>2446</v>
      </c>
      <c r="P147" s="168"/>
      <c r="Q147" s="129" t="s">
        <v>2213</v>
      </c>
    </row>
    <row r="148" spans="1:17" ht="18" x14ac:dyDescent="0.25">
      <c r="A148" s="168" t="str">
        <f>VLOOKUP(E148,'LISTADO ATM'!$A$2:$C$901,3,0)</f>
        <v>NORTE</v>
      </c>
      <c r="B148" s="126" t="s">
        <v>2807</v>
      </c>
      <c r="C148" s="96">
        <v>44432.46979166667</v>
      </c>
      <c r="D148" s="96" t="s">
        <v>2174</v>
      </c>
      <c r="E148" s="126">
        <v>88</v>
      </c>
      <c r="F148" s="168" t="str">
        <f>VLOOKUP(E148,VIP!$A$2:$O15373,2,0)</f>
        <v>DRBR088</v>
      </c>
      <c r="G148" s="168" t="str">
        <f>VLOOKUP(E148,'LISTADO ATM'!$A$2:$B$900,2,0)</f>
        <v xml:space="preserve">ATM S/M La Fuente (Santiago) </v>
      </c>
      <c r="H148" s="168" t="str">
        <f>VLOOKUP(E148,VIP!$A$2:$O20334,7,FALSE)</f>
        <v>Si</v>
      </c>
      <c r="I148" s="168" t="str">
        <f>VLOOKUP(E148,VIP!$A$2:$O12299,8,FALSE)</f>
        <v>Si</v>
      </c>
      <c r="J148" s="168" t="str">
        <f>VLOOKUP(E148,VIP!$A$2:$O12249,8,FALSE)</f>
        <v>Si</v>
      </c>
      <c r="K148" s="168" t="str">
        <f>VLOOKUP(E148,VIP!$A$2:$O15823,6,0)</f>
        <v>NO</v>
      </c>
      <c r="L148" s="141" t="s">
        <v>2213</v>
      </c>
      <c r="M148" s="95" t="s">
        <v>2438</v>
      </c>
      <c r="N148" s="95" t="s">
        <v>2444</v>
      </c>
      <c r="O148" s="168" t="s">
        <v>2583</v>
      </c>
      <c r="P148" s="168"/>
      <c r="Q148" s="129" t="s">
        <v>2213</v>
      </c>
    </row>
    <row r="149" spans="1:17" ht="18" x14ac:dyDescent="0.25">
      <c r="A149" s="168" t="str">
        <f>VLOOKUP(E149,'LISTADO ATM'!$A$2:$C$901,3,0)</f>
        <v>SUR</v>
      </c>
      <c r="B149" s="126" t="s">
        <v>2808</v>
      </c>
      <c r="C149" s="96">
        <v>44432.473391203705</v>
      </c>
      <c r="D149" s="96" t="s">
        <v>2441</v>
      </c>
      <c r="E149" s="126">
        <v>751</v>
      </c>
      <c r="F149" s="168" t="str">
        <f>VLOOKUP(E149,VIP!$A$2:$O15374,2,0)</f>
        <v>DRBR751</v>
      </c>
      <c r="G149" s="168" t="str">
        <f>VLOOKUP(E149,'LISTADO ATM'!$A$2:$B$900,2,0)</f>
        <v>ATM Eco Petroleo Camilo</v>
      </c>
      <c r="H149" s="168" t="str">
        <f>VLOOKUP(E149,VIP!$A$2:$O20335,7,FALSE)</f>
        <v>N/A</v>
      </c>
      <c r="I149" s="168" t="str">
        <f>VLOOKUP(E149,VIP!$A$2:$O12300,8,FALSE)</f>
        <v>N/A</v>
      </c>
      <c r="J149" s="168" t="str">
        <f>VLOOKUP(E149,VIP!$A$2:$O12250,8,FALSE)</f>
        <v>N/A</v>
      </c>
      <c r="K149" s="168" t="str">
        <f>VLOOKUP(E149,VIP!$A$2:$O15824,6,0)</f>
        <v>N/A</v>
      </c>
      <c r="L149" s="141" t="s">
        <v>2410</v>
      </c>
      <c r="M149" s="162" t="s">
        <v>2783</v>
      </c>
      <c r="N149" s="95" t="s">
        <v>2444</v>
      </c>
      <c r="O149" s="168" t="s">
        <v>2445</v>
      </c>
      <c r="P149" s="168"/>
      <c r="Q149" s="169" t="s">
        <v>2823</v>
      </c>
    </row>
    <row r="150" spans="1:17" ht="18" x14ac:dyDescent="0.25">
      <c r="A150" s="168" t="str">
        <f>VLOOKUP(E150,'LISTADO ATM'!$A$2:$C$901,3,0)</f>
        <v>DISTRITO NACIONAL</v>
      </c>
      <c r="B150" s="126" t="s">
        <v>2809</v>
      </c>
      <c r="C150" s="96">
        <v>44432.473449074074</v>
      </c>
      <c r="D150" s="96" t="s">
        <v>2174</v>
      </c>
      <c r="E150" s="126">
        <v>336</v>
      </c>
      <c r="F150" s="168" t="str">
        <f>VLOOKUP(E150,VIP!$A$2:$O15375,2,0)</f>
        <v>DRBR336</v>
      </c>
      <c r="G150" s="168" t="str">
        <f>VLOOKUP(E150,'LISTADO ATM'!$A$2:$B$900,2,0)</f>
        <v>ATM Instituto Nacional de Cancer (incart)</v>
      </c>
      <c r="H150" s="168" t="str">
        <f>VLOOKUP(E150,VIP!$A$2:$O20336,7,FALSE)</f>
        <v>Si</v>
      </c>
      <c r="I150" s="168" t="str">
        <f>VLOOKUP(E150,VIP!$A$2:$O12301,8,FALSE)</f>
        <v>Si</v>
      </c>
      <c r="J150" s="168" t="str">
        <f>VLOOKUP(E150,VIP!$A$2:$O12251,8,FALSE)</f>
        <v>Si</v>
      </c>
      <c r="K150" s="168" t="str">
        <f>VLOOKUP(E150,VIP!$A$2:$O15825,6,0)</f>
        <v>NO</v>
      </c>
      <c r="L150" s="141" t="s">
        <v>2213</v>
      </c>
      <c r="M150" s="95" t="s">
        <v>2438</v>
      </c>
      <c r="N150" s="95" t="s">
        <v>2444</v>
      </c>
      <c r="O150" s="168" t="s">
        <v>2446</v>
      </c>
      <c r="P150" s="168"/>
      <c r="Q150" s="129" t="s">
        <v>2213</v>
      </c>
    </row>
    <row r="151" spans="1:17" ht="18" x14ac:dyDescent="0.25">
      <c r="A151" s="168" t="str">
        <f>VLOOKUP(E151,'LISTADO ATM'!$A$2:$C$901,3,0)</f>
        <v>SUR</v>
      </c>
      <c r="B151" s="126" t="s">
        <v>2810</v>
      </c>
      <c r="C151" s="96">
        <v>44432.474988425929</v>
      </c>
      <c r="D151" s="96" t="s">
        <v>2174</v>
      </c>
      <c r="E151" s="126">
        <v>780</v>
      </c>
      <c r="F151" s="168" t="str">
        <f>VLOOKUP(E151,VIP!$A$2:$O15376,2,0)</f>
        <v>DRBR041</v>
      </c>
      <c r="G151" s="168" t="str">
        <f>VLOOKUP(E151,'LISTADO ATM'!$A$2:$B$900,2,0)</f>
        <v xml:space="preserve">ATM Oficina Barahona I </v>
      </c>
      <c r="H151" s="168" t="str">
        <f>VLOOKUP(E151,VIP!$A$2:$O20337,7,FALSE)</f>
        <v>Si</v>
      </c>
      <c r="I151" s="168" t="str">
        <f>VLOOKUP(E151,VIP!$A$2:$O12302,8,FALSE)</f>
        <v>Si</v>
      </c>
      <c r="J151" s="168" t="str">
        <f>VLOOKUP(E151,VIP!$A$2:$O12252,8,FALSE)</f>
        <v>Si</v>
      </c>
      <c r="K151" s="168" t="str">
        <f>VLOOKUP(E151,VIP!$A$2:$O15826,6,0)</f>
        <v>SI</v>
      </c>
      <c r="L151" s="141" t="s">
        <v>2213</v>
      </c>
      <c r="M151" s="162" t="s">
        <v>2783</v>
      </c>
      <c r="N151" s="95" t="s">
        <v>2444</v>
      </c>
      <c r="O151" s="168" t="s">
        <v>2446</v>
      </c>
      <c r="P151" s="168"/>
      <c r="Q151" s="169" t="s">
        <v>2823</v>
      </c>
    </row>
    <row r="152" spans="1:17" ht="18" x14ac:dyDescent="0.25">
      <c r="A152" s="168" t="str">
        <f>VLOOKUP(E152,'LISTADO ATM'!$A$2:$C$901,3,0)</f>
        <v>ESTE</v>
      </c>
      <c r="B152" s="126" t="s">
        <v>2811</v>
      </c>
      <c r="C152" s="96">
        <v>44432.475173611114</v>
      </c>
      <c r="D152" s="96" t="s">
        <v>2441</v>
      </c>
      <c r="E152" s="126">
        <v>651</v>
      </c>
      <c r="F152" s="168" t="str">
        <f>VLOOKUP(E152,VIP!$A$2:$O15377,2,0)</f>
        <v>DRBR651</v>
      </c>
      <c r="G152" s="168" t="str">
        <f>VLOOKUP(E152,'LISTADO ATM'!$A$2:$B$900,2,0)</f>
        <v>ATM Eco Petroleo Romana</v>
      </c>
      <c r="H152" s="168" t="str">
        <f>VLOOKUP(E152,VIP!$A$2:$O20338,7,FALSE)</f>
        <v>Si</v>
      </c>
      <c r="I152" s="168" t="str">
        <f>VLOOKUP(E152,VIP!$A$2:$O12303,8,FALSE)</f>
        <v>Si</v>
      </c>
      <c r="J152" s="168" t="str">
        <f>VLOOKUP(E152,VIP!$A$2:$O12253,8,FALSE)</f>
        <v>Si</v>
      </c>
      <c r="K152" s="168" t="str">
        <f>VLOOKUP(E152,VIP!$A$2:$O15827,6,0)</f>
        <v>NO</v>
      </c>
      <c r="L152" s="141" t="s">
        <v>2410</v>
      </c>
      <c r="M152" s="162" t="s">
        <v>2783</v>
      </c>
      <c r="N152" s="95" t="s">
        <v>2444</v>
      </c>
      <c r="O152" s="168" t="s">
        <v>2445</v>
      </c>
      <c r="P152" s="168"/>
      <c r="Q152" s="169" t="s">
        <v>2823</v>
      </c>
    </row>
    <row r="153" spans="1:17" ht="18" x14ac:dyDescent="0.25">
      <c r="A153" s="168" t="str">
        <f>VLOOKUP(E153,'LISTADO ATM'!$A$2:$C$901,3,0)</f>
        <v>DISTRITO NACIONAL</v>
      </c>
      <c r="B153" s="126" t="s">
        <v>2812</v>
      </c>
      <c r="C153" s="96">
        <v>44432.477326388886</v>
      </c>
      <c r="D153" s="96" t="s">
        <v>2174</v>
      </c>
      <c r="E153" s="126">
        <v>744</v>
      </c>
      <c r="F153" s="168" t="str">
        <f>VLOOKUP(E153,VIP!$A$2:$O15378,2,0)</f>
        <v>DRBR289</v>
      </c>
      <c r="G153" s="168" t="str">
        <f>VLOOKUP(E153,'LISTADO ATM'!$A$2:$B$900,2,0)</f>
        <v xml:space="preserve">ATM Multicentro La Sirena Venezuela </v>
      </c>
      <c r="H153" s="168" t="str">
        <f>VLOOKUP(E153,VIP!$A$2:$O20339,7,FALSE)</f>
        <v>Si</v>
      </c>
      <c r="I153" s="168" t="str">
        <f>VLOOKUP(E153,VIP!$A$2:$O12304,8,FALSE)</f>
        <v>Si</v>
      </c>
      <c r="J153" s="168" t="str">
        <f>VLOOKUP(E153,VIP!$A$2:$O12254,8,FALSE)</f>
        <v>Si</v>
      </c>
      <c r="K153" s="168" t="str">
        <f>VLOOKUP(E153,VIP!$A$2:$O15828,6,0)</f>
        <v>SI</v>
      </c>
      <c r="L153" s="141" t="s">
        <v>2213</v>
      </c>
      <c r="M153" s="95" t="s">
        <v>2438</v>
      </c>
      <c r="N153" s="95" t="s">
        <v>2444</v>
      </c>
      <c r="O153" s="168" t="s">
        <v>2446</v>
      </c>
      <c r="P153" s="168"/>
      <c r="Q153" s="129" t="s">
        <v>2213</v>
      </c>
    </row>
    <row r="154" spans="1:17" ht="18" x14ac:dyDescent="0.25">
      <c r="A154" s="168" t="str">
        <f>VLOOKUP(E154,'LISTADO ATM'!$A$2:$C$901,3,0)</f>
        <v>DISTRITO NACIONAL</v>
      </c>
      <c r="B154" s="126" t="s">
        <v>2813</v>
      </c>
      <c r="C154" s="96">
        <v>44432.477812500001</v>
      </c>
      <c r="D154" s="96" t="s">
        <v>2613</v>
      </c>
      <c r="E154" s="126">
        <v>568</v>
      </c>
      <c r="F154" s="168" t="str">
        <f>VLOOKUP(E154,VIP!$A$2:$O15379,2,0)</f>
        <v>DRBR01F</v>
      </c>
      <c r="G154" s="168" t="str">
        <f>VLOOKUP(E154,'LISTADO ATM'!$A$2:$B$900,2,0)</f>
        <v xml:space="preserve">ATM Ministerio de Educación </v>
      </c>
      <c r="H154" s="168" t="str">
        <f>VLOOKUP(E154,VIP!$A$2:$O20340,7,FALSE)</f>
        <v>Si</v>
      </c>
      <c r="I154" s="168" t="str">
        <f>VLOOKUP(E154,VIP!$A$2:$O12305,8,FALSE)</f>
        <v>Si</v>
      </c>
      <c r="J154" s="168" t="str">
        <f>VLOOKUP(E154,VIP!$A$2:$O12255,8,FALSE)</f>
        <v>Si</v>
      </c>
      <c r="K154" s="168" t="str">
        <f>VLOOKUP(E154,VIP!$A$2:$O15829,6,0)</f>
        <v>NO</v>
      </c>
      <c r="L154" s="141" t="s">
        <v>2821</v>
      </c>
      <c r="M154" s="95" t="s">
        <v>2438</v>
      </c>
      <c r="N154" s="95" t="s">
        <v>2444</v>
      </c>
      <c r="O154" s="168" t="s">
        <v>2614</v>
      </c>
      <c r="P154" s="168"/>
      <c r="Q154" s="129" t="s">
        <v>2821</v>
      </c>
    </row>
    <row r="155" spans="1:17" ht="18" x14ac:dyDescent="0.25">
      <c r="A155" s="168" t="str">
        <f>VLOOKUP(E155,'LISTADO ATM'!$A$2:$C$901,3,0)</f>
        <v>DISTRITO NACIONAL</v>
      </c>
      <c r="B155" s="126" t="s">
        <v>2814</v>
      </c>
      <c r="C155" s="96">
        <v>44432.478483796294</v>
      </c>
      <c r="D155" s="96" t="s">
        <v>2174</v>
      </c>
      <c r="E155" s="126">
        <v>545</v>
      </c>
      <c r="F155" s="168" t="str">
        <f>VLOOKUP(E155,VIP!$A$2:$O15380,2,0)</f>
        <v>DRBR995</v>
      </c>
      <c r="G155" s="168" t="str">
        <f>VLOOKUP(E155,'LISTADO ATM'!$A$2:$B$900,2,0)</f>
        <v xml:space="preserve">ATM Oficina Isabel La Católica II  </v>
      </c>
      <c r="H155" s="168" t="str">
        <f>VLOOKUP(E155,VIP!$A$2:$O20341,7,FALSE)</f>
        <v>Si</v>
      </c>
      <c r="I155" s="168" t="str">
        <f>VLOOKUP(E155,VIP!$A$2:$O12306,8,FALSE)</f>
        <v>Si</v>
      </c>
      <c r="J155" s="168" t="str">
        <f>VLOOKUP(E155,VIP!$A$2:$O12256,8,FALSE)</f>
        <v>Si</v>
      </c>
      <c r="K155" s="168" t="str">
        <f>VLOOKUP(E155,VIP!$A$2:$O15830,6,0)</f>
        <v>NO</v>
      </c>
      <c r="L155" s="141" t="s">
        <v>2213</v>
      </c>
      <c r="M155" s="95" t="s">
        <v>2438</v>
      </c>
      <c r="N155" s="95" t="s">
        <v>2444</v>
      </c>
      <c r="O155" s="168" t="s">
        <v>2446</v>
      </c>
      <c r="P155" s="168"/>
      <c r="Q155" s="129" t="s">
        <v>2213</v>
      </c>
    </row>
    <row r="156" spans="1:17" ht="18" x14ac:dyDescent="0.25">
      <c r="A156" s="168" t="str">
        <f>VLOOKUP(E156,'LISTADO ATM'!$A$2:$C$901,3,0)</f>
        <v>NORTE</v>
      </c>
      <c r="B156" s="126" t="s">
        <v>2815</v>
      </c>
      <c r="C156" s="96">
        <v>44432.479641203703</v>
      </c>
      <c r="D156" s="96" t="s">
        <v>2175</v>
      </c>
      <c r="E156" s="126">
        <v>606</v>
      </c>
      <c r="F156" s="168" t="str">
        <f>VLOOKUP(E156,VIP!$A$2:$O15381,2,0)</f>
        <v>DRBR704</v>
      </c>
      <c r="G156" s="168" t="str">
        <f>VLOOKUP(E156,'LISTADO ATM'!$A$2:$B$900,2,0)</f>
        <v xml:space="preserve">ATM UNP Manolo Tavarez Justo </v>
      </c>
      <c r="H156" s="168" t="str">
        <f>VLOOKUP(E156,VIP!$A$2:$O20342,7,FALSE)</f>
        <v>Si</v>
      </c>
      <c r="I156" s="168" t="str">
        <f>VLOOKUP(E156,VIP!$A$2:$O12307,8,FALSE)</f>
        <v>Si</v>
      </c>
      <c r="J156" s="168" t="str">
        <f>VLOOKUP(E156,VIP!$A$2:$O12257,8,FALSE)</f>
        <v>Si</v>
      </c>
      <c r="K156" s="168" t="str">
        <f>VLOOKUP(E156,VIP!$A$2:$O15831,6,0)</f>
        <v>NO</v>
      </c>
      <c r="L156" s="141" t="s">
        <v>2213</v>
      </c>
      <c r="M156" s="95" t="s">
        <v>2438</v>
      </c>
      <c r="N156" s="95" t="s">
        <v>2444</v>
      </c>
      <c r="O156" s="168" t="s">
        <v>2583</v>
      </c>
      <c r="P156" s="168"/>
      <c r="Q156" s="129" t="s">
        <v>2213</v>
      </c>
    </row>
    <row r="157" spans="1:17" ht="18" x14ac:dyDescent="0.25">
      <c r="A157" s="168" t="str">
        <f>VLOOKUP(E157,'LISTADO ATM'!$A$2:$C$901,3,0)</f>
        <v>ESTE</v>
      </c>
      <c r="B157" s="126" t="s">
        <v>2816</v>
      </c>
      <c r="C157" s="96">
        <v>44432.481249999997</v>
      </c>
      <c r="D157" s="96" t="s">
        <v>2460</v>
      </c>
      <c r="E157" s="126">
        <v>795</v>
      </c>
      <c r="F157" s="168" t="str">
        <f>VLOOKUP(E157,VIP!$A$2:$O15382,2,0)</f>
        <v>DRBR795</v>
      </c>
      <c r="G157" s="168" t="str">
        <f>VLOOKUP(E157,'LISTADO ATM'!$A$2:$B$900,2,0)</f>
        <v xml:space="preserve">ATM UNP Guaymate (La Romana) </v>
      </c>
      <c r="H157" s="168" t="str">
        <f>VLOOKUP(E157,VIP!$A$2:$O20343,7,FALSE)</f>
        <v>Si</v>
      </c>
      <c r="I157" s="168" t="str">
        <f>VLOOKUP(E157,VIP!$A$2:$O12308,8,FALSE)</f>
        <v>Si</v>
      </c>
      <c r="J157" s="168" t="str">
        <f>VLOOKUP(E157,VIP!$A$2:$O12258,8,FALSE)</f>
        <v>Si</v>
      </c>
      <c r="K157" s="168" t="str">
        <f>VLOOKUP(E157,VIP!$A$2:$O15832,6,0)</f>
        <v>NO</v>
      </c>
      <c r="L157" s="141" t="s">
        <v>2822</v>
      </c>
      <c r="M157" s="162" t="s">
        <v>2783</v>
      </c>
      <c r="N157" s="95" t="s">
        <v>2444</v>
      </c>
      <c r="O157" s="168" t="s">
        <v>2820</v>
      </c>
      <c r="P157" s="168"/>
      <c r="Q157" s="169" t="s">
        <v>2823</v>
      </c>
    </row>
    <row r="158" spans="1:17" ht="18" x14ac:dyDescent="0.25">
      <c r="A158" s="168" t="str">
        <f>VLOOKUP(E158,'LISTADO ATM'!$A$2:$C$901,3,0)</f>
        <v>DISTRITO NACIONAL</v>
      </c>
      <c r="B158" s="126" t="s">
        <v>2817</v>
      </c>
      <c r="C158" s="96">
        <v>44432.483715277776</v>
      </c>
      <c r="D158" s="96" t="s">
        <v>2441</v>
      </c>
      <c r="E158" s="126">
        <v>900</v>
      </c>
      <c r="F158" s="168" t="str">
        <f>VLOOKUP(E158,VIP!$A$2:$O15383,2,0)</f>
        <v>DRBR900</v>
      </c>
      <c r="G158" s="168" t="str">
        <f>VLOOKUP(E158,'LISTADO ATM'!$A$2:$B$900,2,0)</f>
        <v xml:space="preserve">ATM UNP Merca Santo Domingo </v>
      </c>
      <c r="H158" s="168" t="str">
        <f>VLOOKUP(E158,VIP!$A$2:$O20344,7,FALSE)</f>
        <v>Si</v>
      </c>
      <c r="I158" s="168" t="str">
        <f>VLOOKUP(E158,VIP!$A$2:$O12309,8,FALSE)</f>
        <v>Si</v>
      </c>
      <c r="J158" s="168" t="str">
        <f>VLOOKUP(E158,VIP!$A$2:$O12259,8,FALSE)</f>
        <v>Si</v>
      </c>
      <c r="K158" s="168" t="str">
        <f>VLOOKUP(E158,VIP!$A$2:$O15833,6,0)</f>
        <v>NO</v>
      </c>
      <c r="L158" s="141" t="s">
        <v>2410</v>
      </c>
      <c r="M158" s="95" t="s">
        <v>2438</v>
      </c>
      <c r="N158" s="95" t="s">
        <v>2444</v>
      </c>
      <c r="O158" s="168" t="s">
        <v>2445</v>
      </c>
      <c r="P158" s="168"/>
      <c r="Q158" s="129" t="s">
        <v>2410</v>
      </c>
    </row>
    <row r="159" spans="1:17" ht="18" x14ac:dyDescent="0.25">
      <c r="A159" s="168" t="str">
        <f>VLOOKUP(E159,'LISTADO ATM'!$A$2:$C$901,3,0)</f>
        <v>ESTE</v>
      </c>
      <c r="B159" s="126" t="s">
        <v>2818</v>
      </c>
      <c r="C159" s="96">
        <v>44432.48505787037</v>
      </c>
      <c r="D159" s="96" t="s">
        <v>2174</v>
      </c>
      <c r="E159" s="126">
        <v>330</v>
      </c>
      <c r="F159" s="168" t="str">
        <f>VLOOKUP(E159,VIP!$A$2:$O15384,2,0)</f>
        <v>DRBR330</v>
      </c>
      <c r="G159" s="168" t="str">
        <f>VLOOKUP(E159,'LISTADO ATM'!$A$2:$B$900,2,0)</f>
        <v xml:space="preserve">ATM Oficina Boulevard (Higuey) </v>
      </c>
      <c r="H159" s="168" t="str">
        <f>VLOOKUP(E159,VIP!$A$2:$O20345,7,FALSE)</f>
        <v>Si</v>
      </c>
      <c r="I159" s="168" t="str">
        <f>VLOOKUP(E159,VIP!$A$2:$O12310,8,FALSE)</f>
        <v>Si</v>
      </c>
      <c r="J159" s="168" t="str">
        <f>VLOOKUP(E159,VIP!$A$2:$O12260,8,FALSE)</f>
        <v>Si</v>
      </c>
      <c r="K159" s="168" t="str">
        <f>VLOOKUP(E159,VIP!$A$2:$O15834,6,0)</f>
        <v>SI</v>
      </c>
      <c r="L159" s="141" t="s">
        <v>2213</v>
      </c>
      <c r="M159" s="162" t="s">
        <v>2783</v>
      </c>
      <c r="N159" s="95" t="s">
        <v>2444</v>
      </c>
      <c r="O159" s="168" t="s">
        <v>2446</v>
      </c>
      <c r="P159" s="168"/>
      <c r="Q159" s="169" t="s">
        <v>2823</v>
      </c>
    </row>
    <row r="160" spans="1:17" ht="18" x14ac:dyDescent="0.25">
      <c r="A160" s="168" t="str">
        <f>VLOOKUP(E160,'LISTADO ATM'!$A$2:$C$901,3,0)</f>
        <v>DISTRITO NACIONAL</v>
      </c>
      <c r="B160" s="126" t="s">
        <v>2819</v>
      </c>
      <c r="C160" s="96">
        <v>44432.485694444447</v>
      </c>
      <c r="D160" s="96" t="s">
        <v>2460</v>
      </c>
      <c r="E160" s="126">
        <v>409</v>
      </c>
      <c r="F160" s="168" t="str">
        <f>VLOOKUP(E160,VIP!$A$2:$O15385,2,0)</f>
        <v>DRBR409</v>
      </c>
      <c r="G160" s="168" t="str">
        <f>VLOOKUP(E160,'LISTADO ATM'!$A$2:$B$900,2,0)</f>
        <v xml:space="preserve">ATM Oficina Las Palmas de Herrera I </v>
      </c>
      <c r="H160" s="168" t="str">
        <f>VLOOKUP(E160,VIP!$A$2:$O20346,7,FALSE)</f>
        <v>Si</v>
      </c>
      <c r="I160" s="168" t="str">
        <f>VLOOKUP(E160,VIP!$A$2:$O12311,8,FALSE)</f>
        <v>Si</v>
      </c>
      <c r="J160" s="168" t="str">
        <f>VLOOKUP(E160,VIP!$A$2:$O12261,8,FALSE)</f>
        <v>Si</v>
      </c>
      <c r="K160" s="168" t="str">
        <f>VLOOKUP(E160,VIP!$A$2:$O15835,6,0)</f>
        <v>NO</v>
      </c>
      <c r="L160" s="141" t="s">
        <v>2410</v>
      </c>
      <c r="M160" s="162" t="s">
        <v>2783</v>
      </c>
      <c r="N160" s="95" t="s">
        <v>2444</v>
      </c>
      <c r="O160" s="168" t="s">
        <v>2461</v>
      </c>
      <c r="P160" s="168"/>
      <c r="Q160" s="169" t="s">
        <v>2823</v>
      </c>
    </row>
    <row r="161" spans="1:17" ht="18" x14ac:dyDescent="0.25">
      <c r="A161" s="168" t="str">
        <f>VLOOKUP(E161,'LISTADO ATM'!$A$2:$C$901,3,0)</f>
        <v>DISTRITO NACIONAL</v>
      </c>
      <c r="B161" s="126" t="s">
        <v>2824</v>
      </c>
      <c r="C161" s="96">
        <v>44432.487141203703</v>
      </c>
      <c r="D161" s="96" t="s">
        <v>2441</v>
      </c>
      <c r="E161" s="126">
        <v>26</v>
      </c>
      <c r="F161" s="168" t="str">
        <f>VLOOKUP(E161,VIP!$A$2:$O15386,2,0)</f>
        <v>DRBR221</v>
      </c>
      <c r="G161" s="168" t="str">
        <f>VLOOKUP(E161,'LISTADO ATM'!$A$2:$B$900,2,0)</f>
        <v>ATM S/M Jumbo San Isidro</v>
      </c>
      <c r="H161" s="168" t="str">
        <f>VLOOKUP(E161,VIP!$A$2:$O20347,7,FALSE)</f>
        <v>Si</v>
      </c>
      <c r="I161" s="168" t="str">
        <f>VLOOKUP(E161,VIP!$A$2:$O12312,8,FALSE)</f>
        <v>Si</v>
      </c>
      <c r="J161" s="168" t="str">
        <f>VLOOKUP(E161,VIP!$A$2:$O12262,8,FALSE)</f>
        <v>Si</v>
      </c>
      <c r="K161" s="168" t="str">
        <f>VLOOKUP(E161,VIP!$A$2:$O15836,6,0)</f>
        <v>NO</v>
      </c>
      <c r="L161" s="141" t="s">
        <v>2410</v>
      </c>
      <c r="M161" s="95" t="s">
        <v>2438</v>
      </c>
      <c r="N161" s="95" t="s">
        <v>2444</v>
      </c>
      <c r="O161" s="168" t="s">
        <v>2445</v>
      </c>
      <c r="P161" s="168"/>
      <c r="Q161" s="129" t="s">
        <v>2410</v>
      </c>
    </row>
    <row r="162" spans="1:17" ht="18" x14ac:dyDescent="0.25">
      <c r="A162" s="168" t="str">
        <f>VLOOKUP(E162,'LISTADO ATM'!$A$2:$C$901,3,0)</f>
        <v>SUR</v>
      </c>
      <c r="B162" s="126" t="s">
        <v>2825</v>
      </c>
      <c r="C162" s="96">
        <v>44432.4997337963</v>
      </c>
      <c r="D162" s="96" t="s">
        <v>2441</v>
      </c>
      <c r="E162" s="126">
        <v>871</v>
      </c>
      <c r="F162" s="168" t="str">
        <f>VLOOKUP(E162,VIP!$A$2:$O15387,2,0)</f>
        <v>DRBR871</v>
      </c>
      <c r="G162" s="168" t="str">
        <f>VLOOKUP(E162,'LISTADO ATM'!$A$2:$B$900,2,0)</f>
        <v>ATM Plaza Cultural San Juan</v>
      </c>
      <c r="H162" s="168" t="str">
        <f>VLOOKUP(E162,VIP!$A$2:$O20348,7,FALSE)</f>
        <v>N/A</v>
      </c>
      <c r="I162" s="168" t="str">
        <f>VLOOKUP(E162,VIP!$A$2:$O12313,8,FALSE)</f>
        <v>N/A</v>
      </c>
      <c r="J162" s="168" t="str">
        <f>VLOOKUP(E162,VIP!$A$2:$O12263,8,FALSE)</f>
        <v>N/A</v>
      </c>
      <c r="K162" s="168" t="str">
        <f>VLOOKUP(E162,VIP!$A$2:$O15837,6,0)</f>
        <v>N/A</v>
      </c>
      <c r="L162" s="141" t="s">
        <v>2434</v>
      </c>
      <c r="M162" s="95" t="s">
        <v>2438</v>
      </c>
      <c r="N162" s="95" t="s">
        <v>2444</v>
      </c>
      <c r="O162" s="168" t="s">
        <v>2445</v>
      </c>
      <c r="P162" s="168"/>
      <c r="Q162" s="129" t="s">
        <v>2434</v>
      </c>
    </row>
    <row r="163" spans="1:17" ht="18" x14ac:dyDescent="0.25">
      <c r="A163" s="168" t="str">
        <f>VLOOKUP(E163,'LISTADO ATM'!$A$2:$C$901,3,0)</f>
        <v>ESTE</v>
      </c>
      <c r="B163" s="126" t="s">
        <v>2826</v>
      </c>
      <c r="C163" s="96">
        <v>44432.502129629633</v>
      </c>
      <c r="D163" s="96" t="s">
        <v>2441</v>
      </c>
      <c r="E163" s="126">
        <v>114</v>
      </c>
      <c r="F163" s="168" t="str">
        <f>VLOOKUP(E163,VIP!$A$2:$O15388,2,0)</f>
        <v>DRBR114</v>
      </c>
      <c r="G163" s="168" t="str">
        <f>VLOOKUP(E163,'LISTADO ATM'!$A$2:$B$900,2,0)</f>
        <v xml:space="preserve">ATM Oficina Hato Mayor </v>
      </c>
      <c r="H163" s="168" t="str">
        <f>VLOOKUP(E163,VIP!$A$2:$O20349,7,FALSE)</f>
        <v>Si</v>
      </c>
      <c r="I163" s="168" t="str">
        <f>VLOOKUP(E163,VIP!$A$2:$O12314,8,FALSE)</f>
        <v>Si</v>
      </c>
      <c r="J163" s="168" t="str">
        <f>VLOOKUP(E163,VIP!$A$2:$O12264,8,FALSE)</f>
        <v>Si</v>
      </c>
      <c r="K163" s="168" t="str">
        <f>VLOOKUP(E163,VIP!$A$2:$O15838,6,0)</f>
        <v>NO</v>
      </c>
      <c r="L163" s="141" t="s">
        <v>2410</v>
      </c>
      <c r="M163" s="95" t="s">
        <v>2438</v>
      </c>
      <c r="N163" s="95" t="s">
        <v>2444</v>
      </c>
      <c r="O163" s="168" t="s">
        <v>2445</v>
      </c>
      <c r="P163" s="168"/>
      <c r="Q163" s="129" t="s">
        <v>2410</v>
      </c>
    </row>
    <row r="164" spans="1:17" ht="18" x14ac:dyDescent="0.25">
      <c r="A164" s="168" t="str">
        <f>VLOOKUP(E164,'LISTADO ATM'!$A$2:$C$901,3,0)</f>
        <v>SUR</v>
      </c>
      <c r="B164" s="126" t="s">
        <v>2827</v>
      </c>
      <c r="C164" s="96">
        <v>44432.504247685189</v>
      </c>
      <c r="D164" s="96" t="s">
        <v>2460</v>
      </c>
      <c r="E164" s="126">
        <v>764</v>
      </c>
      <c r="F164" s="168" t="str">
        <f>VLOOKUP(E164,VIP!$A$2:$O15389,2,0)</f>
        <v>DRBR451</v>
      </c>
      <c r="G164" s="168" t="str">
        <f>VLOOKUP(E164,'LISTADO ATM'!$A$2:$B$900,2,0)</f>
        <v xml:space="preserve">ATM Oficina Elías Piña </v>
      </c>
      <c r="H164" s="168" t="str">
        <f>VLOOKUP(E164,VIP!$A$2:$O20350,7,FALSE)</f>
        <v>Si</v>
      </c>
      <c r="I164" s="168" t="str">
        <f>VLOOKUP(E164,VIP!$A$2:$O12315,8,FALSE)</f>
        <v>Si</v>
      </c>
      <c r="J164" s="168" t="str">
        <f>VLOOKUP(E164,VIP!$A$2:$O12265,8,FALSE)</f>
        <v>Si</v>
      </c>
      <c r="K164" s="168" t="str">
        <f>VLOOKUP(E164,VIP!$A$2:$O15839,6,0)</f>
        <v>NO</v>
      </c>
      <c r="L164" s="141" t="s">
        <v>2857</v>
      </c>
      <c r="M164" s="95" t="s">
        <v>2438</v>
      </c>
      <c r="N164" s="95" t="s">
        <v>2444</v>
      </c>
      <c r="O164" s="168" t="s">
        <v>2461</v>
      </c>
      <c r="P164" s="168"/>
      <c r="Q164" s="129" t="s">
        <v>2857</v>
      </c>
    </row>
    <row r="165" spans="1:17" ht="18" x14ac:dyDescent="0.25">
      <c r="A165" s="168" t="str">
        <f>VLOOKUP(E165,'LISTADO ATM'!$A$2:$C$901,3,0)</f>
        <v>DISTRITO NACIONAL</v>
      </c>
      <c r="B165" s="126" t="s">
        <v>2828</v>
      </c>
      <c r="C165" s="96">
        <v>44432.509004629632</v>
      </c>
      <c r="D165" s="96" t="s">
        <v>2441</v>
      </c>
      <c r="E165" s="126">
        <v>162</v>
      </c>
      <c r="F165" s="168" t="str">
        <f>VLOOKUP(E165,VIP!$A$2:$O15390,2,0)</f>
        <v>DRBR162</v>
      </c>
      <c r="G165" s="168" t="str">
        <f>VLOOKUP(E165,'LISTADO ATM'!$A$2:$B$900,2,0)</f>
        <v xml:space="preserve">ATM Oficina Tiradentes I </v>
      </c>
      <c r="H165" s="168" t="str">
        <f>VLOOKUP(E165,VIP!$A$2:$O20351,7,FALSE)</f>
        <v>Si</v>
      </c>
      <c r="I165" s="168" t="str">
        <f>VLOOKUP(E165,VIP!$A$2:$O12316,8,FALSE)</f>
        <v>Si</v>
      </c>
      <c r="J165" s="168" t="str">
        <f>VLOOKUP(E165,VIP!$A$2:$O12266,8,FALSE)</f>
        <v>Si</v>
      </c>
      <c r="K165" s="168" t="str">
        <f>VLOOKUP(E165,VIP!$A$2:$O15840,6,0)</f>
        <v>NO</v>
      </c>
      <c r="L165" s="141" t="s">
        <v>2858</v>
      </c>
      <c r="M165" s="95" t="s">
        <v>2438</v>
      </c>
      <c r="N165" s="95" t="s">
        <v>2444</v>
      </c>
      <c r="O165" s="168" t="s">
        <v>2445</v>
      </c>
      <c r="P165" s="168"/>
      <c r="Q165" s="129" t="s">
        <v>2858</v>
      </c>
    </row>
    <row r="166" spans="1:17" ht="18" x14ac:dyDescent="0.25">
      <c r="A166" s="168" t="str">
        <f>VLOOKUP(E166,'LISTADO ATM'!$A$2:$C$901,3,0)</f>
        <v>DISTRITO NACIONAL</v>
      </c>
      <c r="B166" s="126" t="s">
        <v>2829</v>
      </c>
      <c r="C166" s="96">
        <v>44432.512916666667</v>
      </c>
      <c r="D166" s="96" t="s">
        <v>2441</v>
      </c>
      <c r="E166" s="126">
        <v>192</v>
      </c>
      <c r="F166" s="168" t="str">
        <f>VLOOKUP(E166,VIP!$A$2:$O15391,2,0)</f>
        <v>DRBR192</v>
      </c>
      <c r="G166" s="168" t="str">
        <f>VLOOKUP(E166,'LISTADO ATM'!$A$2:$B$900,2,0)</f>
        <v xml:space="preserve">ATM Autobanco Luperón II </v>
      </c>
      <c r="H166" s="168" t="str">
        <f>VLOOKUP(E166,VIP!$A$2:$O20352,7,FALSE)</f>
        <v>Si</v>
      </c>
      <c r="I166" s="168" t="str">
        <f>VLOOKUP(E166,VIP!$A$2:$O12317,8,FALSE)</f>
        <v>Si</v>
      </c>
      <c r="J166" s="168" t="str">
        <f>VLOOKUP(E166,VIP!$A$2:$O12267,8,FALSE)</f>
        <v>Si</v>
      </c>
      <c r="K166" s="168" t="str">
        <f>VLOOKUP(E166,VIP!$A$2:$O15841,6,0)</f>
        <v>NO</v>
      </c>
      <c r="L166" s="141" t="s">
        <v>2859</v>
      </c>
      <c r="M166" s="95" t="s">
        <v>2438</v>
      </c>
      <c r="N166" s="95" t="s">
        <v>2444</v>
      </c>
      <c r="O166" s="168" t="s">
        <v>2445</v>
      </c>
      <c r="P166" s="168"/>
      <c r="Q166" s="129" t="s">
        <v>2859</v>
      </c>
    </row>
    <row r="167" spans="1:17" ht="18" x14ac:dyDescent="0.25">
      <c r="A167" s="168" t="str">
        <f>VLOOKUP(E167,'LISTADO ATM'!$A$2:$C$901,3,0)</f>
        <v>SUR</v>
      </c>
      <c r="B167" s="126" t="s">
        <v>2830</v>
      </c>
      <c r="C167" s="96">
        <v>44432.515497685185</v>
      </c>
      <c r="D167" s="96" t="s">
        <v>2460</v>
      </c>
      <c r="E167" s="126">
        <v>582</v>
      </c>
      <c r="F167" s="168" t="str">
        <f>VLOOKUP(E167,VIP!$A$2:$O15392,2,0)</f>
        <v xml:space="preserve">DRBR582 </v>
      </c>
      <c r="G167" s="168" t="str">
        <f>VLOOKUP(E167,'LISTADO ATM'!$A$2:$B$900,2,0)</f>
        <v>ATM Estación Sabana Yegua</v>
      </c>
      <c r="H167" s="168" t="str">
        <f>VLOOKUP(E167,VIP!$A$2:$O20353,7,FALSE)</f>
        <v>N/A</v>
      </c>
      <c r="I167" s="168" t="str">
        <f>VLOOKUP(E167,VIP!$A$2:$O12318,8,FALSE)</f>
        <v>N/A</v>
      </c>
      <c r="J167" s="168" t="str">
        <f>VLOOKUP(E167,VIP!$A$2:$O12268,8,FALSE)</f>
        <v>N/A</v>
      </c>
      <c r="K167" s="168" t="str">
        <f>VLOOKUP(E167,VIP!$A$2:$O15842,6,0)</f>
        <v>N/A</v>
      </c>
      <c r="L167" s="141" t="s">
        <v>2410</v>
      </c>
      <c r="M167" s="95" t="s">
        <v>2438</v>
      </c>
      <c r="N167" s="95" t="s">
        <v>2444</v>
      </c>
      <c r="O167" s="168" t="s">
        <v>2461</v>
      </c>
      <c r="P167" s="168"/>
      <c r="Q167" s="129" t="s">
        <v>2410</v>
      </c>
    </row>
    <row r="168" spans="1:17" ht="18" x14ac:dyDescent="0.25">
      <c r="A168" s="168" t="str">
        <f>VLOOKUP(E168,'LISTADO ATM'!$A$2:$C$901,3,0)</f>
        <v>NORTE</v>
      </c>
      <c r="B168" s="126" t="s">
        <v>2831</v>
      </c>
      <c r="C168" s="96">
        <v>44432.519189814811</v>
      </c>
      <c r="D168" s="96" t="s">
        <v>2613</v>
      </c>
      <c r="E168" s="126">
        <v>747</v>
      </c>
      <c r="F168" s="168" t="str">
        <f>VLOOKUP(E168,VIP!$A$2:$O15393,2,0)</f>
        <v>DRBR200</v>
      </c>
      <c r="G168" s="168" t="str">
        <f>VLOOKUP(E168,'LISTADO ATM'!$A$2:$B$900,2,0)</f>
        <v xml:space="preserve">ATM Club BR (Santiago) </v>
      </c>
      <c r="H168" s="168" t="str">
        <f>VLOOKUP(E168,VIP!$A$2:$O20354,7,FALSE)</f>
        <v>Si</v>
      </c>
      <c r="I168" s="168" t="str">
        <f>VLOOKUP(E168,VIP!$A$2:$O12319,8,FALSE)</f>
        <v>Si</v>
      </c>
      <c r="J168" s="168" t="str">
        <f>VLOOKUP(E168,VIP!$A$2:$O12269,8,FALSE)</f>
        <v>Si</v>
      </c>
      <c r="K168" s="168" t="str">
        <f>VLOOKUP(E168,VIP!$A$2:$O15843,6,0)</f>
        <v>SI</v>
      </c>
      <c r="L168" s="141" t="s">
        <v>2410</v>
      </c>
      <c r="M168" s="95" t="s">
        <v>2438</v>
      </c>
      <c r="N168" s="95" t="s">
        <v>2444</v>
      </c>
      <c r="O168" s="168" t="s">
        <v>2614</v>
      </c>
      <c r="P168" s="168"/>
      <c r="Q168" s="129" t="s">
        <v>2410</v>
      </c>
    </row>
    <row r="169" spans="1:17" ht="18" x14ac:dyDescent="0.25">
      <c r="A169" s="168" t="str">
        <f>VLOOKUP(E169,'LISTADO ATM'!$A$2:$C$901,3,0)</f>
        <v>SUR</v>
      </c>
      <c r="B169" s="126" t="s">
        <v>2832</v>
      </c>
      <c r="C169" s="96">
        <v>44432.527453703704</v>
      </c>
      <c r="D169" s="96" t="s">
        <v>2441</v>
      </c>
      <c r="E169" s="126">
        <v>430</v>
      </c>
      <c r="F169" s="168" t="str">
        <f>VLOOKUP(E169,VIP!$A$2:$O15394,2,0)</f>
        <v>DRBR0A2</v>
      </c>
      <c r="G169" s="168" t="str">
        <f>VLOOKUP(E169,'LISTADO ATM'!$A$2:$B$900,2,0)</f>
        <v>A/S Las Matas de Farfán</v>
      </c>
      <c r="H169" s="168" t="str">
        <f>VLOOKUP(E169,VIP!$A$2:$O20355,7,FALSE)</f>
        <v>SI</v>
      </c>
      <c r="I169" s="168" t="str">
        <f>VLOOKUP(E169,VIP!$A$2:$O12320,8,FALSE)</f>
        <v>SI</v>
      </c>
      <c r="J169" s="168" t="str">
        <f>VLOOKUP(E169,VIP!$A$2:$O12270,8,FALSE)</f>
        <v>SI</v>
      </c>
      <c r="K169" s="168" t="str">
        <f>VLOOKUP(E169,VIP!$A$2:$O15844,6,0)</f>
        <v>NO</v>
      </c>
      <c r="L169" s="141" t="s">
        <v>2860</v>
      </c>
      <c r="M169" s="95" t="s">
        <v>2438</v>
      </c>
      <c r="N169" s="95" t="s">
        <v>2444</v>
      </c>
      <c r="O169" s="168" t="s">
        <v>2445</v>
      </c>
      <c r="P169" s="168"/>
      <c r="Q169" s="129" t="s">
        <v>2860</v>
      </c>
    </row>
    <row r="170" spans="1:17" ht="18" x14ac:dyDescent="0.25">
      <c r="A170" s="168" t="str">
        <f>VLOOKUP(E170,'LISTADO ATM'!$A$2:$C$901,3,0)</f>
        <v>ESTE</v>
      </c>
      <c r="B170" s="126" t="s">
        <v>2833</v>
      </c>
      <c r="C170" s="96">
        <v>44432.532395833332</v>
      </c>
      <c r="D170" s="96" t="s">
        <v>2460</v>
      </c>
      <c r="E170" s="126">
        <v>608</v>
      </c>
      <c r="F170" s="168" t="str">
        <f>VLOOKUP(E170,VIP!$A$2:$O15395,2,0)</f>
        <v>DRBR305</v>
      </c>
      <c r="G170" s="168" t="str">
        <f>VLOOKUP(E170,'LISTADO ATM'!$A$2:$B$900,2,0)</f>
        <v xml:space="preserve">ATM Oficina Jumbo (San Pedro) </v>
      </c>
      <c r="H170" s="168" t="str">
        <f>VLOOKUP(E170,VIP!$A$2:$O20356,7,FALSE)</f>
        <v>Si</v>
      </c>
      <c r="I170" s="168" t="str">
        <f>VLOOKUP(E170,VIP!$A$2:$O12321,8,FALSE)</f>
        <v>Si</v>
      </c>
      <c r="J170" s="168" t="str">
        <f>VLOOKUP(E170,VIP!$A$2:$O12271,8,FALSE)</f>
        <v>Si</v>
      </c>
      <c r="K170" s="168" t="str">
        <f>VLOOKUP(E170,VIP!$A$2:$O15845,6,0)</f>
        <v>SI</v>
      </c>
      <c r="L170" s="141" t="s">
        <v>2410</v>
      </c>
      <c r="M170" s="95" t="s">
        <v>2438</v>
      </c>
      <c r="N170" s="95" t="s">
        <v>2444</v>
      </c>
      <c r="O170" s="168" t="s">
        <v>2461</v>
      </c>
      <c r="P170" s="168"/>
      <c r="Q170" s="129" t="s">
        <v>2410</v>
      </c>
    </row>
    <row r="171" spans="1:17" ht="18" x14ac:dyDescent="0.25">
      <c r="A171" s="168" t="str">
        <f>VLOOKUP(E171,'LISTADO ATM'!$A$2:$C$901,3,0)</f>
        <v>DISTRITO NACIONAL</v>
      </c>
      <c r="B171" s="126" t="s">
        <v>2834</v>
      </c>
      <c r="C171" s="96">
        <v>44432.534247685187</v>
      </c>
      <c r="D171" s="96" t="s">
        <v>2441</v>
      </c>
      <c r="E171" s="126">
        <v>563</v>
      </c>
      <c r="F171" s="168" t="str">
        <f>VLOOKUP(E171,VIP!$A$2:$O15396,2,0)</f>
        <v>DRBR233</v>
      </c>
      <c r="G171" s="168" t="str">
        <f>VLOOKUP(E171,'LISTADO ATM'!$A$2:$B$900,2,0)</f>
        <v xml:space="preserve">ATM Base Aérea San Isidro </v>
      </c>
      <c r="H171" s="168" t="str">
        <f>VLOOKUP(E171,VIP!$A$2:$O20357,7,FALSE)</f>
        <v>Si</v>
      </c>
      <c r="I171" s="168" t="str">
        <f>VLOOKUP(E171,VIP!$A$2:$O12322,8,FALSE)</f>
        <v>Si</v>
      </c>
      <c r="J171" s="168" t="str">
        <f>VLOOKUP(E171,VIP!$A$2:$O12272,8,FALSE)</f>
        <v>Si</v>
      </c>
      <c r="K171" s="168" t="str">
        <f>VLOOKUP(E171,VIP!$A$2:$O15846,6,0)</f>
        <v>NO</v>
      </c>
      <c r="L171" s="141" t="s">
        <v>2410</v>
      </c>
      <c r="M171" s="95" t="s">
        <v>2438</v>
      </c>
      <c r="N171" s="95" t="s">
        <v>2444</v>
      </c>
      <c r="O171" s="168" t="s">
        <v>2445</v>
      </c>
      <c r="P171" s="168"/>
      <c r="Q171" s="129" t="s">
        <v>2410</v>
      </c>
    </row>
    <row r="172" spans="1:17" ht="18" x14ac:dyDescent="0.25">
      <c r="A172" s="168" t="str">
        <f>VLOOKUP(E172,'LISTADO ATM'!$A$2:$C$901,3,0)</f>
        <v>DISTRITO NACIONAL</v>
      </c>
      <c r="B172" s="126" t="s">
        <v>2835</v>
      </c>
      <c r="C172" s="96">
        <v>44432.536493055559</v>
      </c>
      <c r="D172" s="96" t="s">
        <v>2441</v>
      </c>
      <c r="E172" s="126">
        <v>32</v>
      </c>
      <c r="F172" s="168" t="str">
        <f>VLOOKUP(E172,VIP!$A$2:$O15397,2,0)</f>
        <v>DRBR032</v>
      </c>
      <c r="G172" s="168" t="str">
        <f>VLOOKUP(E172,'LISTADO ATM'!$A$2:$B$900,2,0)</f>
        <v xml:space="preserve">ATM Oficina San Martín II </v>
      </c>
      <c r="H172" s="168" t="str">
        <f>VLOOKUP(E172,VIP!$A$2:$O20358,7,FALSE)</f>
        <v>Si</v>
      </c>
      <c r="I172" s="168" t="str">
        <f>VLOOKUP(E172,VIP!$A$2:$O12323,8,FALSE)</f>
        <v>Si</v>
      </c>
      <c r="J172" s="168" t="str">
        <f>VLOOKUP(E172,VIP!$A$2:$O12273,8,FALSE)</f>
        <v>Si</v>
      </c>
      <c r="K172" s="168" t="str">
        <f>VLOOKUP(E172,VIP!$A$2:$O15847,6,0)</f>
        <v>NO</v>
      </c>
      <c r="L172" s="141" t="s">
        <v>2410</v>
      </c>
      <c r="M172" s="95" t="s">
        <v>2438</v>
      </c>
      <c r="N172" s="95" t="s">
        <v>2444</v>
      </c>
      <c r="O172" s="168" t="s">
        <v>2445</v>
      </c>
      <c r="P172" s="168"/>
      <c r="Q172" s="129" t="s">
        <v>2410</v>
      </c>
    </row>
    <row r="173" spans="1:17" ht="18" x14ac:dyDescent="0.25">
      <c r="A173" s="168" t="str">
        <f>VLOOKUP(E173,'LISTADO ATM'!$A$2:$C$901,3,0)</f>
        <v>SUR</v>
      </c>
      <c r="B173" s="126" t="s">
        <v>2836</v>
      </c>
      <c r="C173" s="96">
        <v>44432.538182870368</v>
      </c>
      <c r="D173" s="96" t="s">
        <v>2460</v>
      </c>
      <c r="E173" s="126">
        <v>5</v>
      </c>
      <c r="F173" s="168" t="str">
        <f>VLOOKUP(E173,VIP!$A$2:$O15398,2,0)</f>
        <v>DRBR005</v>
      </c>
      <c r="G173" s="168" t="str">
        <f>VLOOKUP(E173,'LISTADO ATM'!$A$2:$B$900,2,0)</f>
        <v>ATM Oficina Autoservicio Villa Ofelia (San Juan)</v>
      </c>
      <c r="H173" s="168" t="str">
        <f>VLOOKUP(E173,VIP!$A$2:$O20359,7,FALSE)</f>
        <v>Si</v>
      </c>
      <c r="I173" s="168" t="str">
        <f>VLOOKUP(E173,VIP!$A$2:$O12324,8,FALSE)</f>
        <v>Si</v>
      </c>
      <c r="J173" s="168" t="str">
        <f>VLOOKUP(E173,VIP!$A$2:$O12274,8,FALSE)</f>
        <v>Si</v>
      </c>
      <c r="K173" s="168" t="str">
        <f>VLOOKUP(E173,VIP!$A$2:$O15848,6,0)</f>
        <v>NO</v>
      </c>
      <c r="L173" s="141" t="s">
        <v>2410</v>
      </c>
      <c r="M173" s="95" t="s">
        <v>2438</v>
      </c>
      <c r="N173" s="95" t="s">
        <v>2444</v>
      </c>
      <c r="O173" s="168" t="s">
        <v>2461</v>
      </c>
      <c r="P173" s="168"/>
      <c r="Q173" s="129" t="s">
        <v>2410</v>
      </c>
    </row>
    <row r="174" spans="1:17" ht="18" x14ac:dyDescent="0.25">
      <c r="A174" s="168" t="str">
        <f>VLOOKUP(E174,'LISTADO ATM'!$A$2:$C$901,3,0)</f>
        <v>DISTRITO NACIONAL</v>
      </c>
      <c r="B174" s="126" t="s">
        <v>2837</v>
      </c>
      <c r="C174" s="96">
        <v>44432.539606481485</v>
      </c>
      <c r="D174" s="96" t="s">
        <v>2441</v>
      </c>
      <c r="E174" s="126">
        <v>904</v>
      </c>
      <c r="F174" s="168" t="str">
        <f>VLOOKUP(E174,VIP!$A$2:$O15399,2,0)</f>
        <v>DRBR24B</v>
      </c>
      <c r="G174" s="168" t="str">
        <f>VLOOKUP(E174,'LISTADO ATM'!$A$2:$B$900,2,0)</f>
        <v xml:space="preserve">ATM Oficina Multicentro La Sirena Churchill </v>
      </c>
      <c r="H174" s="168" t="str">
        <f>VLOOKUP(E174,VIP!$A$2:$O20360,7,FALSE)</f>
        <v>Si</v>
      </c>
      <c r="I174" s="168" t="str">
        <f>VLOOKUP(E174,VIP!$A$2:$O12325,8,FALSE)</f>
        <v>Si</v>
      </c>
      <c r="J174" s="168" t="str">
        <f>VLOOKUP(E174,VIP!$A$2:$O12275,8,FALSE)</f>
        <v>Si</v>
      </c>
      <c r="K174" s="168" t="str">
        <f>VLOOKUP(E174,VIP!$A$2:$O15849,6,0)</f>
        <v>SI</v>
      </c>
      <c r="L174" s="141" t="s">
        <v>2410</v>
      </c>
      <c r="M174" s="95" t="s">
        <v>2438</v>
      </c>
      <c r="N174" s="95" t="s">
        <v>2444</v>
      </c>
      <c r="O174" s="168" t="s">
        <v>2445</v>
      </c>
      <c r="P174" s="168"/>
      <c r="Q174" s="129" t="s">
        <v>2410</v>
      </c>
    </row>
    <row r="175" spans="1:17" ht="18" x14ac:dyDescent="0.25">
      <c r="A175" s="168" t="str">
        <f>VLOOKUP(E175,'LISTADO ATM'!$A$2:$C$901,3,0)</f>
        <v>NORTE</v>
      </c>
      <c r="B175" s="126" t="s">
        <v>2838</v>
      </c>
      <c r="C175" s="96">
        <v>44432.541215277779</v>
      </c>
      <c r="D175" s="96" t="s">
        <v>2613</v>
      </c>
      <c r="E175" s="126">
        <v>895</v>
      </c>
      <c r="F175" s="168" t="str">
        <f>VLOOKUP(E175,VIP!$A$2:$O15400,2,0)</f>
        <v>DRBR895</v>
      </c>
      <c r="G175" s="168" t="str">
        <f>VLOOKUP(E175,'LISTADO ATM'!$A$2:$B$900,2,0)</f>
        <v xml:space="preserve">ATM S/M Bravo (Santiago) </v>
      </c>
      <c r="H175" s="168" t="str">
        <f>VLOOKUP(E175,VIP!$A$2:$O20361,7,FALSE)</f>
        <v>Si</v>
      </c>
      <c r="I175" s="168" t="str">
        <f>VLOOKUP(E175,VIP!$A$2:$O12326,8,FALSE)</f>
        <v>No</v>
      </c>
      <c r="J175" s="168" t="str">
        <f>VLOOKUP(E175,VIP!$A$2:$O12276,8,FALSE)</f>
        <v>No</v>
      </c>
      <c r="K175" s="168" t="str">
        <f>VLOOKUP(E175,VIP!$A$2:$O15850,6,0)</f>
        <v>NO</v>
      </c>
      <c r="L175" s="141" t="s">
        <v>2410</v>
      </c>
      <c r="M175" s="95" t="s">
        <v>2438</v>
      </c>
      <c r="N175" s="95" t="s">
        <v>2444</v>
      </c>
      <c r="O175" s="168" t="s">
        <v>2614</v>
      </c>
      <c r="P175" s="168"/>
      <c r="Q175" s="129" t="s">
        <v>2410</v>
      </c>
    </row>
    <row r="176" spans="1:17" ht="18" x14ac:dyDescent="0.25">
      <c r="A176" s="168" t="str">
        <f>VLOOKUP(E176,'LISTADO ATM'!$A$2:$C$901,3,0)</f>
        <v>SUR</v>
      </c>
      <c r="B176" s="126" t="s">
        <v>2839</v>
      </c>
      <c r="C176" s="96">
        <v>44432.542453703703</v>
      </c>
      <c r="D176" s="96" t="s">
        <v>2460</v>
      </c>
      <c r="E176" s="126">
        <v>103</v>
      </c>
      <c r="F176" s="168" t="str">
        <f>VLOOKUP(E176,VIP!$A$2:$O15401,2,0)</f>
        <v>DRBR103</v>
      </c>
      <c r="G176" s="168" t="str">
        <f>VLOOKUP(E176,'LISTADO ATM'!$A$2:$B$900,2,0)</f>
        <v xml:space="preserve">ATM Oficina Las Matas de Farfán </v>
      </c>
      <c r="H176" s="168" t="str">
        <f>VLOOKUP(E176,VIP!$A$2:$O20362,7,FALSE)</f>
        <v>Si</v>
      </c>
      <c r="I176" s="168" t="str">
        <f>VLOOKUP(E176,VIP!$A$2:$O12327,8,FALSE)</f>
        <v>Si</v>
      </c>
      <c r="J176" s="168" t="str">
        <f>VLOOKUP(E176,VIP!$A$2:$O12277,8,FALSE)</f>
        <v>Si</v>
      </c>
      <c r="K176" s="168" t="str">
        <f>VLOOKUP(E176,VIP!$A$2:$O15851,6,0)</f>
        <v>NO</v>
      </c>
      <c r="L176" s="141" t="s">
        <v>2410</v>
      </c>
      <c r="M176" s="95" t="s">
        <v>2438</v>
      </c>
      <c r="N176" s="95" t="s">
        <v>2444</v>
      </c>
      <c r="O176" s="168" t="s">
        <v>2461</v>
      </c>
      <c r="P176" s="168"/>
      <c r="Q176" s="129" t="s">
        <v>2410</v>
      </c>
    </row>
    <row r="177" spans="1:17" ht="18" x14ac:dyDescent="0.25">
      <c r="A177" s="168" t="str">
        <f>VLOOKUP(E177,'LISTADO ATM'!$A$2:$C$901,3,0)</f>
        <v>DISTRITO NACIONAL</v>
      </c>
      <c r="B177" s="126" t="s">
        <v>2840</v>
      </c>
      <c r="C177" s="96">
        <v>44432.544386574074</v>
      </c>
      <c r="D177" s="96" t="s">
        <v>2441</v>
      </c>
      <c r="E177" s="126">
        <v>39</v>
      </c>
      <c r="F177" s="168" t="str">
        <f>VLOOKUP(E177,VIP!$A$2:$O15402,2,0)</f>
        <v>DRBR039</v>
      </c>
      <c r="G177" s="168" t="str">
        <f>VLOOKUP(E177,'LISTADO ATM'!$A$2:$B$900,2,0)</f>
        <v xml:space="preserve">ATM Oficina Ovando </v>
      </c>
      <c r="H177" s="168" t="str">
        <f>VLOOKUP(E177,VIP!$A$2:$O20363,7,FALSE)</f>
        <v>Si</v>
      </c>
      <c r="I177" s="168" t="str">
        <f>VLOOKUP(E177,VIP!$A$2:$O12328,8,FALSE)</f>
        <v>No</v>
      </c>
      <c r="J177" s="168" t="str">
        <f>VLOOKUP(E177,VIP!$A$2:$O12278,8,FALSE)</f>
        <v>No</v>
      </c>
      <c r="K177" s="168" t="str">
        <f>VLOOKUP(E177,VIP!$A$2:$O15852,6,0)</f>
        <v>NO</v>
      </c>
      <c r="L177" s="141" t="s">
        <v>2434</v>
      </c>
      <c r="M177" s="95" t="s">
        <v>2438</v>
      </c>
      <c r="N177" s="95" t="s">
        <v>2444</v>
      </c>
      <c r="O177" s="168" t="s">
        <v>2445</v>
      </c>
      <c r="P177" s="168"/>
      <c r="Q177" s="129" t="s">
        <v>2434</v>
      </c>
    </row>
    <row r="178" spans="1:17" ht="18" x14ac:dyDescent="0.25">
      <c r="A178" s="168" t="str">
        <f>VLOOKUP(E178,'LISTADO ATM'!$A$2:$C$901,3,0)</f>
        <v>DISTRITO NACIONAL</v>
      </c>
      <c r="B178" s="126" t="s">
        <v>2841</v>
      </c>
      <c r="C178" s="96">
        <v>44432.545671296299</v>
      </c>
      <c r="D178" s="96" t="s">
        <v>2441</v>
      </c>
      <c r="E178" s="126">
        <v>319</v>
      </c>
      <c r="F178" s="168" t="str">
        <f>VLOOKUP(E178,VIP!$A$2:$O15403,2,0)</f>
        <v>DRBR319</v>
      </c>
      <c r="G178" s="168" t="str">
        <f>VLOOKUP(E178,'LISTADO ATM'!$A$2:$B$900,2,0)</f>
        <v>ATM Autobanco Lopez de Vega</v>
      </c>
      <c r="H178" s="168" t="str">
        <f>VLOOKUP(E178,VIP!$A$2:$O20364,7,FALSE)</f>
        <v>Si</v>
      </c>
      <c r="I178" s="168" t="str">
        <f>VLOOKUP(E178,VIP!$A$2:$O12329,8,FALSE)</f>
        <v>Si</v>
      </c>
      <c r="J178" s="168" t="str">
        <f>VLOOKUP(E178,VIP!$A$2:$O12279,8,FALSE)</f>
        <v>Si</v>
      </c>
      <c r="K178" s="168" t="str">
        <f>VLOOKUP(E178,VIP!$A$2:$O15853,6,0)</f>
        <v>NO</v>
      </c>
      <c r="L178" s="141" t="s">
        <v>2410</v>
      </c>
      <c r="M178" s="95" t="s">
        <v>2438</v>
      </c>
      <c r="N178" s="95" t="s">
        <v>2444</v>
      </c>
      <c r="O178" s="168" t="s">
        <v>2445</v>
      </c>
      <c r="P178" s="168"/>
      <c r="Q178" s="129" t="s">
        <v>2410</v>
      </c>
    </row>
    <row r="179" spans="1:17" ht="18" x14ac:dyDescent="0.25">
      <c r="A179" s="168" t="str">
        <f>VLOOKUP(E179,'LISTADO ATM'!$A$2:$C$901,3,0)</f>
        <v>DISTRITO NACIONAL</v>
      </c>
      <c r="B179" s="126" t="s">
        <v>2842</v>
      </c>
      <c r="C179" s="96">
        <v>44432.609571759262</v>
      </c>
      <c r="D179" s="96" t="s">
        <v>2174</v>
      </c>
      <c r="E179" s="126">
        <v>534</v>
      </c>
      <c r="F179" s="168" t="str">
        <f>VLOOKUP(E179,VIP!$A$2:$O15404,2,0)</f>
        <v>DRBR534</v>
      </c>
      <c r="G179" s="168" t="str">
        <f>VLOOKUP(E179,'LISTADO ATM'!$A$2:$B$900,2,0)</f>
        <v xml:space="preserve">ATM Oficina Torre II </v>
      </c>
      <c r="H179" s="168" t="str">
        <f>VLOOKUP(E179,VIP!$A$2:$O20365,7,FALSE)</f>
        <v>Si</v>
      </c>
      <c r="I179" s="168" t="str">
        <f>VLOOKUP(E179,VIP!$A$2:$O12330,8,FALSE)</f>
        <v>No</v>
      </c>
      <c r="J179" s="168" t="str">
        <f>VLOOKUP(E179,VIP!$A$2:$O12280,8,FALSE)</f>
        <v>No</v>
      </c>
      <c r="K179" s="168" t="str">
        <f>VLOOKUP(E179,VIP!$A$2:$O15854,6,0)</f>
        <v>SI</v>
      </c>
      <c r="L179" s="141" t="s">
        <v>2213</v>
      </c>
      <c r="M179" s="95" t="s">
        <v>2438</v>
      </c>
      <c r="N179" s="95" t="s">
        <v>2444</v>
      </c>
      <c r="O179" s="168" t="s">
        <v>2446</v>
      </c>
      <c r="P179" s="168"/>
      <c r="Q179" s="129" t="s">
        <v>2213</v>
      </c>
    </row>
    <row r="180" spans="1:17" ht="18" x14ac:dyDescent="0.25">
      <c r="A180" s="168" t="str">
        <f>VLOOKUP(E180,'LISTADO ATM'!$A$2:$C$901,3,0)</f>
        <v>DISTRITO NACIONAL</v>
      </c>
      <c r="B180" s="126" t="s">
        <v>2843</v>
      </c>
      <c r="C180" s="96">
        <v>44432.610462962963</v>
      </c>
      <c r="D180" s="96" t="s">
        <v>2856</v>
      </c>
      <c r="E180" s="126">
        <v>488</v>
      </c>
      <c r="F180" s="168" t="str">
        <f>VLOOKUP(E180,VIP!$A$2:$O15405,2,0)</f>
        <v>DRBR488</v>
      </c>
      <c r="G180" s="168" t="str">
        <f>VLOOKUP(E180,'LISTADO ATM'!$A$2:$B$900,2,0)</f>
        <v xml:space="preserve">ATM Aeropuerto El Higuero </v>
      </c>
      <c r="H180" s="168" t="str">
        <f>VLOOKUP(E180,VIP!$A$2:$O20366,7,FALSE)</f>
        <v>Si</v>
      </c>
      <c r="I180" s="168" t="str">
        <f>VLOOKUP(E180,VIP!$A$2:$O12331,8,FALSE)</f>
        <v>Si</v>
      </c>
      <c r="J180" s="168" t="str">
        <f>VLOOKUP(E180,VIP!$A$2:$O12281,8,FALSE)</f>
        <v>Si</v>
      </c>
      <c r="K180" s="168" t="str">
        <f>VLOOKUP(E180,VIP!$A$2:$O15855,6,0)</f>
        <v>NO</v>
      </c>
      <c r="L180" s="141" t="s">
        <v>2861</v>
      </c>
      <c r="M180" s="95" t="s">
        <v>2438</v>
      </c>
      <c r="N180" s="95" t="s">
        <v>2444</v>
      </c>
      <c r="O180" s="168" t="s">
        <v>2862</v>
      </c>
      <c r="P180" s="168"/>
      <c r="Q180" s="129" t="s">
        <v>2861</v>
      </c>
    </row>
    <row r="181" spans="1:17" ht="18" x14ac:dyDescent="0.25">
      <c r="A181" s="168" t="str">
        <f>VLOOKUP(E181,'LISTADO ATM'!$A$2:$C$901,3,0)</f>
        <v>DISTRITO NACIONAL</v>
      </c>
      <c r="B181" s="126" t="s">
        <v>2844</v>
      </c>
      <c r="C181" s="96">
        <v>44432.61141203704</v>
      </c>
      <c r="D181" s="96" t="s">
        <v>2174</v>
      </c>
      <c r="E181" s="126">
        <v>14</v>
      </c>
      <c r="F181" s="168" t="str">
        <f>VLOOKUP(E181,VIP!$A$2:$O15406,2,0)</f>
        <v>DRBR014</v>
      </c>
      <c r="G181" s="168" t="str">
        <f>VLOOKUP(E181,'LISTADO ATM'!$A$2:$B$900,2,0)</f>
        <v xml:space="preserve">ATM Oficina Aeropuerto Las Américas I </v>
      </c>
      <c r="H181" s="168" t="str">
        <f>VLOOKUP(E181,VIP!$A$2:$O20367,7,FALSE)</f>
        <v>Si</v>
      </c>
      <c r="I181" s="168" t="str">
        <f>VLOOKUP(E181,VIP!$A$2:$O12332,8,FALSE)</f>
        <v>Si</v>
      </c>
      <c r="J181" s="168" t="str">
        <f>VLOOKUP(E181,VIP!$A$2:$O12282,8,FALSE)</f>
        <v>Si</v>
      </c>
      <c r="K181" s="168" t="str">
        <f>VLOOKUP(E181,VIP!$A$2:$O15856,6,0)</f>
        <v>NO</v>
      </c>
      <c r="L181" s="141" t="s">
        <v>2213</v>
      </c>
      <c r="M181" s="95" t="s">
        <v>2438</v>
      </c>
      <c r="N181" s="95" t="s">
        <v>2444</v>
      </c>
      <c r="O181" s="168" t="s">
        <v>2446</v>
      </c>
      <c r="P181" s="168"/>
      <c r="Q181" s="129" t="s">
        <v>2213</v>
      </c>
    </row>
    <row r="182" spans="1:17" ht="18" x14ac:dyDescent="0.25">
      <c r="A182" s="168" t="str">
        <f>VLOOKUP(E182,'LISTADO ATM'!$A$2:$C$901,3,0)</f>
        <v>DISTRITO NACIONAL</v>
      </c>
      <c r="B182" s="126" t="s">
        <v>2845</v>
      </c>
      <c r="C182" s="96">
        <v>44432.614432870374</v>
      </c>
      <c r="D182" s="96" t="s">
        <v>2174</v>
      </c>
      <c r="E182" s="126">
        <v>810</v>
      </c>
      <c r="F182" s="168" t="str">
        <f>VLOOKUP(E182,VIP!$A$2:$O15407,2,0)</f>
        <v>DRBR810</v>
      </c>
      <c r="G182" s="168" t="str">
        <f>VLOOKUP(E182,'LISTADO ATM'!$A$2:$B$900,2,0)</f>
        <v xml:space="preserve">ATM UNP Multicentro La Sirena José Contreras </v>
      </c>
      <c r="H182" s="168" t="str">
        <f>VLOOKUP(E182,VIP!$A$2:$O20368,7,FALSE)</f>
        <v>Si</v>
      </c>
      <c r="I182" s="168" t="str">
        <f>VLOOKUP(E182,VIP!$A$2:$O12333,8,FALSE)</f>
        <v>Si</v>
      </c>
      <c r="J182" s="168" t="str">
        <f>VLOOKUP(E182,VIP!$A$2:$O12283,8,FALSE)</f>
        <v>Si</v>
      </c>
      <c r="K182" s="168" t="str">
        <f>VLOOKUP(E182,VIP!$A$2:$O15857,6,0)</f>
        <v>NO</v>
      </c>
      <c r="L182" s="141" t="s">
        <v>2213</v>
      </c>
      <c r="M182" s="95" t="s">
        <v>2438</v>
      </c>
      <c r="N182" s="95" t="s">
        <v>2444</v>
      </c>
      <c r="O182" s="168" t="s">
        <v>2446</v>
      </c>
      <c r="P182" s="168"/>
      <c r="Q182" s="129" t="s">
        <v>2213</v>
      </c>
    </row>
    <row r="183" spans="1:17" ht="18" x14ac:dyDescent="0.25">
      <c r="A183" s="168" t="str">
        <f>VLOOKUP(E183,'LISTADO ATM'!$A$2:$C$901,3,0)</f>
        <v>DISTRITO NACIONAL</v>
      </c>
      <c r="B183" s="126" t="s">
        <v>2846</v>
      </c>
      <c r="C183" s="96">
        <v>44432.615173611113</v>
      </c>
      <c r="D183" s="96" t="s">
        <v>2174</v>
      </c>
      <c r="E183" s="126">
        <v>241</v>
      </c>
      <c r="F183" s="168" t="str">
        <f>VLOOKUP(E183,VIP!$A$2:$O15408,2,0)</f>
        <v>DRBR241</v>
      </c>
      <c r="G183" s="168" t="str">
        <f>VLOOKUP(E183,'LISTADO ATM'!$A$2:$B$900,2,0)</f>
        <v xml:space="preserve">ATM Palacio Nacional (Presidencia) </v>
      </c>
      <c r="H183" s="168" t="str">
        <f>VLOOKUP(E183,VIP!$A$2:$O20369,7,FALSE)</f>
        <v>Si</v>
      </c>
      <c r="I183" s="168" t="str">
        <f>VLOOKUP(E183,VIP!$A$2:$O12334,8,FALSE)</f>
        <v>Si</v>
      </c>
      <c r="J183" s="168" t="str">
        <f>VLOOKUP(E183,VIP!$A$2:$O12284,8,FALSE)</f>
        <v>Si</v>
      </c>
      <c r="K183" s="168" t="str">
        <f>VLOOKUP(E183,VIP!$A$2:$O15858,6,0)</f>
        <v>NO</v>
      </c>
      <c r="L183" s="141" t="s">
        <v>2213</v>
      </c>
      <c r="M183" s="95" t="s">
        <v>2438</v>
      </c>
      <c r="N183" s="95" t="s">
        <v>2444</v>
      </c>
      <c r="O183" s="168" t="s">
        <v>2446</v>
      </c>
      <c r="P183" s="168"/>
      <c r="Q183" s="129" t="s">
        <v>2213</v>
      </c>
    </row>
    <row r="184" spans="1:17" ht="18" x14ac:dyDescent="0.25">
      <c r="A184" s="168" t="str">
        <f>VLOOKUP(E184,'LISTADO ATM'!$A$2:$C$901,3,0)</f>
        <v>DISTRITO NACIONAL</v>
      </c>
      <c r="B184" s="126" t="s">
        <v>2847</v>
      </c>
      <c r="C184" s="96">
        <v>44432.631365740737</v>
      </c>
      <c r="D184" s="96" t="s">
        <v>2174</v>
      </c>
      <c r="E184" s="126">
        <v>684</v>
      </c>
      <c r="F184" s="168" t="str">
        <f>VLOOKUP(E184,VIP!$A$2:$O15409,2,0)</f>
        <v>DRBR684</v>
      </c>
      <c r="G184" s="168" t="str">
        <f>VLOOKUP(E184,'LISTADO ATM'!$A$2:$B$900,2,0)</f>
        <v>ATM Estación Texaco Prolongación 27 Febrero</v>
      </c>
      <c r="H184" s="168" t="str">
        <f>VLOOKUP(E184,VIP!$A$2:$O20370,7,FALSE)</f>
        <v>NO</v>
      </c>
      <c r="I184" s="168" t="str">
        <f>VLOOKUP(E184,VIP!$A$2:$O12335,8,FALSE)</f>
        <v>NO</v>
      </c>
      <c r="J184" s="168" t="str">
        <f>VLOOKUP(E184,VIP!$A$2:$O12285,8,FALSE)</f>
        <v>NO</v>
      </c>
      <c r="K184" s="168" t="str">
        <f>VLOOKUP(E184,VIP!$A$2:$O15859,6,0)</f>
        <v>NO</v>
      </c>
      <c r="L184" s="141" t="s">
        <v>2456</v>
      </c>
      <c r="M184" s="95" t="s">
        <v>2438</v>
      </c>
      <c r="N184" s="95" t="s">
        <v>2444</v>
      </c>
      <c r="O184" s="168" t="s">
        <v>2446</v>
      </c>
      <c r="P184" s="168"/>
      <c r="Q184" s="129" t="s">
        <v>2456</v>
      </c>
    </row>
    <row r="185" spans="1:17" ht="18" x14ac:dyDescent="0.25">
      <c r="A185" s="168" t="str">
        <f>VLOOKUP(E185,'LISTADO ATM'!$A$2:$C$901,3,0)</f>
        <v>DISTRITO NACIONAL</v>
      </c>
      <c r="B185" s="126" t="s">
        <v>2848</v>
      </c>
      <c r="C185" s="96">
        <v>44432.637696759259</v>
      </c>
      <c r="D185" s="96" t="s">
        <v>2174</v>
      </c>
      <c r="E185" s="126">
        <v>18</v>
      </c>
      <c r="F185" s="168" t="str">
        <f>VLOOKUP(E185,VIP!$A$2:$O15410,2,0)</f>
        <v>DRBR018</v>
      </c>
      <c r="G185" s="168" t="str">
        <f>VLOOKUP(E185,'LISTADO ATM'!$A$2:$B$900,2,0)</f>
        <v xml:space="preserve">ATM Oficina Haina Occidental I </v>
      </c>
      <c r="H185" s="168" t="str">
        <f>VLOOKUP(E185,VIP!$A$2:$O20371,7,FALSE)</f>
        <v>Si</v>
      </c>
      <c r="I185" s="168" t="str">
        <f>VLOOKUP(E185,VIP!$A$2:$O12336,8,FALSE)</f>
        <v>Si</v>
      </c>
      <c r="J185" s="168" t="str">
        <f>VLOOKUP(E185,VIP!$A$2:$O12286,8,FALSE)</f>
        <v>Si</v>
      </c>
      <c r="K185" s="168" t="str">
        <f>VLOOKUP(E185,VIP!$A$2:$O15860,6,0)</f>
        <v>SI</v>
      </c>
      <c r="L185" s="141" t="s">
        <v>2623</v>
      </c>
      <c r="M185" s="95" t="s">
        <v>2438</v>
      </c>
      <c r="N185" s="95" t="s">
        <v>2444</v>
      </c>
      <c r="O185" s="168" t="s">
        <v>2446</v>
      </c>
      <c r="P185" s="168"/>
      <c r="Q185" s="129" t="s">
        <v>2623</v>
      </c>
    </row>
    <row r="186" spans="1:17" ht="18" x14ac:dyDescent="0.25">
      <c r="A186" s="168" t="str">
        <f>VLOOKUP(E186,'LISTADO ATM'!$A$2:$C$901,3,0)</f>
        <v>DISTRITO NACIONAL</v>
      </c>
      <c r="B186" s="126" t="s">
        <v>2849</v>
      </c>
      <c r="C186" s="96">
        <v>44432.637731481482</v>
      </c>
      <c r="D186" s="96" t="s">
        <v>2174</v>
      </c>
      <c r="E186" s="126">
        <v>349</v>
      </c>
      <c r="F186" s="168" t="str">
        <f>VLOOKUP(E186,VIP!$A$2:$O15411,2,0)</f>
        <v>DRBR349</v>
      </c>
      <c r="G186" s="168" t="str">
        <f>VLOOKUP(E186,'LISTADO ATM'!$A$2:$B$900,2,0)</f>
        <v>ATM SENASA</v>
      </c>
      <c r="H186" s="168" t="str">
        <f>VLOOKUP(E186,VIP!$A$2:$O20372,7,FALSE)</f>
        <v>Si</v>
      </c>
      <c r="I186" s="168" t="str">
        <f>VLOOKUP(E186,VIP!$A$2:$O12337,8,FALSE)</f>
        <v>Si</v>
      </c>
      <c r="J186" s="168" t="str">
        <f>VLOOKUP(E186,VIP!$A$2:$O12287,8,FALSE)</f>
        <v>Si</v>
      </c>
      <c r="K186" s="168" t="str">
        <f>VLOOKUP(E186,VIP!$A$2:$O15861,6,0)</f>
        <v>NO</v>
      </c>
      <c r="L186" s="141" t="s">
        <v>2456</v>
      </c>
      <c r="M186" s="95" t="s">
        <v>2438</v>
      </c>
      <c r="N186" s="95" t="s">
        <v>2444</v>
      </c>
      <c r="O186" s="168" t="s">
        <v>2446</v>
      </c>
      <c r="P186" s="168"/>
      <c r="Q186" s="129" t="s">
        <v>2456</v>
      </c>
    </row>
    <row r="187" spans="1:17" ht="18" x14ac:dyDescent="0.25">
      <c r="A187" s="168" t="str">
        <f>VLOOKUP(E187,'LISTADO ATM'!$A$2:$C$901,3,0)</f>
        <v>SUR</v>
      </c>
      <c r="B187" s="126" t="s">
        <v>2850</v>
      </c>
      <c r="C187" s="96">
        <v>44432.638495370367</v>
      </c>
      <c r="D187" s="96" t="s">
        <v>2174</v>
      </c>
      <c r="E187" s="126">
        <v>134</v>
      </c>
      <c r="F187" s="168" t="str">
        <f>VLOOKUP(E187,VIP!$A$2:$O15412,2,0)</f>
        <v>DRBR134</v>
      </c>
      <c r="G187" s="168" t="str">
        <f>VLOOKUP(E187,'LISTADO ATM'!$A$2:$B$900,2,0)</f>
        <v xml:space="preserve">ATM Oficina San José de Ocoa </v>
      </c>
      <c r="H187" s="168" t="str">
        <f>VLOOKUP(E187,VIP!$A$2:$O20373,7,FALSE)</f>
        <v>Si</v>
      </c>
      <c r="I187" s="168" t="str">
        <f>VLOOKUP(E187,VIP!$A$2:$O12338,8,FALSE)</f>
        <v>Si</v>
      </c>
      <c r="J187" s="168" t="str">
        <f>VLOOKUP(E187,VIP!$A$2:$O12288,8,FALSE)</f>
        <v>Si</v>
      </c>
      <c r="K187" s="168" t="str">
        <f>VLOOKUP(E187,VIP!$A$2:$O15862,6,0)</f>
        <v>SI</v>
      </c>
      <c r="L187" s="141" t="s">
        <v>2456</v>
      </c>
      <c r="M187" s="95" t="s">
        <v>2438</v>
      </c>
      <c r="N187" s="95" t="s">
        <v>2444</v>
      </c>
      <c r="O187" s="168" t="s">
        <v>2446</v>
      </c>
      <c r="P187" s="168"/>
      <c r="Q187" s="129" t="s">
        <v>2456</v>
      </c>
    </row>
    <row r="188" spans="1:17" ht="18" x14ac:dyDescent="0.25">
      <c r="A188" s="168" t="str">
        <f>VLOOKUP(E188,'LISTADO ATM'!$A$2:$C$901,3,0)</f>
        <v>NORTE</v>
      </c>
      <c r="B188" s="126" t="s">
        <v>2851</v>
      </c>
      <c r="C188" s="96">
        <v>44432.638877314814</v>
      </c>
      <c r="D188" s="96" t="s">
        <v>2613</v>
      </c>
      <c r="E188" s="126">
        <v>837</v>
      </c>
      <c r="F188" s="168" t="str">
        <f>VLOOKUP(E188,VIP!$A$2:$O15413,2,0)</f>
        <v>DRBR837</v>
      </c>
      <c r="G188" s="168" t="str">
        <f>VLOOKUP(E188,'LISTADO ATM'!$A$2:$B$900,2,0)</f>
        <v>ATM Estación Next Canabacoa</v>
      </c>
      <c r="H188" s="168" t="str">
        <f>VLOOKUP(E188,VIP!$A$2:$O20374,7,FALSE)</f>
        <v>Si</v>
      </c>
      <c r="I188" s="168" t="str">
        <f>VLOOKUP(E188,VIP!$A$2:$O12339,8,FALSE)</f>
        <v>Si</v>
      </c>
      <c r="J188" s="168" t="str">
        <f>VLOOKUP(E188,VIP!$A$2:$O12289,8,FALSE)</f>
        <v>Si</v>
      </c>
      <c r="K188" s="168" t="str">
        <f>VLOOKUP(E188,VIP!$A$2:$O15863,6,0)</f>
        <v>NO</v>
      </c>
      <c r="L188" s="141" t="s">
        <v>2410</v>
      </c>
      <c r="M188" s="95" t="s">
        <v>2438</v>
      </c>
      <c r="N188" s="95" t="s">
        <v>2444</v>
      </c>
      <c r="O188" s="168" t="s">
        <v>2614</v>
      </c>
      <c r="P188" s="168"/>
      <c r="Q188" s="129" t="s">
        <v>2410</v>
      </c>
    </row>
    <row r="189" spans="1:17" ht="18" x14ac:dyDescent="0.25">
      <c r="A189" s="168" t="str">
        <f>VLOOKUP(E189,'LISTADO ATM'!$A$2:$C$901,3,0)</f>
        <v>DISTRITO NACIONAL</v>
      </c>
      <c r="B189" s="126" t="s">
        <v>2852</v>
      </c>
      <c r="C189" s="96">
        <v>44432.639664351853</v>
      </c>
      <c r="D189" s="96" t="s">
        <v>2174</v>
      </c>
      <c r="E189" s="126">
        <v>390</v>
      </c>
      <c r="F189" s="168" t="str">
        <f>VLOOKUP(E189,VIP!$A$2:$O15414,2,0)</f>
        <v>DRBR390</v>
      </c>
      <c r="G189" s="168" t="str">
        <f>VLOOKUP(E189,'LISTADO ATM'!$A$2:$B$900,2,0)</f>
        <v xml:space="preserve">ATM Oficina Boca Chica II </v>
      </c>
      <c r="H189" s="168" t="str">
        <f>VLOOKUP(E189,VIP!$A$2:$O20375,7,FALSE)</f>
        <v>Si</v>
      </c>
      <c r="I189" s="168" t="str">
        <f>VLOOKUP(E189,VIP!$A$2:$O12340,8,FALSE)</f>
        <v>Si</v>
      </c>
      <c r="J189" s="168" t="str">
        <f>VLOOKUP(E189,VIP!$A$2:$O12290,8,FALSE)</f>
        <v>Si</v>
      </c>
      <c r="K189" s="168" t="str">
        <f>VLOOKUP(E189,VIP!$A$2:$O15864,6,0)</f>
        <v>NO</v>
      </c>
      <c r="L189" s="141" t="s">
        <v>2456</v>
      </c>
      <c r="M189" s="95" t="s">
        <v>2438</v>
      </c>
      <c r="N189" s="95" t="s">
        <v>2444</v>
      </c>
      <c r="O189" s="168" t="s">
        <v>2446</v>
      </c>
      <c r="P189" s="168"/>
      <c r="Q189" s="129" t="s">
        <v>2456</v>
      </c>
    </row>
    <row r="190" spans="1:17" ht="18" x14ac:dyDescent="0.25">
      <c r="A190" s="168" t="str">
        <f>VLOOKUP(E190,'LISTADO ATM'!$A$2:$C$901,3,0)</f>
        <v>DISTRITO NACIONAL</v>
      </c>
      <c r="B190" s="126" t="s">
        <v>2853</v>
      </c>
      <c r="C190" s="96">
        <v>44432.640185185184</v>
      </c>
      <c r="D190" s="96" t="s">
        <v>2174</v>
      </c>
      <c r="E190" s="126">
        <v>12</v>
      </c>
      <c r="F190" s="168" t="str">
        <f>VLOOKUP(E190,VIP!$A$2:$O15415,2,0)</f>
        <v>DRBR012</v>
      </c>
      <c r="G190" s="168" t="str">
        <f>VLOOKUP(E190,'LISTADO ATM'!$A$2:$B$900,2,0)</f>
        <v xml:space="preserve">ATM Comercial Ganadera (San Isidro) </v>
      </c>
      <c r="H190" s="168" t="str">
        <f>VLOOKUP(E190,VIP!$A$2:$O20376,7,FALSE)</f>
        <v>Si</v>
      </c>
      <c r="I190" s="168" t="str">
        <f>VLOOKUP(E190,VIP!$A$2:$O12341,8,FALSE)</f>
        <v>No</v>
      </c>
      <c r="J190" s="168" t="str">
        <f>VLOOKUP(E190,VIP!$A$2:$O12291,8,FALSE)</f>
        <v>No</v>
      </c>
      <c r="K190" s="168" t="str">
        <f>VLOOKUP(E190,VIP!$A$2:$O15865,6,0)</f>
        <v>NO</v>
      </c>
      <c r="L190" s="141" t="s">
        <v>2456</v>
      </c>
      <c r="M190" s="95" t="s">
        <v>2438</v>
      </c>
      <c r="N190" s="95" t="s">
        <v>2444</v>
      </c>
      <c r="O190" s="168" t="s">
        <v>2446</v>
      </c>
      <c r="P190" s="168"/>
      <c r="Q190" s="129" t="s">
        <v>2456</v>
      </c>
    </row>
    <row r="191" spans="1:17" ht="18" x14ac:dyDescent="0.25">
      <c r="A191" s="168" t="str">
        <f>VLOOKUP(E191,'LISTADO ATM'!$A$2:$C$901,3,0)</f>
        <v>DISTRITO NACIONAL</v>
      </c>
      <c r="B191" s="126" t="s">
        <v>2854</v>
      </c>
      <c r="C191" s="96">
        <v>44432.640532407408</v>
      </c>
      <c r="D191" s="96" t="s">
        <v>2441</v>
      </c>
      <c r="E191" s="126">
        <v>678</v>
      </c>
      <c r="F191" s="168" t="str">
        <f>VLOOKUP(E191,VIP!$A$2:$O15416,2,0)</f>
        <v>DRBR678</v>
      </c>
      <c r="G191" s="168" t="str">
        <f>VLOOKUP(E191,'LISTADO ATM'!$A$2:$B$900,2,0)</f>
        <v>ATM Eco Petroleo San Isidro</v>
      </c>
      <c r="H191" s="168" t="str">
        <f>VLOOKUP(E191,VIP!$A$2:$O20377,7,FALSE)</f>
        <v>Si</v>
      </c>
      <c r="I191" s="168" t="str">
        <f>VLOOKUP(E191,VIP!$A$2:$O12342,8,FALSE)</f>
        <v>Si</v>
      </c>
      <c r="J191" s="168" t="str">
        <f>VLOOKUP(E191,VIP!$A$2:$O12292,8,FALSE)</f>
        <v>Si</v>
      </c>
      <c r="K191" s="168" t="str">
        <f>VLOOKUP(E191,VIP!$A$2:$O15866,6,0)</f>
        <v>NO</v>
      </c>
      <c r="L191" s="141" t="s">
        <v>2434</v>
      </c>
      <c r="M191" s="95" t="s">
        <v>2438</v>
      </c>
      <c r="N191" s="95" t="s">
        <v>2444</v>
      </c>
      <c r="O191" s="168" t="s">
        <v>2445</v>
      </c>
      <c r="P191" s="168"/>
      <c r="Q191" s="129" t="s">
        <v>2434</v>
      </c>
    </row>
    <row r="192" spans="1:17" ht="18" x14ac:dyDescent="0.25">
      <c r="A192" s="168" t="str">
        <f>VLOOKUP(E192,'LISTADO ATM'!$A$2:$C$901,3,0)</f>
        <v>SUR</v>
      </c>
      <c r="B192" s="126" t="s">
        <v>2855</v>
      </c>
      <c r="C192" s="96">
        <v>44432.64267361111</v>
      </c>
      <c r="D192" s="96" t="s">
        <v>2441</v>
      </c>
      <c r="E192" s="126">
        <v>249</v>
      </c>
      <c r="F192" s="168" t="str">
        <f>VLOOKUP(E192,VIP!$A$2:$O15417,2,0)</f>
        <v>DRBR249</v>
      </c>
      <c r="G192" s="168" t="str">
        <f>VLOOKUP(E192,'LISTADO ATM'!$A$2:$B$900,2,0)</f>
        <v xml:space="preserve">ATM Banco Agrícola Neiba </v>
      </c>
      <c r="H192" s="168" t="str">
        <f>VLOOKUP(E192,VIP!$A$2:$O20378,7,FALSE)</f>
        <v>Si</v>
      </c>
      <c r="I192" s="168" t="str">
        <f>VLOOKUP(E192,VIP!$A$2:$O12343,8,FALSE)</f>
        <v>Si</v>
      </c>
      <c r="J192" s="168" t="str">
        <f>VLOOKUP(E192,VIP!$A$2:$O12293,8,FALSE)</f>
        <v>Si</v>
      </c>
      <c r="K192" s="168" t="str">
        <f>VLOOKUP(E192,VIP!$A$2:$O15867,6,0)</f>
        <v>NO</v>
      </c>
      <c r="L192" s="141" t="s">
        <v>2410</v>
      </c>
      <c r="M192" s="95" t="s">
        <v>2438</v>
      </c>
      <c r="N192" s="95" t="s">
        <v>2444</v>
      </c>
      <c r="O192" s="168" t="s">
        <v>2445</v>
      </c>
      <c r="P192" s="168"/>
      <c r="Q192" s="129" t="s">
        <v>2410</v>
      </c>
    </row>
    <row r="1035876" spans="16:16" ht="18" x14ac:dyDescent="0.25">
      <c r="P1035876" s="110"/>
    </row>
  </sheetData>
  <autoFilter ref="A4:Q160">
    <sortState ref="A5:Q113">
      <sortCondition ref="C4:C113"/>
    </sortState>
  </autoFilter>
  <sortState ref="C108:C115">
    <sortCondition ref="C119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1:E113">
    <cfRule type="duplicateValues" dxfId="161" priority="136426"/>
  </conditionalFormatting>
  <conditionalFormatting sqref="E114:E125">
    <cfRule type="duplicateValues" dxfId="160" priority="34"/>
  </conditionalFormatting>
  <conditionalFormatting sqref="E114:E125">
    <cfRule type="duplicateValues" dxfId="159" priority="33"/>
  </conditionalFormatting>
  <conditionalFormatting sqref="E114:E125">
    <cfRule type="duplicateValues" dxfId="158" priority="32"/>
  </conditionalFormatting>
  <conditionalFormatting sqref="E126:E160">
    <cfRule type="duplicateValues" dxfId="157" priority="20"/>
  </conditionalFormatting>
  <conditionalFormatting sqref="E126:E160">
    <cfRule type="duplicateValues" dxfId="156" priority="19"/>
  </conditionalFormatting>
  <conditionalFormatting sqref="E126:E160">
    <cfRule type="duplicateValues" dxfId="155" priority="18"/>
  </conditionalFormatting>
  <conditionalFormatting sqref="E80:E113 E1:E70 E193:E1048576">
    <cfRule type="duplicateValues" dxfId="4" priority="136427"/>
  </conditionalFormatting>
  <conditionalFormatting sqref="E1:E113 E193:E1048576">
    <cfRule type="duplicateValues" dxfId="3" priority="136432"/>
  </conditionalFormatting>
  <conditionalFormatting sqref="E161:E192">
    <cfRule type="duplicateValues" dxfId="2" priority="3"/>
  </conditionalFormatting>
  <conditionalFormatting sqref="E161:E192">
    <cfRule type="duplicateValues" dxfId="1" priority="2"/>
  </conditionalFormatting>
  <conditionalFormatting sqref="E161:E192">
    <cfRule type="duplicateValues" dxfId="0" priority="1"/>
  </conditionalFormatting>
  <hyperlinks>
    <hyperlink ref="B125" r:id="rId7" display="http://s460-helpdesk/CAisd/pdmweb.exe?OP=SEARCH+FACTORY=in+SKIPLIST=1+QBE.EQ.id=3707733"/>
    <hyperlink ref="B124" r:id="rId8" display="http://s460-helpdesk/CAisd/pdmweb.exe?OP=SEARCH+FACTORY=in+SKIPLIST=1+QBE.EQ.id=3707726"/>
    <hyperlink ref="B123" r:id="rId9" display="http://s460-helpdesk/CAisd/pdmweb.exe?OP=SEARCH+FACTORY=in+SKIPLIST=1+QBE.EQ.id=3707721"/>
    <hyperlink ref="B122" r:id="rId10" display="http://s460-helpdesk/CAisd/pdmweb.exe?OP=SEARCH+FACTORY=in+SKIPLIST=1+QBE.EQ.id=3707718"/>
    <hyperlink ref="B121" r:id="rId11" display="http://s460-helpdesk/CAisd/pdmweb.exe?OP=SEARCH+FACTORY=in+SKIPLIST=1+QBE.EQ.id=3707706"/>
    <hyperlink ref="B120" r:id="rId12" display="http://s460-helpdesk/CAisd/pdmweb.exe?OP=SEARCH+FACTORY=in+SKIPLIST=1+QBE.EQ.id=3707695"/>
    <hyperlink ref="B119" r:id="rId13" display="http://s460-helpdesk/CAisd/pdmweb.exe?OP=SEARCH+FACTORY=in+SKIPLIST=1+QBE.EQ.id=3707687"/>
    <hyperlink ref="B118" r:id="rId14" display="http://s460-helpdesk/CAisd/pdmweb.exe?OP=SEARCH+FACTORY=in+SKIPLIST=1+QBE.EQ.id=3707551"/>
    <hyperlink ref="B117" r:id="rId15" display="http://s460-helpdesk/CAisd/pdmweb.exe?OP=SEARCH+FACTORY=in+SKIPLIST=1+QBE.EQ.id=3707511"/>
    <hyperlink ref="B116" r:id="rId16" display="http://s460-helpdesk/CAisd/pdmweb.exe?OP=SEARCH+FACTORY=in+SKIPLIST=1+QBE.EQ.id=3707507"/>
    <hyperlink ref="B115" r:id="rId17" display="http://s460-helpdesk/CAisd/pdmweb.exe?OP=SEARCH+FACTORY=in+SKIPLIST=1+QBE.EQ.id=3707492"/>
    <hyperlink ref="B114" r:id="rId18" display="http://s460-helpdesk/CAisd/pdmweb.exe?OP=SEARCH+FACTORY=in+SKIPLIST=1+QBE.EQ.id=3707478"/>
    <hyperlink ref="B160" r:id="rId19" display="http://s460-helpdesk/CAisd/pdmweb.exe?OP=SEARCH+FACTORY=in+SKIPLIST=1+QBE.EQ.id=3708390"/>
    <hyperlink ref="B159" r:id="rId20" display="http://s460-helpdesk/CAisd/pdmweb.exe?OP=SEARCH+FACTORY=in+SKIPLIST=1+QBE.EQ.id=3708384"/>
    <hyperlink ref="B158" r:id="rId21" display="http://s460-helpdesk/CAisd/pdmweb.exe?OP=SEARCH+FACTORY=in+SKIPLIST=1+QBE.EQ.id=3708381"/>
    <hyperlink ref="B157" r:id="rId22" display="http://s460-helpdesk/CAisd/pdmweb.exe?OP=SEARCH+FACTORY=in+SKIPLIST=1+QBE.EQ.id=3708379"/>
    <hyperlink ref="B156" r:id="rId23" display="http://s460-helpdesk/CAisd/pdmweb.exe?OP=SEARCH+FACTORY=in+SKIPLIST=1+QBE.EQ.id=3708374"/>
    <hyperlink ref="B155" r:id="rId24" display="http://s460-helpdesk/CAisd/pdmweb.exe?OP=SEARCH+FACTORY=in+SKIPLIST=1+QBE.EQ.id=3708366"/>
    <hyperlink ref="B154" r:id="rId25" display="http://s460-helpdesk/CAisd/pdmweb.exe?OP=SEARCH+FACTORY=in+SKIPLIST=1+QBE.EQ.id=3708363"/>
    <hyperlink ref="B153" r:id="rId26" display="http://s460-helpdesk/CAisd/pdmweb.exe?OP=SEARCH+FACTORY=in+SKIPLIST=1+QBE.EQ.id=3708359"/>
    <hyperlink ref="B152" r:id="rId27" display="http://s460-helpdesk/CAisd/pdmweb.exe?OP=SEARCH+FACTORY=in+SKIPLIST=1+QBE.EQ.id=3708350"/>
    <hyperlink ref="B151" r:id="rId28" display="http://s460-helpdesk/CAisd/pdmweb.exe?OP=SEARCH+FACTORY=in+SKIPLIST=1+QBE.EQ.id=3708349"/>
    <hyperlink ref="B150" r:id="rId29" display="http://s460-helpdesk/CAisd/pdmweb.exe?OP=SEARCH+FACTORY=in+SKIPLIST=1+QBE.EQ.id=3708336"/>
    <hyperlink ref="B149" r:id="rId30" display="http://s460-helpdesk/CAisd/pdmweb.exe?OP=SEARCH+FACTORY=in+SKIPLIST=1+QBE.EQ.id=3708334"/>
    <hyperlink ref="B148" r:id="rId31" display="http://s460-helpdesk/CAisd/pdmweb.exe?OP=SEARCH+FACTORY=in+SKIPLIST=1+QBE.EQ.id=3708313"/>
    <hyperlink ref="B147" r:id="rId32" display="http://s460-helpdesk/CAisd/pdmweb.exe?OP=SEARCH+FACTORY=in+SKIPLIST=1+QBE.EQ.id=3708307"/>
    <hyperlink ref="B146" r:id="rId33" display="http://s460-helpdesk/CAisd/pdmweb.exe?OP=SEARCH+FACTORY=in+SKIPLIST=1+QBE.EQ.id=3708300"/>
    <hyperlink ref="B145" r:id="rId34" display="http://s460-helpdesk/CAisd/pdmweb.exe?OP=SEARCH+FACTORY=in+SKIPLIST=1+QBE.EQ.id=3708298"/>
    <hyperlink ref="B144" r:id="rId35" display="http://s460-helpdesk/CAisd/pdmweb.exe?OP=SEARCH+FACTORY=in+SKIPLIST=1+QBE.EQ.id=3708296"/>
    <hyperlink ref="B143" r:id="rId36" display="http://s460-helpdesk/CAisd/pdmweb.exe?OP=SEARCH+FACTORY=in+SKIPLIST=1+QBE.EQ.id=3708294"/>
    <hyperlink ref="B142" r:id="rId37" display="http://s460-helpdesk/CAisd/pdmweb.exe?OP=SEARCH+FACTORY=in+SKIPLIST=1+QBE.EQ.id=3708293"/>
    <hyperlink ref="B141" r:id="rId38" display="http://s460-helpdesk/CAisd/pdmweb.exe?OP=SEARCH+FACTORY=in+SKIPLIST=1+QBE.EQ.id=3708290"/>
    <hyperlink ref="B140" r:id="rId39" display="http://s460-helpdesk/CAisd/pdmweb.exe?OP=SEARCH+FACTORY=in+SKIPLIST=1+QBE.EQ.id=3708288"/>
    <hyperlink ref="B139" r:id="rId40" display="http://s460-helpdesk/CAisd/pdmweb.exe?OP=SEARCH+FACTORY=in+SKIPLIST=1+QBE.EQ.id=3708280"/>
    <hyperlink ref="B138" r:id="rId41" display="http://s460-helpdesk/CAisd/pdmweb.exe?OP=SEARCH+FACTORY=in+SKIPLIST=1+QBE.EQ.id=3708263"/>
    <hyperlink ref="B137" r:id="rId42" display="http://s460-helpdesk/CAisd/pdmweb.exe?OP=SEARCH+FACTORY=in+SKIPLIST=1+QBE.EQ.id=3708193"/>
    <hyperlink ref="B136" r:id="rId43" display="http://s460-helpdesk/CAisd/pdmweb.exe?OP=SEARCH+FACTORY=in+SKIPLIST=1+QBE.EQ.id=3708148"/>
    <hyperlink ref="B135" r:id="rId44" display="http://s460-helpdesk/CAisd/pdmweb.exe?OP=SEARCH+FACTORY=in+SKIPLIST=1+QBE.EQ.id=3708097"/>
    <hyperlink ref="B134" r:id="rId45" display="http://s460-helpdesk/CAisd/pdmweb.exe?OP=SEARCH+FACTORY=in+SKIPLIST=1+QBE.EQ.id=3708091"/>
    <hyperlink ref="B133" r:id="rId46" display="http://s460-helpdesk/CAisd/pdmweb.exe?OP=SEARCH+FACTORY=in+SKIPLIST=1+QBE.EQ.id=3708076"/>
    <hyperlink ref="B132" r:id="rId47" display="http://s460-helpdesk/CAisd/pdmweb.exe?OP=SEARCH+FACTORY=in+SKIPLIST=1+QBE.EQ.id=3707989"/>
    <hyperlink ref="B131" r:id="rId48" display="http://s460-helpdesk/CAisd/pdmweb.exe?OP=SEARCH+FACTORY=in+SKIPLIST=1+QBE.EQ.id=3707967"/>
    <hyperlink ref="B130" r:id="rId49" display="http://s460-helpdesk/CAisd/pdmweb.exe?OP=SEARCH+FACTORY=in+SKIPLIST=1+QBE.EQ.id=3707962"/>
    <hyperlink ref="B129" r:id="rId50" display="http://s460-helpdesk/CAisd/pdmweb.exe?OP=SEARCH+FACTORY=in+SKIPLIST=1+QBE.EQ.id=3707841"/>
    <hyperlink ref="B128" r:id="rId51" display="http://s460-helpdesk/CAisd/pdmweb.exe?OP=SEARCH+FACTORY=in+SKIPLIST=1+QBE.EQ.id=3707825"/>
    <hyperlink ref="B127" r:id="rId52" display="http://s460-helpdesk/CAisd/pdmweb.exe?OP=SEARCH+FACTORY=in+SKIPLIST=1+QBE.EQ.id=3707820"/>
    <hyperlink ref="B126" r:id="rId53" display="http://s460-helpdesk/CAisd/pdmweb.exe?OP=SEARCH+FACTORY=in+SKIPLIST=1+QBE.EQ.id=3707809"/>
    <hyperlink ref="B192" r:id="rId54" display="http://s460-helpdesk/CAisd/pdmweb.exe?OP=SEARCH+FACTORY=in+SKIPLIST=1+QBE.EQ.id=3708813"/>
    <hyperlink ref="B191" r:id="rId55" display="http://s460-helpdesk/CAisd/pdmweb.exe?OP=SEARCH+FACTORY=in+SKIPLIST=1+QBE.EQ.id=3708805"/>
    <hyperlink ref="B190" r:id="rId56" display="http://s460-helpdesk/CAisd/pdmweb.exe?OP=SEARCH+FACTORY=in+SKIPLIST=1+QBE.EQ.id=3708803"/>
    <hyperlink ref="B189" r:id="rId57" display="http://s460-helpdesk/CAisd/pdmweb.exe?OP=SEARCH+FACTORY=in+SKIPLIST=1+QBE.EQ.id=3708801"/>
    <hyperlink ref="B188" r:id="rId58" display="http://s460-helpdesk/CAisd/pdmweb.exe?OP=SEARCH+FACTORY=in+SKIPLIST=1+QBE.EQ.id=3708800"/>
    <hyperlink ref="B187" r:id="rId59" display="http://s460-helpdesk/CAisd/pdmweb.exe?OP=SEARCH+FACTORY=in+SKIPLIST=1+QBE.EQ.id=3708799"/>
    <hyperlink ref="B186" r:id="rId60" display="http://s460-helpdesk/CAisd/pdmweb.exe?OP=SEARCH+FACTORY=in+SKIPLIST=1+QBE.EQ.id=3708796"/>
    <hyperlink ref="B185" r:id="rId61" display="http://s460-helpdesk/CAisd/pdmweb.exe?OP=SEARCH+FACTORY=in+SKIPLIST=1+QBE.EQ.id=3708795"/>
    <hyperlink ref="B184" r:id="rId62" display="http://s460-helpdesk/CAisd/pdmweb.exe?OP=SEARCH+FACTORY=in+SKIPLIST=1+QBE.EQ.id=3708779"/>
    <hyperlink ref="B183" r:id="rId63" display="http://s460-helpdesk/CAisd/pdmweb.exe?OP=SEARCH+FACTORY=in+SKIPLIST=1+QBE.EQ.id=3708749"/>
    <hyperlink ref="B182" r:id="rId64" display="http://s460-helpdesk/CAisd/pdmweb.exe?OP=SEARCH+FACTORY=in+SKIPLIST=1+QBE.EQ.id=3708747"/>
    <hyperlink ref="B181" r:id="rId65" display="http://s460-helpdesk/CAisd/pdmweb.exe?OP=SEARCH+FACTORY=in+SKIPLIST=1+QBE.EQ.id=3708738"/>
    <hyperlink ref="B180" r:id="rId66" display="http://s460-helpdesk/CAisd/pdmweb.exe?OP=SEARCH+FACTORY=in+SKIPLIST=1+QBE.EQ.id=3708737"/>
    <hyperlink ref="B179" r:id="rId67" display="http://s460-helpdesk/CAisd/pdmweb.exe?OP=SEARCH+FACTORY=in+SKIPLIST=1+QBE.EQ.id=3708735"/>
    <hyperlink ref="B178" r:id="rId68" display="http://s460-helpdesk/CAisd/pdmweb.exe?OP=SEARCH+FACTORY=in+SKIPLIST=1+QBE.EQ.id=3708593"/>
    <hyperlink ref="B177" r:id="rId69" display="http://s460-helpdesk/CAisd/pdmweb.exe?OP=SEARCH+FACTORY=in+SKIPLIST=1+QBE.EQ.id=3708586"/>
    <hyperlink ref="B176" r:id="rId70" display="http://s460-helpdesk/CAisd/pdmweb.exe?OP=SEARCH+FACTORY=in+SKIPLIST=1+QBE.EQ.id=3708583"/>
    <hyperlink ref="B175" r:id="rId71" display="http://s460-helpdesk/CAisd/pdmweb.exe?OP=SEARCH+FACTORY=in+SKIPLIST=1+QBE.EQ.id=3708580"/>
    <hyperlink ref="B174" r:id="rId72" display="http://s460-helpdesk/CAisd/pdmweb.exe?OP=SEARCH+FACTORY=in+SKIPLIST=1+QBE.EQ.id=3708579"/>
    <hyperlink ref="B173" r:id="rId73" display="http://s460-helpdesk/CAisd/pdmweb.exe?OP=SEARCH+FACTORY=in+SKIPLIST=1+QBE.EQ.id=3708567"/>
    <hyperlink ref="B172" r:id="rId74" display="http://s460-helpdesk/CAisd/pdmweb.exe?OP=SEARCH+FACTORY=in+SKIPLIST=1+QBE.EQ.id=3708562"/>
    <hyperlink ref="B171" r:id="rId75" display="http://s460-helpdesk/CAisd/pdmweb.exe?OP=SEARCH+FACTORY=in+SKIPLIST=1+QBE.EQ.id=3708558"/>
    <hyperlink ref="B170" r:id="rId76" display="http://s460-helpdesk/CAisd/pdmweb.exe?OP=SEARCH+FACTORY=in+SKIPLIST=1+QBE.EQ.id=3708548"/>
    <hyperlink ref="B169" r:id="rId77" display="http://s460-helpdesk/CAisd/pdmweb.exe?OP=SEARCH+FACTORY=in+SKIPLIST=1+QBE.EQ.id=3708533"/>
    <hyperlink ref="B168" r:id="rId78" display="http://s460-helpdesk/CAisd/pdmweb.exe?OP=SEARCH+FACTORY=in+SKIPLIST=1+QBE.EQ.id=3708499"/>
    <hyperlink ref="B167" r:id="rId79" display="http://s460-helpdesk/CAisd/pdmweb.exe?OP=SEARCH+FACTORY=in+SKIPLIST=1+QBE.EQ.id=3708493"/>
    <hyperlink ref="B166" r:id="rId80" display="http://s460-helpdesk/CAisd/pdmweb.exe?OP=SEARCH+FACTORY=in+SKIPLIST=1+QBE.EQ.id=3708489"/>
    <hyperlink ref="B165" r:id="rId81" display="http://s460-helpdesk/CAisd/pdmweb.exe?OP=SEARCH+FACTORY=in+SKIPLIST=1+QBE.EQ.id=3708480"/>
    <hyperlink ref="B164" r:id="rId82" display="http://s460-helpdesk/CAisd/pdmweb.exe?OP=SEARCH+FACTORY=in+SKIPLIST=1+QBE.EQ.id=3708459"/>
    <hyperlink ref="B163" r:id="rId83" display="http://s460-helpdesk/CAisd/pdmweb.exe?OP=SEARCH+FACTORY=in+SKIPLIST=1+QBE.EQ.id=3708453"/>
    <hyperlink ref="B162" r:id="rId84" display="http://s460-helpdesk/CAisd/pdmweb.exe?OP=SEARCH+FACTORY=in+SKIPLIST=1+QBE.EQ.id=3708439"/>
    <hyperlink ref="B161" r:id="rId85" display="http://s460-helpdesk/CAisd/pdmweb.exe?OP=SEARCH+FACTORY=in+SKIPLIST=1+QBE.EQ.id=3708393"/>
  </hyperlinks>
  <pageMargins left="0.7" right="0.7" top="0.75" bottom="0.75" header="0.3" footer="0.3"/>
  <pageSetup scale="60" orientation="landscape" r:id="rId86"/>
  <legacyDrawing r:id="rId8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0"/>
  <sheetViews>
    <sheetView topLeftCell="A136" zoomScale="70" zoomScaleNormal="70" workbookViewId="0">
      <selection activeCell="C153" sqref="C153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211" t="s">
        <v>2144</v>
      </c>
      <c r="B1" s="212"/>
      <c r="C1" s="212"/>
      <c r="D1" s="212"/>
      <c r="E1" s="213"/>
      <c r="F1" s="209" t="s">
        <v>2540</v>
      </c>
      <c r="G1" s="210"/>
      <c r="H1" s="100">
        <f>COUNTIF(A:E,"2 Gavetas Vacías + 1 Fallando")</f>
        <v>1</v>
      </c>
      <c r="I1" s="100">
        <f>COUNTIF(A:E,("3 Gavetas Vacías"))</f>
        <v>3</v>
      </c>
      <c r="J1" s="123">
        <f>COUNTIF(A:E,"2 Gavetas Fallando + 1 Vacia")</f>
        <v>0</v>
      </c>
      <c r="K1" s="123"/>
    </row>
    <row r="2" spans="1:11" ht="25.5" customHeight="1" x14ac:dyDescent="0.25">
      <c r="A2" s="214" t="s">
        <v>2629</v>
      </c>
      <c r="B2" s="215"/>
      <c r="C2" s="215"/>
      <c r="D2" s="215"/>
      <c r="E2" s="216"/>
      <c r="F2" s="99" t="s">
        <v>2539</v>
      </c>
      <c r="G2" s="98">
        <f>G3+G4</f>
        <v>101</v>
      </c>
      <c r="H2" s="99" t="s">
        <v>2549</v>
      </c>
      <c r="I2" s="98">
        <f>COUNTIF(A:E,"Abastecido")</f>
        <v>51</v>
      </c>
      <c r="J2" s="99" t="s">
        <v>2566</v>
      </c>
      <c r="K2" s="98">
        <f>COUNTIF(REPORTE!A:Q,"REINICIO FALLIDO")</f>
        <v>0</v>
      </c>
    </row>
    <row r="3" spans="1:11" ht="15" customHeight="1" x14ac:dyDescent="0.25">
      <c r="A3" s="217"/>
      <c r="B3" s="199"/>
      <c r="C3" s="218"/>
      <c r="D3" s="218"/>
      <c r="E3" s="219"/>
      <c r="F3" s="99" t="s">
        <v>2538</v>
      </c>
      <c r="G3" s="98">
        <f>COUNTIF(REPORTE!A:Q,"fuera de Servicio")</f>
        <v>101</v>
      </c>
      <c r="H3" s="99" t="s">
        <v>2545</v>
      </c>
      <c r="I3" s="98">
        <f>COUNTIF(A:E,"Gavetas Vacías + Gavetas Fallando")</f>
        <v>14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42" t="s">
        <v>2406</v>
      </c>
      <c r="B4" s="135">
        <v>44430.708333333336</v>
      </c>
      <c r="C4" s="220"/>
      <c r="D4" s="220"/>
      <c r="E4" s="221"/>
      <c r="F4" s="99" t="s">
        <v>2535</v>
      </c>
      <c r="G4" s="98">
        <f>COUNTIF(REPORTE!A:Q,"En Servicio")</f>
        <v>0</v>
      </c>
      <c r="H4" s="99" t="s">
        <v>2548</v>
      </c>
      <c r="I4" s="98">
        <f>COUNTIF(A:E,"Solucionado")</f>
        <v>9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42" t="s">
        <v>2407</v>
      </c>
      <c r="B5" s="135">
        <v>44431.25</v>
      </c>
      <c r="C5" s="220"/>
      <c r="D5" s="220"/>
      <c r="E5" s="221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4</v>
      </c>
      <c r="J5" s="123"/>
      <c r="K5" s="123"/>
    </row>
    <row r="6" spans="1:11" ht="15" customHeight="1" x14ac:dyDescent="0.25">
      <c r="A6" s="184"/>
      <c r="B6" s="185"/>
      <c r="C6" s="222"/>
      <c r="D6" s="222"/>
      <c r="E6" s="223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1</v>
      </c>
      <c r="J6" s="123"/>
      <c r="K6" s="123"/>
    </row>
    <row r="7" spans="1:11" ht="18" customHeight="1" x14ac:dyDescent="0.25">
      <c r="A7" s="187" t="s">
        <v>2570</v>
      </c>
      <c r="B7" s="188"/>
      <c r="C7" s="188"/>
      <c r="D7" s="188"/>
      <c r="E7" s="189"/>
      <c r="F7" s="99" t="s">
        <v>2541</v>
      </c>
      <c r="G7" s="98">
        <f>COUNTIF(A:E,"Sin Efectivo")</f>
        <v>21</v>
      </c>
      <c r="H7" s="99" t="s">
        <v>2547</v>
      </c>
      <c r="I7" s="98">
        <f>COUNTIF(A:E,"GAVETA DE DEPOSITO LLENA")</f>
        <v>5</v>
      </c>
      <c r="J7" s="123"/>
      <c r="K7" s="123"/>
    </row>
    <row r="8" spans="1:11" ht="18" x14ac:dyDescent="0.25">
      <c r="A8" s="143" t="s">
        <v>15</v>
      </c>
      <c r="B8" s="143" t="s">
        <v>2408</v>
      </c>
      <c r="C8" s="130" t="s">
        <v>46</v>
      </c>
      <c r="D8" s="130" t="s">
        <v>2411</v>
      </c>
      <c r="E8" s="143" t="s">
        <v>2409</v>
      </c>
    </row>
    <row r="9" spans="1:11" s="108" customFormat="1" ht="18" x14ac:dyDescent="0.25">
      <c r="A9" s="150" t="str">
        <f>VLOOKUP(B9,'[1]LISTADO ATM'!$A$2:$C$922,3,0)</f>
        <v>DISTRITO NACIONAL</v>
      </c>
      <c r="B9" s="164">
        <v>713</v>
      </c>
      <c r="C9" s="134" t="str">
        <f>VLOOKUP(B9,'[1]LISTADO ATM'!$A$2:$B$922,2,0)</f>
        <v xml:space="preserve">ATM Oficina Las Américas </v>
      </c>
      <c r="D9" s="132" t="s">
        <v>2616</v>
      </c>
      <c r="E9" s="148">
        <v>3335996580</v>
      </c>
    </row>
    <row r="10" spans="1:11" s="108" customFormat="1" ht="18" x14ac:dyDescent="0.25">
      <c r="A10" s="150" t="str">
        <f>VLOOKUP(B10,'[1]LISTADO ATM'!$A$2:$C$922,3,0)</f>
        <v>NORTE</v>
      </c>
      <c r="B10" s="164">
        <v>774</v>
      </c>
      <c r="C10" s="134" t="str">
        <f>VLOOKUP(B10,'[1]LISTADO ATM'!$A$2:$B$922,2,0)</f>
        <v xml:space="preserve">ATM Oficina Montecristi </v>
      </c>
      <c r="D10" s="132" t="s">
        <v>2616</v>
      </c>
      <c r="E10" s="147">
        <v>3335996746</v>
      </c>
    </row>
    <row r="11" spans="1:11" s="108" customFormat="1" ht="18" x14ac:dyDescent="0.25">
      <c r="A11" s="150" t="str">
        <f>VLOOKUP(B11,'[1]LISTADO ATM'!$A$2:$C$922,3,0)</f>
        <v>NORTE</v>
      </c>
      <c r="B11" s="164">
        <v>752</v>
      </c>
      <c r="C11" s="134" t="str">
        <f>VLOOKUP(B11,'[1]LISTADO ATM'!$A$2:$B$922,2,0)</f>
        <v xml:space="preserve">ATM UNP Las Carolinas (La Vega) </v>
      </c>
      <c r="D11" s="132" t="s">
        <v>2616</v>
      </c>
      <c r="E11" s="147" t="s">
        <v>2660</v>
      </c>
    </row>
    <row r="12" spans="1:11" s="108" customFormat="1" ht="18" customHeight="1" x14ac:dyDescent="0.25">
      <c r="A12" s="150" t="str">
        <f>VLOOKUP(B12,'[1]LISTADO ATM'!$A$2:$C$922,3,0)</f>
        <v>DISTRITO NACIONAL</v>
      </c>
      <c r="B12" s="164">
        <v>184</v>
      </c>
      <c r="C12" s="134" t="str">
        <f>VLOOKUP(B12,'[1]LISTADO ATM'!$A$2:$B$922,2,0)</f>
        <v xml:space="preserve">ATM Hermanas Mirabal </v>
      </c>
      <c r="D12" s="132" t="s">
        <v>2616</v>
      </c>
      <c r="E12" s="147">
        <v>3335996733</v>
      </c>
    </row>
    <row r="13" spans="1:11" s="108" customFormat="1" ht="18" customHeight="1" x14ac:dyDescent="0.25">
      <c r="A13" s="150" t="str">
        <f>VLOOKUP(B13,'[1]LISTADO ATM'!$A$2:$C$922,3,0)</f>
        <v>ESTE</v>
      </c>
      <c r="B13" s="164">
        <v>399</v>
      </c>
      <c r="C13" s="134" t="str">
        <f>VLOOKUP(B13,'[1]LISTADO ATM'!$A$2:$B$922,2,0)</f>
        <v xml:space="preserve">ATM Oficina La Romana II </v>
      </c>
      <c r="D13" s="132" t="s">
        <v>2616</v>
      </c>
      <c r="E13" s="147">
        <v>3335996455</v>
      </c>
    </row>
    <row r="14" spans="1:11" s="108" customFormat="1" ht="18" customHeight="1" x14ac:dyDescent="0.25">
      <c r="A14" s="150" t="str">
        <f>VLOOKUP(B14,'[1]LISTADO ATM'!$A$2:$C$922,3,0)</f>
        <v>DISTRITO NACIONAL</v>
      </c>
      <c r="B14" s="164">
        <v>527</v>
      </c>
      <c r="C14" s="134" t="str">
        <f>VLOOKUP(B14,'[1]LISTADO ATM'!$A$2:$B$922,2,0)</f>
        <v>ATM Oficina Zona Oriental II</v>
      </c>
      <c r="D14" s="132" t="s">
        <v>2616</v>
      </c>
      <c r="E14" s="147">
        <v>3335996593</v>
      </c>
    </row>
    <row r="15" spans="1:11" s="108" customFormat="1" ht="18" x14ac:dyDescent="0.25">
      <c r="A15" s="150" t="str">
        <f>VLOOKUP(B15,'[1]LISTADO ATM'!$A$2:$C$922,3,0)</f>
        <v>SUR</v>
      </c>
      <c r="B15" s="164">
        <v>750</v>
      </c>
      <c r="C15" s="134" t="str">
        <f>VLOOKUP(B15,'[1]LISTADO ATM'!$A$2:$B$922,2,0)</f>
        <v xml:space="preserve">ATM UNP Duvergé </v>
      </c>
      <c r="D15" s="132" t="s">
        <v>2616</v>
      </c>
      <c r="E15" s="147">
        <v>3335996712</v>
      </c>
    </row>
    <row r="16" spans="1:11" s="108" customFormat="1" ht="18" customHeight="1" x14ac:dyDescent="0.25">
      <c r="A16" s="150" t="str">
        <f>VLOOKUP(B16,'[1]LISTADO ATM'!$A$2:$C$922,3,0)</f>
        <v>NORTE</v>
      </c>
      <c r="B16" s="164">
        <v>151</v>
      </c>
      <c r="C16" s="134" t="str">
        <f>VLOOKUP(B16,'[1]LISTADO ATM'!$A$2:$B$922,2,0)</f>
        <v xml:space="preserve">ATM Oficina Nagua </v>
      </c>
      <c r="D16" s="132" t="s">
        <v>2616</v>
      </c>
      <c r="E16" s="147">
        <v>3335996667</v>
      </c>
    </row>
    <row r="17" spans="1:5" s="108" customFormat="1" ht="18.75" customHeight="1" x14ac:dyDescent="0.25">
      <c r="A17" s="150" t="str">
        <f>VLOOKUP(B17,'[1]LISTADO ATM'!$A$2:$C$922,3,0)</f>
        <v>DISTRITO NACIONAL</v>
      </c>
      <c r="B17" s="164">
        <v>957</v>
      </c>
      <c r="C17" s="134" t="str">
        <f>VLOOKUP(B17,'[1]LISTADO ATM'!$A$2:$B$922,2,0)</f>
        <v xml:space="preserve">ATM Oficina Venezuela </v>
      </c>
      <c r="D17" s="132" t="s">
        <v>2616</v>
      </c>
      <c r="E17" s="147" t="s">
        <v>2639</v>
      </c>
    </row>
    <row r="18" spans="1:5" s="108" customFormat="1" ht="18" customHeight="1" x14ac:dyDescent="0.25">
      <c r="A18" s="150" t="str">
        <f>VLOOKUP(B18,'[1]LISTADO ATM'!$A$2:$C$922,3,0)</f>
        <v>ESTE</v>
      </c>
      <c r="B18" s="164">
        <v>612</v>
      </c>
      <c r="C18" s="134" t="str">
        <f>VLOOKUP(B18,'[1]LISTADO ATM'!$A$2:$B$922,2,0)</f>
        <v xml:space="preserve">ATM Plaza Orense (La Romana) </v>
      </c>
      <c r="D18" s="132" t="s">
        <v>2616</v>
      </c>
      <c r="E18" s="147">
        <v>3335996544</v>
      </c>
    </row>
    <row r="19" spans="1:5" s="108" customFormat="1" ht="18" customHeight="1" x14ac:dyDescent="0.25">
      <c r="A19" s="150" t="str">
        <f>VLOOKUP(B19,'[1]LISTADO ATM'!$A$2:$C$922,3,0)</f>
        <v>SUR</v>
      </c>
      <c r="B19" s="164">
        <v>766</v>
      </c>
      <c r="C19" s="134" t="str">
        <f>VLOOKUP(B19,'[1]LISTADO ATM'!$A$2:$B$922,2,0)</f>
        <v xml:space="preserve">ATM Oficina Azua II </v>
      </c>
      <c r="D19" s="132" t="s">
        <v>2616</v>
      </c>
      <c r="E19" s="147">
        <v>3335996722</v>
      </c>
    </row>
    <row r="20" spans="1:5" s="114" customFormat="1" ht="18" customHeight="1" x14ac:dyDescent="0.25">
      <c r="A20" s="150" t="str">
        <f>VLOOKUP(B20,'[1]LISTADO ATM'!$A$2:$C$922,3,0)</f>
        <v>DISTRITO NACIONAL</v>
      </c>
      <c r="B20" s="164">
        <v>578</v>
      </c>
      <c r="C20" s="134" t="str">
        <f>VLOOKUP(B20,'[1]LISTADO ATM'!$A$2:$B$922,2,0)</f>
        <v xml:space="preserve">ATM Procuraduría General de la República </v>
      </c>
      <c r="D20" s="132" t="s">
        <v>2616</v>
      </c>
      <c r="E20" s="147">
        <v>3335996236</v>
      </c>
    </row>
    <row r="21" spans="1:5" s="114" customFormat="1" ht="18" customHeight="1" x14ac:dyDescent="0.25">
      <c r="A21" s="150" t="str">
        <f>VLOOKUP(B21,'[1]LISTADO ATM'!$A$2:$C$922,3,0)</f>
        <v>ESTE</v>
      </c>
      <c r="B21" s="164">
        <v>268</v>
      </c>
      <c r="C21" s="134" t="str">
        <f>VLOOKUP(B21,'[1]LISTADO ATM'!$A$2:$B$922,2,0)</f>
        <v xml:space="preserve">ATM Autobanco La Altagracia (Higuey) </v>
      </c>
      <c r="D21" s="132" t="s">
        <v>2616</v>
      </c>
      <c r="E21" s="147">
        <v>3335996683</v>
      </c>
    </row>
    <row r="22" spans="1:5" s="114" customFormat="1" ht="18" customHeight="1" x14ac:dyDescent="0.25">
      <c r="A22" s="150" t="str">
        <f>VLOOKUP(B22,'[1]LISTADO ATM'!$A$2:$C$922,3,0)</f>
        <v>DISTRITO NACIONAL</v>
      </c>
      <c r="B22" s="164">
        <v>298</v>
      </c>
      <c r="C22" s="134" t="str">
        <f>VLOOKUP(B22,'[1]LISTADO ATM'!$A$2:$B$922,2,0)</f>
        <v xml:space="preserve">ATM S/M Aprezio Engombe </v>
      </c>
      <c r="D22" s="132" t="s">
        <v>2616</v>
      </c>
      <c r="E22" s="147">
        <v>3335996677</v>
      </c>
    </row>
    <row r="23" spans="1:5" s="114" customFormat="1" ht="18" customHeight="1" x14ac:dyDescent="0.25">
      <c r="A23" s="150" t="str">
        <f>VLOOKUP(B23,'[1]LISTADO ATM'!$A$2:$C$922,3,0)</f>
        <v>NORTE</v>
      </c>
      <c r="B23" s="164">
        <v>144</v>
      </c>
      <c r="C23" s="134" t="str">
        <f>VLOOKUP(B23,'[1]LISTADO ATM'!$A$2:$B$922,2,0)</f>
        <v xml:space="preserve">ATM Oficina Villa Altagracia </v>
      </c>
      <c r="D23" s="132" t="s">
        <v>2616</v>
      </c>
      <c r="E23" s="147">
        <v>3335996675</v>
      </c>
    </row>
    <row r="24" spans="1:5" s="114" customFormat="1" ht="18" customHeight="1" x14ac:dyDescent="0.25">
      <c r="A24" s="150" t="str">
        <f>VLOOKUP(B24,'[1]LISTADO ATM'!$A$2:$C$922,3,0)</f>
        <v>DISTRITO NACIONAL</v>
      </c>
      <c r="B24" s="164">
        <v>359</v>
      </c>
      <c r="C24" s="134" t="str">
        <f>VLOOKUP(B24,'[1]LISTADO ATM'!$A$2:$B$922,2,0)</f>
        <v>ATM S/M Bravo Ozama</v>
      </c>
      <c r="D24" s="132" t="s">
        <v>2616</v>
      </c>
      <c r="E24" s="147" t="s">
        <v>2640</v>
      </c>
    </row>
    <row r="25" spans="1:5" s="114" customFormat="1" ht="18" customHeight="1" x14ac:dyDescent="0.25">
      <c r="A25" s="150" t="str">
        <f>VLOOKUP(B25,'[1]LISTADO ATM'!$A$2:$C$922,3,0)</f>
        <v>NORTE</v>
      </c>
      <c r="B25" s="164">
        <v>903</v>
      </c>
      <c r="C25" s="134" t="str">
        <f>VLOOKUP(B25,'[1]LISTADO ATM'!$A$2:$B$922,2,0)</f>
        <v xml:space="preserve">ATM Oficina La Vega Real I </v>
      </c>
      <c r="D25" s="132" t="s">
        <v>2616</v>
      </c>
      <c r="E25" s="147">
        <v>3335996225</v>
      </c>
    </row>
    <row r="26" spans="1:5" s="114" customFormat="1" ht="18" customHeight="1" x14ac:dyDescent="0.25">
      <c r="A26" s="150" t="str">
        <f>VLOOKUP(B26,'[1]LISTADO ATM'!$A$2:$C$922,3,0)</f>
        <v>DISTRITO NACIONAL</v>
      </c>
      <c r="B26" s="164">
        <v>908</v>
      </c>
      <c r="C26" s="134" t="str">
        <f>VLOOKUP(B26,'[1]LISTADO ATM'!$A$2:$B$922,2,0)</f>
        <v xml:space="preserve">ATM Oficina Plaza Botánika </v>
      </c>
      <c r="D26" s="132" t="s">
        <v>2616</v>
      </c>
      <c r="E26" s="147" t="s">
        <v>2666</v>
      </c>
    </row>
    <row r="27" spans="1:5" s="114" customFormat="1" ht="18.75" customHeight="1" x14ac:dyDescent="0.25">
      <c r="A27" s="150" t="str">
        <f>VLOOKUP(B27,'[1]LISTADO ATM'!$A$2:$C$922,3,0)</f>
        <v>DISTRITO NACIONAL</v>
      </c>
      <c r="B27" s="164">
        <v>684</v>
      </c>
      <c r="C27" s="134" t="str">
        <f>VLOOKUP(B27,'[1]LISTADO ATM'!$A$2:$B$922,2,0)</f>
        <v>ATM Estación Texaco Prolongación 27 Febrero</v>
      </c>
      <c r="D27" s="132" t="s">
        <v>2616</v>
      </c>
      <c r="E27" s="147">
        <v>3335996721</v>
      </c>
    </row>
    <row r="28" spans="1:5" s="123" customFormat="1" ht="18.75" customHeight="1" x14ac:dyDescent="0.25">
      <c r="A28" s="150" t="str">
        <f>VLOOKUP(B28,'[1]LISTADO ATM'!$A$2:$C$922,3,0)</f>
        <v>DISTRITO NACIONAL</v>
      </c>
      <c r="B28" s="164">
        <v>165</v>
      </c>
      <c r="C28" s="134" t="str">
        <f>VLOOKUP(B28,'[1]LISTADO ATM'!$A$2:$B$922,2,0)</f>
        <v>ATM Autoservicio Megacentro</v>
      </c>
      <c r="D28" s="132" t="s">
        <v>2616</v>
      </c>
      <c r="E28" s="147">
        <v>3335996676</v>
      </c>
    </row>
    <row r="29" spans="1:5" s="123" customFormat="1" ht="18.75" customHeight="1" x14ac:dyDescent="0.25">
      <c r="A29" s="150" t="str">
        <f>VLOOKUP(B29,'[1]LISTADO ATM'!$A$2:$C$922,3,0)</f>
        <v>DISTRITO NACIONAL</v>
      </c>
      <c r="B29" s="164">
        <v>823</v>
      </c>
      <c r="C29" s="134" t="str">
        <f>VLOOKUP(B29,'[1]LISTADO ATM'!$A$2:$B$922,2,0)</f>
        <v xml:space="preserve">ATM UNP El Carril (Haina) </v>
      </c>
      <c r="D29" s="132" t="s">
        <v>2616</v>
      </c>
      <c r="E29" s="147">
        <v>3335996664</v>
      </c>
    </row>
    <row r="30" spans="1:5" s="123" customFormat="1" ht="18.75" customHeight="1" x14ac:dyDescent="0.25">
      <c r="A30" s="150" t="str">
        <f>VLOOKUP(B30,'[1]LISTADO ATM'!$A$2:$C$922,3,0)</f>
        <v>DISTRITO NACIONAL</v>
      </c>
      <c r="B30" s="164">
        <v>800</v>
      </c>
      <c r="C30" s="134" t="str">
        <f>VLOOKUP(B30,'[1]LISTADO ATM'!$A$2:$B$922,2,0)</f>
        <v xml:space="preserve">ATM Estación Next Dipsa Pedro Livio Cedeño </v>
      </c>
      <c r="D30" s="132" t="s">
        <v>2616</v>
      </c>
      <c r="E30" s="147">
        <v>3335996630</v>
      </c>
    </row>
    <row r="31" spans="1:5" s="123" customFormat="1" ht="18.75" customHeight="1" x14ac:dyDescent="0.25">
      <c r="A31" s="150" t="str">
        <f>VLOOKUP(B31,'[1]LISTADO ATM'!$A$2:$C$922,3,0)</f>
        <v>ESTE</v>
      </c>
      <c r="B31" s="164">
        <v>631</v>
      </c>
      <c r="C31" s="134" t="str">
        <f>VLOOKUP(B31,'[1]LISTADO ATM'!$A$2:$B$922,2,0)</f>
        <v xml:space="preserve">ATM ASOCODEQUI (San Pedro) </v>
      </c>
      <c r="D31" s="132" t="s">
        <v>2616</v>
      </c>
      <c r="E31" s="147">
        <v>3335996594</v>
      </c>
    </row>
    <row r="32" spans="1:5" s="123" customFormat="1" ht="18.75" customHeight="1" x14ac:dyDescent="0.25">
      <c r="A32" s="150" t="str">
        <f>VLOOKUP(B32,'[1]LISTADO ATM'!$A$2:$C$922,3,0)</f>
        <v>ESTE</v>
      </c>
      <c r="B32" s="164">
        <v>912</v>
      </c>
      <c r="C32" s="134" t="str">
        <f>VLOOKUP(B32,'[1]LISTADO ATM'!$A$2:$B$922,2,0)</f>
        <v xml:space="preserve">ATM Oficina San Pedro II </v>
      </c>
      <c r="D32" s="132" t="s">
        <v>2616</v>
      </c>
      <c r="E32" s="147">
        <v>3335996545</v>
      </c>
    </row>
    <row r="33" spans="1:10" s="114" customFormat="1" ht="18.75" customHeight="1" x14ac:dyDescent="0.25">
      <c r="A33" s="150" t="str">
        <f>VLOOKUP(B33,'[1]LISTADO ATM'!$A$2:$C$922,3,0)</f>
        <v>ESTE</v>
      </c>
      <c r="B33" s="164">
        <v>353</v>
      </c>
      <c r="C33" s="134" t="str">
        <f>VLOOKUP(B33,'[1]LISTADO ATM'!$A$2:$B$922,2,0)</f>
        <v xml:space="preserve">ATM Estación Boulevard Juan Dolio </v>
      </c>
      <c r="D33" s="132" t="s">
        <v>2616</v>
      </c>
      <c r="E33" s="147">
        <v>3335996485</v>
      </c>
    </row>
    <row r="34" spans="1:10" s="114" customFormat="1" ht="18.75" customHeight="1" x14ac:dyDescent="0.25">
      <c r="A34" s="150" t="str">
        <f>VLOOKUP(B34,'[1]LISTADO ATM'!$A$2:$C$922,3,0)</f>
        <v>DISTRITO NACIONAL</v>
      </c>
      <c r="B34" s="164">
        <v>572</v>
      </c>
      <c r="C34" s="134" t="str">
        <f>VLOOKUP(B34,'[1]LISTADO ATM'!$A$2:$B$922,2,0)</f>
        <v xml:space="preserve">ATM Olé Ovando </v>
      </c>
      <c r="D34" s="132" t="s">
        <v>2616</v>
      </c>
      <c r="E34" s="147">
        <v>3335996372</v>
      </c>
    </row>
    <row r="35" spans="1:10" s="114" customFormat="1" ht="18" customHeight="1" x14ac:dyDescent="0.25">
      <c r="A35" s="150" t="str">
        <f>VLOOKUP(B35,'[1]LISTADO ATM'!$A$2:$C$922,3,0)</f>
        <v>SUR</v>
      </c>
      <c r="B35" s="164">
        <v>249</v>
      </c>
      <c r="C35" s="134" t="str">
        <f>VLOOKUP(B35,'[1]LISTADO ATM'!$A$2:$B$922,2,0)</f>
        <v xml:space="preserve">ATM Banco Agrícola Neiba </v>
      </c>
      <c r="D35" s="132" t="s">
        <v>2616</v>
      </c>
      <c r="E35" s="147">
        <v>3335996175</v>
      </c>
    </row>
    <row r="36" spans="1:10" s="114" customFormat="1" ht="18.75" customHeight="1" x14ac:dyDescent="0.25">
      <c r="A36" s="150" t="str">
        <f>VLOOKUP(B36,'[1]LISTADO ATM'!$A$2:$C$922,3,0)</f>
        <v>DISTRITO NACIONAL</v>
      </c>
      <c r="B36" s="164">
        <v>930</v>
      </c>
      <c r="C36" s="134" t="str">
        <f>VLOOKUP(B36,'[1]LISTADO ATM'!$A$2:$B$922,2,0)</f>
        <v>ATM Oficina Plaza Spring Center</v>
      </c>
      <c r="D36" s="132" t="s">
        <v>2616</v>
      </c>
      <c r="E36" s="147" t="s">
        <v>2667</v>
      </c>
      <c r="G36" s="122"/>
    </row>
    <row r="37" spans="1:10" s="114" customFormat="1" ht="18" customHeight="1" x14ac:dyDescent="0.25">
      <c r="A37" s="150" t="str">
        <f>VLOOKUP(B37,'[1]LISTADO ATM'!$A$2:$C$922,3,0)</f>
        <v>NORTE</v>
      </c>
      <c r="B37" s="164">
        <v>504</v>
      </c>
      <c r="C37" s="134" t="str">
        <f>VLOOKUP(B37,'[1]LISTADO ATM'!$A$2:$B$922,2,0)</f>
        <v>ATM CURNA UASD Nagua</v>
      </c>
      <c r="D37" s="132" t="s">
        <v>2616</v>
      </c>
      <c r="E37" s="147">
        <v>3335996750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50" t="str">
        <f>VLOOKUP(B38,'[1]LISTADO ATM'!$A$2:$C$922,3,0)</f>
        <v>DISTRITO NACIONAL</v>
      </c>
      <c r="B38" s="164">
        <v>235</v>
      </c>
      <c r="C38" s="134" t="str">
        <f>VLOOKUP(B38,'[1]LISTADO ATM'!$A$2:$B$922,2,0)</f>
        <v xml:space="preserve">ATM Oficina Multicentro La Sirena San Isidro </v>
      </c>
      <c r="D38" s="132" t="s">
        <v>2616</v>
      </c>
      <c r="E38" s="147" t="s">
        <v>2653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50" t="str">
        <f>VLOOKUP(B39,'[1]LISTADO ATM'!$A$2:$C$922,3,0)</f>
        <v>DISTRITO NACIONAL</v>
      </c>
      <c r="B39" s="164">
        <v>147</v>
      </c>
      <c r="C39" s="134" t="str">
        <f>VLOOKUP(B39,'[1]LISTADO ATM'!$A$2:$B$922,2,0)</f>
        <v xml:space="preserve">ATM Kiosco Megacentro I </v>
      </c>
      <c r="D39" s="132" t="s">
        <v>2616</v>
      </c>
      <c r="E39" s="147">
        <v>3335996745</v>
      </c>
    </row>
    <row r="40" spans="1:10" s="122" customFormat="1" ht="18.75" customHeight="1" x14ac:dyDescent="0.25">
      <c r="A40" s="150" t="str">
        <f>VLOOKUP(B40,'[1]LISTADO ATM'!$A$2:$C$922,3,0)</f>
        <v>DISTRITO NACIONAL</v>
      </c>
      <c r="B40" s="164">
        <v>697</v>
      </c>
      <c r="C40" s="134" t="str">
        <f>VLOOKUP(B40,'[1]LISTADO ATM'!$A$2:$B$922,2,0)</f>
        <v>ATM Hipermercado Olé Ciudad Juan Bosch</v>
      </c>
      <c r="D40" s="132" t="s">
        <v>2616</v>
      </c>
      <c r="E40" s="147">
        <v>3335996720</v>
      </c>
    </row>
    <row r="41" spans="1:10" s="122" customFormat="1" ht="18.75" customHeight="1" x14ac:dyDescent="0.25">
      <c r="A41" s="150" t="str">
        <f>VLOOKUP(B41,'[1]LISTADO ATM'!$A$2:$C$922,3,0)</f>
        <v>NORTE</v>
      </c>
      <c r="B41" s="164">
        <v>348</v>
      </c>
      <c r="C41" s="134" t="str">
        <f>VLOOKUP(B41,'[1]LISTADO ATM'!$A$2:$B$922,2,0)</f>
        <v xml:space="preserve">ATM Oficina Las Terrenas </v>
      </c>
      <c r="D41" s="132" t="s">
        <v>2616</v>
      </c>
      <c r="E41" s="147">
        <v>3335996679</v>
      </c>
    </row>
    <row r="42" spans="1:10" s="122" customFormat="1" ht="18.75" customHeight="1" x14ac:dyDescent="0.25">
      <c r="A42" s="150" t="str">
        <f>VLOOKUP(B42,'[1]LISTADO ATM'!$A$2:$C$922,3,0)</f>
        <v>NORTE</v>
      </c>
      <c r="B42" s="164">
        <v>500</v>
      </c>
      <c r="C42" s="134" t="str">
        <f>VLOOKUP(B42,'[1]LISTADO ATM'!$A$2:$B$922,2,0)</f>
        <v xml:space="preserve">ATM UNP Cutupú </v>
      </c>
      <c r="D42" s="132" t="s">
        <v>2616</v>
      </c>
      <c r="E42" s="147" t="s">
        <v>2642</v>
      </c>
    </row>
    <row r="43" spans="1:10" s="122" customFormat="1" ht="18" customHeight="1" x14ac:dyDescent="0.25">
      <c r="A43" s="150" t="str">
        <f>VLOOKUP(B43,'[1]LISTADO ATM'!$A$2:$C$922,3,0)</f>
        <v>DISTRITO NACIONAL</v>
      </c>
      <c r="B43" s="164">
        <v>152</v>
      </c>
      <c r="C43" s="134" t="str">
        <f>VLOOKUP(B43,'[1]LISTADO ATM'!$A$2:$B$922,2,0)</f>
        <v xml:space="preserve">ATM Kiosco Megacentro II </v>
      </c>
      <c r="D43" s="132" t="s">
        <v>2616</v>
      </c>
      <c r="E43" s="147" t="s">
        <v>2668</v>
      </c>
    </row>
    <row r="44" spans="1:10" s="122" customFormat="1" ht="18" x14ac:dyDescent="0.25">
      <c r="A44" s="150" t="str">
        <f>VLOOKUP(B44,'[1]LISTADO ATM'!$A$2:$C$922,3,0)</f>
        <v>DISTRITO NACIONAL</v>
      </c>
      <c r="B44" s="164">
        <v>449</v>
      </c>
      <c r="C44" s="134" t="str">
        <f>VLOOKUP(B44,'[1]LISTADO ATM'!$A$2:$B$922,2,0)</f>
        <v>ATM Autobanco Lope de Vega II</v>
      </c>
      <c r="D44" s="132" t="s">
        <v>2616</v>
      </c>
      <c r="E44" s="147" t="s">
        <v>2661</v>
      </c>
    </row>
    <row r="45" spans="1:10" s="114" customFormat="1" ht="18" customHeight="1" x14ac:dyDescent="0.25">
      <c r="A45" s="150" t="str">
        <f>VLOOKUP(B45,'[1]LISTADO ATM'!$A$2:$C$922,3,0)</f>
        <v>DISTRITO NACIONAL</v>
      </c>
      <c r="B45" s="164">
        <v>406</v>
      </c>
      <c r="C45" s="134" t="str">
        <f>VLOOKUP(B45,'[1]LISTADO ATM'!$A$2:$B$922,2,0)</f>
        <v xml:space="preserve">ATM UNP Plaza Lama Máximo Gómez </v>
      </c>
      <c r="D45" s="132" t="s">
        <v>2616</v>
      </c>
      <c r="E45" s="164">
        <v>3335996482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50" t="str">
        <f>VLOOKUP(B46,'[1]LISTADO ATM'!$A$2:$C$922,3,0)</f>
        <v>DISTRITO NACIONAL</v>
      </c>
      <c r="B46" s="164">
        <v>237</v>
      </c>
      <c r="C46" s="134" t="str">
        <f>VLOOKUP(B46,'[1]LISTADO ATM'!$A$2:$B$922,2,0)</f>
        <v xml:space="preserve">ATM UNP Plaza Vásquez </v>
      </c>
      <c r="D46" s="132" t="s">
        <v>2616</v>
      </c>
      <c r="E46" s="164" t="s">
        <v>2655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50" t="str">
        <f>VLOOKUP(B47,'[1]LISTADO ATM'!$A$2:$C$922,3,0)</f>
        <v>DISTRITO NACIONAL</v>
      </c>
      <c r="B47" s="164">
        <v>473</v>
      </c>
      <c r="C47" s="134" t="str">
        <f>VLOOKUP(B47,'[1]LISTADO ATM'!$A$2:$B$922,2,0)</f>
        <v xml:space="preserve">ATM Oficina Carrefour II </v>
      </c>
      <c r="D47" s="132" t="s">
        <v>2616</v>
      </c>
      <c r="E47" s="146">
        <v>3335996734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50" t="str">
        <f>VLOOKUP(B48,'[1]LISTADO ATM'!$A$2:$C$922,3,0)</f>
        <v>ESTE</v>
      </c>
      <c r="B48" s="164">
        <v>111</v>
      </c>
      <c r="C48" s="134" t="str">
        <f>VLOOKUP(B48,'[1]LISTADO ATM'!$A$2:$B$922,2,0)</f>
        <v xml:space="preserve">ATM Oficina San Pedro </v>
      </c>
      <c r="D48" s="132" t="s">
        <v>2616</v>
      </c>
      <c r="E48" s="146">
        <v>3335996724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0" t="str">
        <f>VLOOKUP(B49,'[1]LISTADO ATM'!$A$2:$C$922,3,0)</f>
        <v>ESTE</v>
      </c>
      <c r="B49" s="164">
        <v>824</v>
      </c>
      <c r="C49" s="134" t="str">
        <f>VLOOKUP(B49,'[1]LISTADO ATM'!$A$2:$B$922,2,0)</f>
        <v xml:space="preserve">ATM Multiplaza (Higuey) </v>
      </c>
      <c r="D49" s="132" t="s">
        <v>2616</v>
      </c>
      <c r="E49" s="146">
        <v>3335996713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0" t="str">
        <f>VLOOKUP(B50,'[1]LISTADO ATM'!$A$2:$C$922,3,0)</f>
        <v>ESTE</v>
      </c>
      <c r="B50" s="164">
        <v>386</v>
      </c>
      <c r="C50" s="134" t="str">
        <f>VLOOKUP(B50,'[1]LISTADO ATM'!$A$2:$B$922,2,0)</f>
        <v xml:space="preserve">ATM Plaza Verón II </v>
      </c>
      <c r="D50" s="132" t="s">
        <v>2616</v>
      </c>
      <c r="E50" s="146" t="s">
        <v>2644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0" t="str">
        <f>VLOOKUP(B51,'[1]LISTADO ATM'!$A$2:$C$922,3,0)</f>
        <v>NORTE</v>
      </c>
      <c r="B51" s="164">
        <v>383</v>
      </c>
      <c r="C51" s="134" t="str">
        <f>VLOOKUP(B51,'[1]LISTADO ATM'!$A$2:$B$922,2,0)</f>
        <v>ATM S/M Daniel (Dajabón)</v>
      </c>
      <c r="D51" s="132" t="s">
        <v>2616</v>
      </c>
      <c r="E51" s="146" t="s">
        <v>2643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0" t="str">
        <f>VLOOKUP(B52,'[1]LISTADO ATM'!$A$2:$C$922,3,0)</f>
        <v>DISTRITO NACIONAL</v>
      </c>
      <c r="B52" s="164">
        <v>717</v>
      </c>
      <c r="C52" s="134" t="str">
        <f>VLOOKUP(B52,'[1]LISTADO ATM'!$A$2:$B$922,2,0)</f>
        <v xml:space="preserve">ATM Oficina Los Alcarrizos </v>
      </c>
      <c r="D52" s="132" t="s">
        <v>2616</v>
      </c>
      <c r="E52" s="146">
        <v>3335996590</v>
      </c>
    </row>
    <row r="53" spans="1:10" s="114" customFormat="1" ht="18" customHeight="1" x14ac:dyDescent="0.25">
      <c r="A53" s="150" t="str">
        <f>VLOOKUP(B53,'[1]LISTADO ATM'!$A$2:$C$922,3,0)</f>
        <v>DISTRITO NACIONAL</v>
      </c>
      <c r="B53" s="164">
        <v>970</v>
      </c>
      <c r="C53" s="134" t="str">
        <f>VLOOKUP(B53,'[1]LISTADO ATM'!$A$2:$B$922,2,0)</f>
        <v xml:space="preserve">ATM S/M Olé Haina </v>
      </c>
      <c r="D53" s="132" t="s">
        <v>2616</v>
      </c>
      <c r="E53" s="146">
        <v>3335996446</v>
      </c>
    </row>
    <row r="54" spans="1:10" s="114" customFormat="1" ht="18" customHeight="1" x14ac:dyDescent="0.25">
      <c r="A54" s="150" t="str">
        <f>VLOOKUP(B54,'[1]LISTADO ATM'!$A$2:$C$922,3,0)</f>
        <v>DISTRITO NACIONAL</v>
      </c>
      <c r="B54" s="164">
        <v>745</v>
      </c>
      <c r="C54" s="134" t="str">
        <f>VLOOKUP(B54,'[1]LISTADO ATM'!$A$2:$B$922,2,0)</f>
        <v xml:space="preserve">ATM Oficina Ave. Duarte </v>
      </c>
      <c r="D54" s="132" t="s">
        <v>2616</v>
      </c>
      <c r="E54" s="146">
        <v>3335995919</v>
      </c>
    </row>
    <row r="55" spans="1:10" s="114" customFormat="1" ht="18.75" customHeight="1" x14ac:dyDescent="0.25">
      <c r="A55" s="150" t="e">
        <f>VLOOKUP(B55,'[1]LISTADO ATM'!$A$2:$C$922,3,0)</f>
        <v>#N/A</v>
      </c>
      <c r="B55" s="164"/>
      <c r="C55" s="134" t="e">
        <f>VLOOKUP(B55,'[1]LISTADO ATM'!$A$2:$B$922,2,0)</f>
        <v>#N/A</v>
      </c>
      <c r="D55" s="132" t="s">
        <v>2616</v>
      </c>
      <c r="E55" s="147"/>
    </row>
    <row r="56" spans="1:10" s="114" customFormat="1" ht="18" customHeight="1" x14ac:dyDescent="0.25">
      <c r="A56" s="150" t="e">
        <f>VLOOKUP(B56,'[1]LISTADO ATM'!$A$2:$C$922,3,0)</f>
        <v>#N/A</v>
      </c>
      <c r="B56" s="164"/>
      <c r="C56" s="134" t="e">
        <f>VLOOKUP(B56,'[1]LISTADO ATM'!$A$2:$B$922,2,0)</f>
        <v>#N/A</v>
      </c>
      <c r="D56" s="132" t="s">
        <v>2616</v>
      </c>
      <c r="E56" s="147"/>
    </row>
    <row r="57" spans="1:10" s="122" customFormat="1" ht="18" customHeight="1" x14ac:dyDescent="0.25">
      <c r="A57" s="150" t="e">
        <f>VLOOKUP(B57,'[1]LISTADO ATM'!$A$2:$C$922,3,0)</f>
        <v>#N/A</v>
      </c>
      <c r="B57" s="164"/>
      <c r="C57" s="134" t="e">
        <f>VLOOKUP(B57,'[1]LISTADO ATM'!$A$2:$B$922,2,0)</f>
        <v>#N/A</v>
      </c>
      <c r="D57" s="132" t="s">
        <v>2616</v>
      </c>
      <c r="E57" s="147"/>
    </row>
    <row r="58" spans="1:10" s="122" customFormat="1" ht="18" customHeight="1" x14ac:dyDescent="0.25">
      <c r="A58" s="150" t="e">
        <f>VLOOKUP(B58,'[1]LISTADO ATM'!$A$2:$C$922,3,0)</f>
        <v>#N/A</v>
      </c>
      <c r="B58" s="164"/>
      <c r="C58" s="134" t="e">
        <f>VLOOKUP(B58,'[1]LISTADO ATM'!$A$2:$B$922,2,0)</f>
        <v>#N/A</v>
      </c>
      <c r="D58" s="132" t="s">
        <v>2616</v>
      </c>
      <c r="E58" s="147"/>
    </row>
    <row r="59" spans="1:10" s="122" customFormat="1" ht="18" customHeight="1" x14ac:dyDescent="0.25">
      <c r="A59" s="150" t="e">
        <f>VLOOKUP(B59,'[1]LISTADO ATM'!$A$2:$C$922,3,0)</f>
        <v>#N/A</v>
      </c>
      <c r="B59" s="164"/>
      <c r="C59" s="134" t="e">
        <f>VLOOKUP(B59,'[1]LISTADO ATM'!$A$2:$B$922,2,0)</f>
        <v>#N/A</v>
      </c>
      <c r="D59" s="132" t="s">
        <v>2616</v>
      </c>
      <c r="E59" s="147"/>
    </row>
    <row r="60" spans="1:10" s="122" customFormat="1" ht="18" customHeight="1" thickBot="1" x14ac:dyDescent="0.3">
      <c r="A60" s="149" t="s">
        <v>2463</v>
      </c>
      <c r="B60" s="139">
        <f>COUNT(B9:B54)</f>
        <v>46</v>
      </c>
      <c r="C60" s="181"/>
      <c r="D60" s="182"/>
      <c r="E60" s="183"/>
    </row>
    <row r="61" spans="1:10" s="122" customFormat="1" x14ac:dyDescent="0.25">
      <c r="A61" s="184"/>
      <c r="B61" s="185"/>
      <c r="C61" s="185"/>
      <c r="D61" s="185"/>
      <c r="E61" s="186"/>
    </row>
    <row r="62" spans="1:10" s="122" customFormat="1" ht="18" customHeight="1" x14ac:dyDescent="0.25">
      <c r="A62" s="187" t="s">
        <v>2571</v>
      </c>
      <c r="B62" s="188"/>
      <c r="C62" s="188"/>
      <c r="D62" s="188"/>
      <c r="E62" s="189"/>
    </row>
    <row r="63" spans="1:10" s="123" customFormat="1" ht="18" customHeight="1" x14ac:dyDescent="0.25">
      <c r="A63" s="143" t="s">
        <v>15</v>
      </c>
      <c r="B63" s="143" t="s">
        <v>2408</v>
      </c>
      <c r="C63" s="130" t="s">
        <v>46</v>
      </c>
      <c r="D63" s="130" t="s">
        <v>2411</v>
      </c>
      <c r="E63" s="143" t="s">
        <v>2409</v>
      </c>
    </row>
    <row r="64" spans="1:10" s="123" customFormat="1" ht="18" customHeight="1" x14ac:dyDescent="0.25">
      <c r="A64" s="155" t="str">
        <f>VLOOKUP(B64,'[1]LISTADO ATM'!$A$2:$C$822,3,0)</f>
        <v>NORTE</v>
      </c>
      <c r="B64" s="134">
        <v>307</v>
      </c>
      <c r="C64" s="140" t="str">
        <f>VLOOKUP(B64,'[1]LISTADO ATM'!$A$2:$B$822,2,0)</f>
        <v>ATM Oficina Nagua II</v>
      </c>
      <c r="D64" s="132" t="s">
        <v>2531</v>
      </c>
      <c r="E64" s="146">
        <v>3335996610</v>
      </c>
    </row>
    <row r="65" spans="1:5" s="123" customFormat="1" ht="18" customHeight="1" x14ac:dyDescent="0.25">
      <c r="A65" s="155" t="str">
        <f>VLOOKUP(B65,'[1]LISTADO ATM'!$A$2:$C$822,3,0)</f>
        <v>NORTE</v>
      </c>
      <c r="B65" s="134">
        <v>291</v>
      </c>
      <c r="C65" s="140" t="str">
        <f>VLOOKUP(B65,'[1]LISTADO ATM'!$A$2:$B$822,2,0)</f>
        <v xml:space="preserve">ATM S/M Jumbo Las Colinas </v>
      </c>
      <c r="D65" s="132" t="s">
        <v>2531</v>
      </c>
      <c r="E65" s="146">
        <v>3335996678</v>
      </c>
    </row>
    <row r="66" spans="1:5" s="123" customFormat="1" ht="18" customHeight="1" x14ac:dyDescent="0.25">
      <c r="A66" s="155" t="str">
        <f>VLOOKUP(B66,'[1]LISTADO ATM'!$A$2:$C$822,3,0)</f>
        <v>NORTE</v>
      </c>
      <c r="B66" s="134">
        <v>228</v>
      </c>
      <c r="C66" s="140" t="str">
        <f>VLOOKUP(B66,'[1]LISTADO ATM'!$A$2:$B$822,2,0)</f>
        <v xml:space="preserve">ATM Oficina SAJOMA </v>
      </c>
      <c r="D66" s="132" t="s">
        <v>2531</v>
      </c>
      <c r="E66" s="146">
        <v>3335996615</v>
      </c>
    </row>
    <row r="67" spans="1:5" s="123" customFormat="1" ht="18" customHeight="1" x14ac:dyDescent="0.25">
      <c r="A67" s="155" t="str">
        <f>VLOOKUP(B67,'[1]LISTADO ATM'!$A$2:$C$822,3,0)</f>
        <v>DISTRITO NACIONAL</v>
      </c>
      <c r="B67" s="134">
        <v>85</v>
      </c>
      <c r="C67" s="140" t="str">
        <f>VLOOKUP(B67,'[1]LISTADO ATM'!$A$2:$B$822,2,0)</f>
        <v xml:space="preserve">ATM Oficina San Isidro (Fuerza Aérea) </v>
      </c>
      <c r="D67" s="132" t="s">
        <v>2531</v>
      </c>
      <c r="E67" s="146">
        <v>3335996607</v>
      </c>
    </row>
    <row r="68" spans="1:5" s="123" customFormat="1" ht="18" customHeight="1" x14ac:dyDescent="0.25">
      <c r="A68" s="155" t="str">
        <f>VLOOKUP(B68,'[1]LISTADO ATM'!$A$2:$C$822,3,0)</f>
        <v>ESTE</v>
      </c>
      <c r="B68" s="134">
        <v>385</v>
      </c>
      <c r="C68" s="140" t="str">
        <f>VLOOKUP(B68,'[1]LISTADO ATM'!$A$2:$B$822,2,0)</f>
        <v xml:space="preserve">ATM Plaza Verón I </v>
      </c>
      <c r="D68" s="132" t="s">
        <v>2531</v>
      </c>
      <c r="E68" s="146">
        <v>3335996366</v>
      </c>
    </row>
    <row r="69" spans="1:5" s="123" customFormat="1" ht="18" customHeight="1" x14ac:dyDescent="0.25">
      <c r="A69" s="155" t="e">
        <f>VLOOKUP(B69,'[1]LISTADO ATM'!$A$2:$C$822,3,0)</f>
        <v>#N/A</v>
      </c>
      <c r="B69" s="134"/>
      <c r="C69" s="140" t="e">
        <f>VLOOKUP(B69,'[1]LISTADO ATM'!$A$2:$B$822,2,0)</f>
        <v>#N/A</v>
      </c>
      <c r="D69" s="132" t="s">
        <v>2531</v>
      </c>
      <c r="E69" s="146"/>
    </row>
    <row r="70" spans="1:5" s="122" customFormat="1" ht="18.75" customHeight="1" x14ac:dyDescent="0.25">
      <c r="A70" s="155" t="e">
        <f>VLOOKUP(B70,'[1]LISTADO ATM'!$A$2:$C$822,3,0)</f>
        <v>#N/A</v>
      </c>
      <c r="B70" s="134"/>
      <c r="C70" s="140" t="e">
        <f>VLOOKUP(B70,'[1]LISTADO ATM'!$A$2:$B$822,2,0)</f>
        <v>#N/A</v>
      </c>
      <c r="D70" s="132" t="s">
        <v>2531</v>
      </c>
      <c r="E70" s="146"/>
    </row>
    <row r="71" spans="1:5" s="123" customFormat="1" ht="18.75" customHeight="1" x14ac:dyDescent="0.25">
      <c r="A71" s="155" t="e">
        <f>VLOOKUP(B71,'[1]LISTADO ATM'!$A$2:$C$822,3,0)</f>
        <v>#N/A</v>
      </c>
      <c r="B71" s="134"/>
      <c r="C71" s="140" t="e">
        <f>VLOOKUP(B71,'[1]LISTADO ATM'!$A$2:$B$822,2,0)</f>
        <v>#N/A</v>
      </c>
      <c r="D71" s="132" t="s">
        <v>2531</v>
      </c>
      <c r="E71" s="146"/>
    </row>
    <row r="72" spans="1:5" s="123" customFormat="1" ht="18.75" customHeight="1" x14ac:dyDescent="0.25">
      <c r="A72" s="155" t="e">
        <f>VLOOKUP(B72,'[1]LISTADO ATM'!$A$2:$C$822,3,0)</f>
        <v>#N/A</v>
      </c>
      <c r="B72" s="134"/>
      <c r="C72" s="140" t="e">
        <f>VLOOKUP(B72,'[1]LISTADO ATM'!$A$2:$B$822,2,0)</f>
        <v>#N/A</v>
      </c>
      <c r="D72" s="132" t="s">
        <v>2531</v>
      </c>
      <c r="E72" s="146"/>
    </row>
    <row r="73" spans="1:5" s="123" customFormat="1" ht="18.75" customHeight="1" thickBot="1" x14ac:dyDescent="0.3">
      <c r="A73" s="149" t="s">
        <v>2463</v>
      </c>
      <c r="B73" s="139">
        <f>COUNT(B64:B64)</f>
        <v>1</v>
      </c>
      <c r="C73" s="181"/>
      <c r="D73" s="182"/>
      <c r="E73" s="183"/>
    </row>
    <row r="74" spans="1:5" s="114" customFormat="1" ht="18" customHeight="1" thickBot="1" x14ac:dyDescent="0.3">
      <c r="A74" s="190"/>
      <c r="B74" s="191"/>
      <c r="C74" s="191"/>
      <c r="D74" s="191"/>
      <c r="E74" s="192"/>
    </row>
    <row r="75" spans="1:5" s="122" customFormat="1" ht="18.75" customHeight="1" thickBot="1" x14ac:dyDescent="0.3">
      <c r="A75" s="193" t="s">
        <v>2464</v>
      </c>
      <c r="B75" s="194"/>
      <c r="C75" s="194"/>
      <c r="D75" s="194"/>
      <c r="E75" s="195"/>
    </row>
    <row r="76" spans="1:5" s="122" customFormat="1" ht="18" customHeight="1" x14ac:dyDescent="0.25">
      <c r="A76" s="143" t="s">
        <v>15</v>
      </c>
      <c r="B76" s="143" t="s">
        <v>2408</v>
      </c>
      <c r="C76" s="130" t="s">
        <v>46</v>
      </c>
      <c r="D76" s="130" t="s">
        <v>2411</v>
      </c>
      <c r="E76" s="143" t="s">
        <v>2409</v>
      </c>
    </row>
    <row r="77" spans="1:5" s="122" customFormat="1" ht="18" customHeight="1" x14ac:dyDescent="0.25">
      <c r="A77" s="150" t="str">
        <f>VLOOKUP(B77,'[1]LISTADO ATM'!$A$2:$C$922,3,0)</f>
        <v>ESTE</v>
      </c>
      <c r="B77" s="164">
        <v>114</v>
      </c>
      <c r="C77" s="134" t="str">
        <f>VLOOKUP(B77,'[1]LISTADO ATM'!$A$2:$B$922,2,0)</f>
        <v xml:space="preserve">ATM Oficina Hato Mayor </v>
      </c>
      <c r="D77" s="136" t="s">
        <v>2429</v>
      </c>
      <c r="E77" s="147">
        <v>3335996448</v>
      </c>
    </row>
    <row r="78" spans="1:5" s="122" customFormat="1" ht="17.45" customHeight="1" x14ac:dyDescent="0.25">
      <c r="A78" s="150" t="str">
        <f>VLOOKUP(B78,'[1]LISTADO ATM'!$A$2:$C$922,3,0)</f>
        <v>DISTRITO NACIONAL</v>
      </c>
      <c r="B78" s="164">
        <v>696</v>
      </c>
      <c r="C78" s="134" t="str">
        <f>VLOOKUP(B78,'[1]LISTADO ATM'!$A$2:$B$922,2,0)</f>
        <v>ATM Olé Jacobo Majluta</v>
      </c>
      <c r="D78" s="136" t="s">
        <v>2429</v>
      </c>
      <c r="E78" s="147">
        <v>3335994870</v>
      </c>
    </row>
    <row r="79" spans="1:5" s="122" customFormat="1" ht="18.75" customHeight="1" x14ac:dyDescent="0.25">
      <c r="A79" s="150" t="str">
        <f>VLOOKUP(B79,'[1]LISTADO ATM'!$A$2:$C$922,3,0)</f>
        <v>DISTRITO NACIONAL</v>
      </c>
      <c r="B79" s="164">
        <v>416</v>
      </c>
      <c r="C79" s="134" t="str">
        <f>VLOOKUP(B79,'[1]LISTADO ATM'!$A$2:$B$922,2,0)</f>
        <v xml:space="preserve">ATM Autobanco San Martín II </v>
      </c>
      <c r="D79" s="136" t="s">
        <v>2429</v>
      </c>
      <c r="E79" s="147">
        <v>3335996598</v>
      </c>
    </row>
    <row r="80" spans="1:5" s="114" customFormat="1" ht="18.75" customHeight="1" x14ac:dyDescent="0.25">
      <c r="A80" s="150" t="str">
        <f>VLOOKUP(B80,'[1]LISTADO ATM'!$A$2:$C$922,3,0)</f>
        <v>ESTE</v>
      </c>
      <c r="B80" s="164">
        <v>211</v>
      </c>
      <c r="C80" s="134" t="str">
        <f>VLOOKUP(B80,'[1]LISTADO ATM'!$A$2:$B$922,2,0)</f>
        <v xml:space="preserve">ATM Oficina La Romana I </v>
      </c>
      <c r="D80" s="136" t="s">
        <v>2429</v>
      </c>
      <c r="E80" s="147">
        <v>3335996606</v>
      </c>
    </row>
    <row r="81" spans="1:5" s="114" customFormat="1" ht="18" customHeight="1" x14ac:dyDescent="0.25">
      <c r="A81" s="150" t="str">
        <f>VLOOKUP(B81,'[1]LISTADO ATM'!$A$2:$C$922,3,0)</f>
        <v>DISTRITO NACIONAL</v>
      </c>
      <c r="B81" s="164">
        <v>967</v>
      </c>
      <c r="C81" s="134" t="str">
        <f>VLOOKUP(B81,'[1]LISTADO ATM'!$A$2:$B$922,2,0)</f>
        <v xml:space="preserve">ATM UNP Hiper Olé Autopista Duarte </v>
      </c>
      <c r="D81" s="136" t="s">
        <v>2429</v>
      </c>
      <c r="E81" s="147">
        <v>3335996665</v>
      </c>
    </row>
    <row r="82" spans="1:5" s="114" customFormat="1" ht="18" customHeight="1" x14ac:dyDescent="0.25">
      <c r="A82" s="150" t="str">
        <f>VLOOKUP(B82,'[1]LISTADO ATM'!$A$2:$C$922,3,0)</f>
        <v>NORTE</v>
      </c>
      <c r="B82" s="164">
        <v>142</v>
      </c>
      <c r="C82" s="134" t="str">
        <f>VLOOKUP(B82,'[1]LISTADO ATM'!$A$2:$B$922,2,0)</f>
        <v xml:space="preserve">ATM Centro de Caja Galerías Bonao </v>
      </c>
      <c r="D82" s="136" t="s">
        <v>2429</v>
      </c>
      <c r="E82" s="147">
        <v>3335996668</v>
      </c>
    </row>
    <row r="83" spans="1:5" s="114" customFormat="1" ht="18.75" customHeight="1" x14ac:dyDescent="0.25">
      <c r="A83" s="150" t="str">
        <f>VLOOKUP(B83,'[1]LISTADO ATM'!$A$2:$C$922,3,0)</f>
        <v>DISTRITO NACIONAL</v>
      </c>
      <c r="B83" s="164">
        <v>486</v>
      </c>
      <c r="C83" s="134" t="str">
        <f>VLOOKUP(B83,'[1]LISTADO ATM'!$A$2:$B$922,2,0)</f>
        <v xml:space="preserve">ATM Olé La Caleta </v>
      </c>
      <c r="D83" s="136" t="s">
        <v>2429</v>
      </c>
      <c r="E83" s="147" t="s">
        <v>2641</v>
      </c>
    </row>
    <row r="84" spans="1:5" s="114" customFormat="1" ht="18" customHeight="1" x14ac:dyDescent="0.25">
      <c r="A84" s="150" t="str">
        <f>VLOOKUP(B84,'[1]LISTADO ATM'!$A$2:$C$922,3,0)</f>
        <v>DISTRITO NACIONAL</v>
      </c>
      <c r="B84" s="164">
        <v>889</v>
      </c>
      <c r="C84" s="134" t="str">
        <f>VLOOKUP(B84,'[1]LISTADO ATM'!$A$2:$B$922,2,0)</f>
        <v>ATM Oficina Plaza Lama Máximo Gómez II</v>
      </c>
      <c r="D84" s="136" t="s">
        <v>2429</v>
      </c>
      <c r="E84" s="147">
        <v>3335996684</v>
      </c>
    </row>
    <row r="85" spans="1:5" s="122" customFormat="1" ht="18.75" customHeight="1" x14ac:dyDescent="0.25">
      <c r="A85" s="150" t="str">
        <f>VLOOKUP(B85,'[1]LISTADO ATM'!$A$2:$C$922,3,0)</f>
        <v>ESTE</v>
      </c>
      <c r="B85" s="164">
        <v>427</v>
      </c>
      <c r="C85" s="134" t="str">
        <f>VLOOKUP(B85,'[1]LISTADO ATM'!$A$2:$B$922,2,0)</f>
        <v xml:space="preserve">ATM Almacenes Iberia (Hato Mayor) </v>
      </c>
      <c r="D85" s="136" t="s">
        <v>2429</v>
      </c>
      <c r="E85" s="147">
        <v>3335996714</v>
      </c>
    </row>
    <row r="86" spans="1:5" s="122" customFormat="1" ht="18.75" customHeight="1" x14ac:dyDescent="0.25">
      <c r="A86" s="150" t="str">
        <f>VLOOKUP(B86,'[1]LISTADO ATM'!$A$2:$C$922,3,0)</f>
        <v>DISTRITO NACIONAL</v>
      </c>
      <c r="B86" s="164">
        <v>325</v>
      </c>
      <c r="C86" s="134" t="str">
        <f>VLOOKUP(B86,'[1]LISTADO ATM'!$A$2:$B$922,2,0)</f>
        <v>ATM Casa Edwin</v>
      </c>
      <c r="D86" s="136" t="s">
        <v>2429</v>
      </c>
      <c r="E86" s="147" t="s">
        <v>2658</v>
      </c>
    </row>
    <row r="87" spans="1:5" s="123" customFormat="1" ht="18.75" customHeight="1" x14ac:dyDescent="0.25">
      <c r="A87" s="150" t="str">
        <f>VLOOKUP(B87,'[1]LISTADO ATM'!$A$2:$C$922,3,0)</f>
        <v>SUR</v>
      </c>
      <c r="B87" s="164">
        <v>584</v>
      </c>
      <c r="C87" s="134" t="str">
        <f>VLOOKUP(B87,'[1]LISTADO ATM'!$A$2:$B$922,2,0)</f>
        <v xml:space="preserve">ATM Oficina San Cristóbal I </v>
      </c>
      <c r="D87" s="136" t="s">
        <v>2429</v>
      </c>
      <c r="E87" s="147" t="s">
        <v>2659</v>
      </c>
    </row>
    <row r="88" spans="1:5" s="123" customFormat="1" ht="18.75" customHeight="1" x14ac:dyDescent="0.25">
      <c r="A88" s="150" t="str">
        <f>VLOOKUP(B88,'[1]LISTADO ATM'!$A$2:$C$922,3,0)</f>
        <v>DISTRITO NACIONAL</v>
      </c>
      <c r="B88" s="164">
        <v>347</v>
      </c>
      <c r="C88" s="134" t="str">
        <f>VLOOKUP(B88,'[1]LISTADO ATM'!$A$2:$B$922,2,0)</f>
        <v>ATM Patio de Colombia</v>
      </c>
      <c r="D88" s="136" t="s">
        <v>2429</v>
      </c>
      <c r="E88" s="147" t="s">
        <v>2664</v>
      </c>
    </row>
    <row r="89" spans="1:5" s="123" customFormat="1" ht="18.75" customHeight="1" x14ac:dyDescent="0.25">
      <c r="A89" s="150" t="str">
        <f>VLOOKUP(B89,'[1]LISTADO ATM'!$A$2:$C$922,3,0)</f>
        <v>ESTE</v>
      </c>
      <c r="B89" s="164">
        <v>429</v>
      </c>
      <c r="C89" s="134" t="str">
        <f>VLOOKUP(B89,'[1]LISTADO ATM'!$A$2:$B$922,2,0)</f>
        <v xml:space="preserve">ATM Oficina Jumbo La Romana </v>
      </c>
      <c r="D89" s="136" t="s">
        <v>2429</v>
      </c>
      <c r="E89" s="147" t="s">
        <v>2665</v>
      </c>
    </row>
    <row r="90" spans="1:5" s="114" customFormat="1" ht="18" customHeight="1" x14ac:dyDescent="0.25">
      <c r="A90" s="150" t="str">
        <f>VLOOKUP(B90,'[1]LISTADO ATM'!$A$2:$C$922,3,0)</f>
        <v>DISTRITO NACIONAL</v>
      </c>
      <c r="B90" s="164">
        <v>540</v>
      </c>
      <c r="C90" s="134" t="str">
        <f>VLOOKUP(B90,'[1]LISTADO ATM'!$A$2:$B$922,2,0)</f>
        <v xml:space="preserve">ATM Autoservicio Sambil I </v>
      </c>
      <c r="D90" s="136" t="s">
        <v>2429</v>
      </c>
      <c r="E90" s="147" t="s">
        <v>2677</v>
      </c>
    </row>
    <row r="91" spans="1:5" ht="18" customHeight="1" x14ac:dyDescent="0.25">
      <c r="A91" s="150" t="str">
        <f>VLOOKUP(B91,'[1]LISTADO ATM'!$A$2:$C$922,3,0)</f>
        <v>NORTE</v>
      </c>
      <c r="B91" s="164">
        <v>965</v>
      </c>
      <c r="C91" s="134" t="str">
        <f>VLOOKUP(B91,'[1]LISTADO ATM'!$A$2:$B$922,2,0)</f>
        <v xml:space="preserve">ATM S/M La Fuente FUN (Santiago) </v>
      </c>
      <c r="D91" s="136" t="s">
        <v>2429</v>
      </c>
      <c r="E91" s="147" t="s">
        <v>2678</v>
      </c>
    </row>
    <row r="92" spans="1:5" ht="18" customHeight="1" x14ac:dyDescent="0.25">
      <c r="A92" s="150" t="str">
        <f>VLOOKUP(B92,'[1]LISTADO ATM'!$A$2:$C$922,3,0)</f>
        <v>DISTRITO NACIONAL</v>
      </c>
      <c r="B92" s="164">
        <v>240</v>
      </c>
      <c r="C92" s="134" t="str">
        <f>VLOOKUP(B92,'[1]LISTADO ATM'!$A$2:$B$922,2,0)</f>
        <v xml:space="preserve">ATM Oficina Carrefour I </v>
      </c>
      <c r="D92" s="136" t="s">
        <v>2429</v>
      </c>
      <c r="E92" s="147" t="s">
        <v>2679</v>
      </c>
    </row>
    <row r="93" spans="1:5" ht="18" x14ac:dyDescent="0.25">
      <c r="A93" s="150" t="e">
        <f>VLOOKUP(B93,'[1]LISTADO ATM'!$A$2:$C$922,3,0)</f>
        <v>#N/A</v>
      </c>
      <c r="B93" s="164"/>
      <c r="C93" s="134" t="e">
        <f>VLOOKUP(B93,'[1]LISTADO ATM'!$A$2:$B$922,2,0)</f>
        <v>#N/A</v>
      </c>
      <c r="D93" s="136" t="s">
        <v>2429</v>
      </c>
      <c r="E93" s="147"/>
    </row>
    <row r="94" spans="1:5" ht="18.75" customHeight="1" x14ac:dyDescent="0.25">
      <c r="A94" s="150" t="e">
        <f>VLOOKUP(B94,'[1]LISTADO ATM'!$A$2:$C$922,3,0)</f>
        <v>#N/A</v>
      </c>
      <c r="B94" s="164"/>
      <c r="C94" s="134" t="e">
        <f>VLOOKUP(B94,'[1]LISTADO ATM'!$A$2:$B$922,2,0)</f>
        <v>#N/A</v>
      </c>
      <c r="D94" s="136" t="s">
        <v>2429</v>
      </c>
      <c r="E94" s="147"/>
    </row>
    <row r="95" spans="1:5" ht="18" x14ac:dyDescent="0.25">
      <c r="A95" s="150" t="e">
        <f>VLOOKUP(B95,'[1]LISTADO ATM'!$A$2:$C$922,3,0)</f>
        <v>#N/A</v>
      </c>
      <c r="B95" s="164"/>
      <c r="C95" s="134" t="e">
        <f>VLOOKUP(B95,'[1]LISTADO ATM'!$A$2:$B$922,2,0)</f>
        <v>#N/A</v>
      </c>
      <c r="D95" s="136" t="s">
        <v>2429</v>
      </c>
      <c r="E95" s="147"/>
    </row>
    <row r="96" spans="1:5" ht="18" x14ac:dyDescent="0.25">
      <c r="A96" s="150" t="e">
        <f>VLOOKUP(B96,'[1]LISTADO ATM'!$A$2:$C$922,3,0)</f>
        <v>#N/A</v>
      </c>
      <c r="B96" s="164"/>
      <c r="C96" s="134" t="e">
        <f>VLOOKUP(B96,'[1]LISTADO ATM'!$A$2:$B$922,2,0)</f>
        <v>#N/A</v>
      </c>
      <c r="D96" s="136" t="s">
        <v>2429</v>
      </c>
      <c r="E96" s="147"/>
    </row>
    <row r="97" spans="1:5" s="108" customFormat="1" ht="18.75" customHeight="1" x14ac:dyDescent="0.25">
      <c r="A97" s="150" t="e">
        <f>VLOOKUP(B97,'[1]LISTADO ATM'!$A$2:$C$922,3,0)</f>
        <v>#N/A</v>
      </c>
      <c r="B97" s="164"/>
      <c r="C97" s="134" t="e">
        <f>VLOOKUP(B97,'[1]LISTADO ATM'!$A$2:$B$922,2,0)</f>
        <v>#N/A</v>
      </c>
      <c r="D97" s="136" t="s">
        <v>2429</v>
      </c>
      <c r="E97" s="147"/>
    </row>
    <row r="98" spans="1:5" s="108" customFormat="1" ht="18" customHeight="1" x14ac:dyDescent="0.25">
      <c r="A98" s="150" t="e">
        <f>VLOOKUP(B98,'[1]LISTADO ATM'!$A$2:$C$922,3,0)</f>
        <v>#N/A</v>
      </c>
      <c r="B98" s="164"/>
      <c r="C98" s="134" t="e">
        <f>VLOOKUP(B98,'[1]LISTADO ATM'!$A$2:$B$922,2,0)</f>
        <v>#N/A</v>
      </c>
      <c r="D98" s="136"/>
      <c r="E98" s="147"/>
    </row>
    <row r="99" spans="1:5" s="108" customFormat="1" ht="18.75" customHeight="1" x14ac:dyDescent="0.25">
      <c r="A99" s="150" t="e">
        <f>VLOOKUP(B99,'[1]LISTADO ATM'!$A$2:$C$922,3,0)</f>
        <v>#N/A</v>
      </c>
      <c r="B99" s="164"/>
      <c r="C99" s="134" t="e">
        <f>VLOOKUP(B99,'[1]LISTADO ATM'!$A$2:$B$922,2,0)</f>
        <v>#N/A</v>
      </c>
      <c r="D99" s="136"/>
      <c r="E99" s="147"/>
    </row>
    <row r="100" spans="1:5" ht="18.75" customHeight="1" x14ac:dyDescent="0.25">
      <c r="A100" s="150" t="e">
        <f>VLOOKUP(B100,'[1]LISTADO ATM'!$A$2:$C$922,3,0)</f>
        <v>#N/A</v>
      </c>
      <c r="B100" s="164"/>
      <c r="C100" s="134" t="e">
        <f>VLOOKUP(B100,'[1]LISTADO ATM'!$A$2:$B$922,2,0)</f>
        <v>#N/A</v>
      </c>
      <c r="D100" s="136"/>
      <c r="E100" s="147"/>
    </row>
    <row r="101" spans="1:5" ht="18" x14ac:dyDescent="0.25">
      <c r="A101" s="151"/>
      <c r="B101" s="157">
        <f>COUNT(B77:B92)</f>
        <v>16</v>
      </c>
      <c r="C101" s="131"/>
      <c r="D101" s="131"/>
      <c r="E101" s="152"/>
    </row>
    <row r="102" spans="1:5" ht="18.75" customHeight="1" thickBot="1" x14ac:dyDescent="0.3">
      <c r="A102" s="190"/>
      <c r="B102" s="191"/>
      <c r="C102" s="191"/>
      <c r="D102" s="191"/>
      <c r="E102" s="192"/>
    </row>
    <row r="103" spans="1:5" ht="18" x14ac:dyDescent="0.25">
      <c r="A103" s="196" t="s">
        <v>2434</v>
      </c>
      <c r="B103" s="197"/>
      <c r="C103" s="197"/>
      <c r="D103" s="197"/>
      <c r="E103" s="198"/>
    </row>
    <row r="104" spans="1:5" ht="18" x14ac:dyDescent="0.25">
      <c r="A104" s="143" t="s">
        <v>15</v>
      </c>
      <c r="B104" s="143" t="s">
        <v>2408</v>
      </c>
      <c r="C104" s="130" t="s">
        <v>46</v>
      </c>
      <c r="D104" s="130" t="s">
        <v>2411</v>
      </c>
      <c r="E104" s="143" t="s">
        <v>2409</v>
      </c>
    </row>
    <row r="105" spans="1:5" ht="18" x14ac:dyDescent="0.25">
      <c r="A105" s="150" t="str">
        <f>VLOOKUP(B105,'[1]LISTADO ATM'!$A$2:$C$822,3,0)</f>
        <v>ESTE</v>
      </c>
      <c r="B105" s="156">
        <v>673</v>
      </c>
      <c r="C105" s="134" t="str">
        <f>VLOOKUP(B105,'[1]LISTADO ATM'!$A$2:$B$822,2,0)</f>
        <v>ATM Clínica Dr. Cruz Jiminián</v>
      </c>
      <c r="D105" s="134" t="s">
        <v>2470</v>
      </c>
      <c r="E105" s="146">
        <v>3335996246</v>
      </c>
    </row>
    <row r="106" spans="1:5" ht="18.75" customHeight="1" x14ac:dyDescent="0.25">
      <c r="A106" s="150" t="e">
        <f>VLOOKUP(B106,'[1]LISTADO ATM'!$A$2:$C$822,3,0)</f>
        <v>#N/A</v>
      </c>
      <c r="B106" s="164">
        <v>995</v>
      </c>
      <c r="C106" s="134" t="s">
        <v>2680</v>
      </c>
      <c r="D106" s="134" t="s">
        <v>2470</v>
      </c>
      <c r="E106" s="146">
        <v>3335996403</v>
      </c>
    </row>
    <row r="107" spans="1:5" ht="18" x14ac:dyDescent="0.25">
      <c r="A107" s="150" t="str">
        <f>VLOOKUP(B107,'[1]LISTADO ATM'!$A$2:$C$822,3,0)</f>
        <v>NORTE</v>
      </c>
      <c r="B107" s="164">
        <v>775</v>
      </c>
      <c r="C107" s="134" t="str">
        <f>VLOOKUP(B107,'[1]LISTADO ATM'!$A$2:$B$822,2,0)</f>
        <v xml:space="preserve">ATM S/M Lilo (Montecristi) </v>
      </c>
      <c r="D107" s="134" t="s">
        <v>2470</v>
      </c>
      <c r="E107" s="146">
        <v>3335996576</v>
      </c>
    </row>
    <row r="108" spans="1:5" ht="18" x14ac:dyDescent="0.25">
      <c r="A108" s="150" t="str">
        <f>VLOOKUP(B108,'[1]LISTADO ATM'!$A$2:$C$822,3,0)</f>
        <v>DISTRITO NACIONAL</v>
      </c>
      <c r="B108" s="164">
        <v>600</v>
      </c>
      <c r="C108" s="134" t="str">
        <f>VLOOKUP(B108,'[1]LISTADO ATM'!$A$2:$B$822,2,0)</f>
        <v>ATM S/M Bravo Hipica</v>
      </c>
      <c r="D108" s="134" t="s">
        <v>2470</v>
      </c>
      <c r="E108" s="146" t="s">
        <v>2645</v>
      </c>
    </row>
    <row r="109" spans="1:5" ht="18.75" customHeight="1" x14ac:dyDescent="0.25">
      <c r="A109" s="150" t="str">
        <f>VLOOKUP(B109,'[1]LISTADO ATM'!$A$2:$C$822,3,0)</f>
        <v>DISTRITO NACIONAL</v>
      </c>
      <c r="B109" s="164">
        <v>194</v>
      </c>
      <c r="C109" s="134" t="str">
        <f>VLOOKUP(B109,'[1]LISTADO ATM'!$A$2:$B$822,2,0)</f>
        <v xml:space="preserve">ATM UNP Pantoja </v>
      </c>
      <c r="D109" s="134" t="s">
        <v>2470</v>
      </c>
      <c r="E109" s="146" t="s">
        <v>2646</v>
      </c>
    </row>
    <row r="110" spans="1:5" ht="18.75" customHeight="1" x14ac:dyDescent="0.25">
      <c r="A110" s="150" t="str">
        <f>VLOOKUP(B110,'[1]LISTADO ATM'!$A$2:$C$822,3,0)</f>
        <v>DISTRITO NACIONAL</v>
      </c>
      <c r="B110" s="164">
        <v>790</v>
      </c>
      <c r="C110" s="134" t="str">
        <f>VLOOKUP(B110,'[1]LISTADO ATM'!$A$2:$B$822,2,0)</f>
        <v xml:space="preserve">ATM Oficina Bella Vista Mall I </v>
      </c>
      <c r="D110" s="134" t="s">
        <v>2470</v>
      </c>
      <c r="E110" s="146">
        <v>3335996673</v>
      </c>
    </row>
    <row r="111" spans="1:5" ht="18" x14ac:dyDescent="0.25">
      <c r="A111" s="150" t="str">
        <f>VLOOKUP(B111,'[1]LISTADO ATM'!$A$2:$C$822,3,0)</f>
        <v>DISTRITO NACIONAL</v>
      </c>
      <c r="B111" s="164">
        <v>57</v>
      </c>
      <c r="C111" s="134" t="str">
        <f>VLOOKUP(B111,'[1]LISTADO ATM'!$A$2:$B$822,2,0)</f>
        <v xml:space="preserve">ATM Oficina Malecon Center </v>
      </c>
      <c r="D111" s="134" t="s">
        <v>2470</v>
      </c>
      <c r="E111" s="146">
        <v>3335996732</v>
      </c>
    </row>
    <row r="112" spans="1:5" ht="18" x14ac:dyDescent="0.25">
      <c r="A112" s="150" t="str">
        <f>VLOOKUP(B112,'[1]LISTADO ATM'!$A$2:$C$822,3,0)</f>
        <v>NORTE</v>
      </c>
      <c r="B112" s="164">
        <v>315</v>
      </c>
      <c r="C112" s="134" t="str">
        <f>VLOOKUP(B112,'[1]LISTADO ATM'!$A$2:$B$822,2,0)</f>
        <v xml:space="preserve">ATM Oficina Estrella Sadalá </v>
      </c>
      <c r="D112" s="134" t="s">
        <v>2470</v>
      </c>
      <c r="E112" s="164" t="s">
        <v>2654</v>
      </c>
    </row>
    <row r="113" spans="1:5" ht="18.75" customHeight="1" x14ac:dyDescent="0.25">
      <c r="A113" s="150" t="str">
        <f>VLOOKUP(B113,'[1]LISTADO ATM'!$A$2:$C$822,3,0)</f>
        <v>DISTRITO NACIONAL</v>
      </c>
      <c r="B113" s="164">
        <v>232</v>
      </c>
      <c r="C113" s="134" t="str">
        <f>VLOOKUP(B113,'[1]LISTADO ATM'!$A$2:$B$822,2,0)</f>
        <v xml:space="preserve">ATM S/M Nacional Charles de Gaulle </v>
      </c>
      <c r="D113" s="134" t="s">
        <v>2470</v>
      </c>
      <c r="E113" s="164" t="s">
        <v>2681</v>
      </c>
    </row>
    <row r="114" spans="1:5" ht="18" customHeight="1" x14ac:dyDescent="0.25">
      <c r="A114" s="150" t="str">
        <f>VLOOKUP(B114,'[1]LISTADO ATM'!$A$2:$C$822,3,0)</f>
        <v>NORTE</v>
      </c>
      <c r="B114" s="164">
        <v>985</v>
      </c>
      <c r="C114" s="134" t="str">
        <f>VLOOKUP(B114,'[1]LISTADO ATM'!$A$2:$B$822,2,0)</f>
        <v xml:space="preserve">ATM Oficina Dajabón II </v>
      </c>
      <c r="D114" s="134" t="s">
        <v>2470</v>
      </c>
      <c r="E114" s="164" t="s">
        <v>2682</v>
      </c>
    </row>
    <row r="115" spans="1:5" ht="18" x14ac:dyDescent="0.25">
      <c r="A115" s="150" t="str">
        <f>VLOOKUP(B115,'[1]LISTADO ATM'!$A$2:$C$822,3,0)</f>
        <v>NORTE</v>
      </c>
      <c r="B115" s="164">
        <v>93</v>
      </c>
      <c r="C115" s="134" t="str">
        <f>VLOOKUP(B115,'[1]LISTADO ATM'!$A$2:$B$822,2,0)</f>
        <v xml:space="preserve">ATM Oficina Cotuí </v>
      </c>
      <c r="D115" s="134" t="s">
        <v>2470</v>
      </c>
      <c r="E115" s="164" t="s">
        <v>2683</v>
      </c>
    </row>
    <row r="116" spans="1:5" ht="18" x14ac:dyDescent="0.25">
      <c r="A116" s="150" t="e">
        <f>VLOOKUP(B116,'[1]LISTADO ATM'!$A$2:$C$822,3,0)</f>
        <v>#N/A</v>
      </c>
      <c r="B116" s="164"/>
      <c r="C116" s="134" t="e">
        <f>VLOOKUP(B116,'[1]LISTADO ATM'!$A$2:$B$822,2,0)</f>
        <v>#N/A</v>
      </c>
      <c r="D116" s="134" t="s">
        <v>2470</v>
      </c>
      <c r="E116" s="164"/>
    </row>
    <row r="117" spans="1:5" ht="18" customHeight="1" x14ac:dyDescent="0.25">
      <c r="A117" s="150" t="e">
        <f>VLOOKUP(B117,'[1]LISTADO ATM'!$A$2:$C$822,3,0)</f>
        <v>#N/A</v>
      </c>
      <c r="B117" s="164"/>
      <c r="C117" s="134" t="e">
        <f>VLOOKUP(B117,'[1]LISTADO ATM'!$A$2:$B$822,2,0)</f>
        <v>#N/A</v>
      </c>
      <c r="D117" s="134" t="s">
        <v>2470</v>
      </c>
      <c r="E117" s="164"/>
    </row>
    <row r="118" spans="1:5" ht="18" x14ac:dyDescent="0.25">
      <c r="A118" s="150" t="e">
        <f>VLOOKUP(B118,'[1]LISTADO ATM'!$A$2:$C$822,3,0)</f>
        <v>#N/A</v>
      </c>
      <c r="B118" s="164"/>
      <c r="C118" s="134" t="e">
        <f>VLOOKUP(B118,'[1]LISTADO ATM'!$A$2:$B$822,2,0)</f>
        <v>#N/A</v>
      </c>
      <c r="D118" s="134" t="s">
        <v>2470</v>
      </c>
      <c r="E118" s="164"/>
    </row>
    <row r="119" spans="1:5" ht="18.75" thickBot="1" x14ac:dyDescent="0.3">
      <c r="A119" s="151" t="s">
        <v>2463</v>
      </c>
      <c r="B119" s="139">
        <f>COUNT(B105:B112)</f>
        <v>8</v>
      </c>
      <c r="C119" s="131"/>
      <c r="D119" s="131"/>
      <c r="E119" s="152"/>
    </row>
    <row r="120" spans="1:5" ht="15.75" thickBot="1" x14ac:dyDescent="0.3">
      <c r="A120" s="190"/>
      <c r="B120" s="191"/>
      <c r="C120" s="191"/>
      <c r="D120" s="191"/>
      <c r="E120" s="192"/>
    </row>
    <row r="121" spans="1:5" ht="18" x14ac:dyDescent="0.25">
      <c r="A121" s="196" t="s">
        <v>2585</v>
      </c>
      <c r="B121" s="197"/>
      <c r="C121" s="197"/>
      <c r="D121" s="197"/>
      <c r="E121" s="198"/>
    </row>
    <row r="122" spans="1:5" ht="18" x14ac:dyDescent="0.25">
      <c r="A122" s="153" t="s">
        <v>15</v>
      </c>
      <c r="B122" s="143" t="s">
        <v>2408</v>
      </c>
      <c r="C122" s="133" t="s">
        <v>46</v>
      </c>
      <c r="D122" s="133" t="s">
        <v>2411</v>
      </c>
      <c r="E122" s="154" t="s">
        <v>2409</v>
      </c>
    </row>
    <row r="123" spans="1:5" ht="18" x14ac:dyDescent="0.25">
      <c r="A123" s="134" t="str">
        <f>VLOOKUP(B123,'[1]LISTADO ATM'!$A$2:$C$822,3,0)</f>
        <v>DISTRITO NACIONAL</v>
      </c>
      <c r="B123" s="134">
        <v>231</v>
      </c>
      <c r="C123" s="134" t="str">
        <f>VLOOKUP(B123,'[1]LISTADO ATM'!$A$2:$B$822,2,0)</f>
        <v xml:space="preserve">ATM Oficina Zona Oriental </v>
      </c>
      <c r="D123" s="161" t="s">
        <v>2622</v>
      </c>
      <c r="E123" s="146">
        <v>3335996727</v>
      </c>
    </row>
    <row r="124" spans="1:5" ht="18" x14ac:dyDescent="0.25">
      <c r="A124" s="134" t="str">
        <f>VLOOKUP(B124,'[1]LISTADO ATM'!$A$2:$C$822,3,0)</f>
        <v>NORTE</v>
      </c>
      <c r="B124" s="134">
        <v>283</v>
      </c>
      <c r="C124" s="134" t="str">
        <f>VLOOKUP(B124,'[1]LISTADO ATM'!$A$2:$B$822,2,0)</f>
        <v xml:space="preserve">ATM Oficina Nibaje </v>
      </c>
      <c r="D124" s="161" t="s">
        <v>2622</v>
      </c>
      <c r="E124" s="146">
        <v>3335996729</v>
      </c>
    </row>
    <row r="125" spans="1:5" ht="18" x14ac:dyDescent="0.25">
      <c r="A125" s="134" t="str">
        <f>VLOOKUP(B125,'[1]LISTADO ATM'!$A$2:$C$822,3,0)</f>
        <v>DISTRITO NACIONAL</v>
      </c>
      <c r="B125" s="134">
        <v>113</v>
      </c>
      <c r="C125" s="134" t="str">
        <f>VLOOKUP(B125,'[1]LISTADO ATM'!$A$2:$B$822,2,0)</f>
        <v xml:space="preserve">ATM Autoservicio Atalaya del Mar </v>
      </c>
      <c r="D125" s="161" t="s">
        <v>2622</v>
      </c>
      <c r="E125" s="146">
        <v>3335996730</v>
      </c>
    </row>
    <row r="126" spans="1:5" ht="18" x14ac:dyDescent="0.25">
      <c r="A126" s="134" t="str">
        <f>VLOOKUP(B126,'[1]LISTADO ATM'!$A$2:$C$822,3,0)</f>
        <v>DISTRITO NACIONAL</v>
      </c>
      <c r="B126" s="134">
        <v>743</v>
      </c>
      <c r="C126" s="134" t="str">
        <f>VLOOKUP(B126,'[1]LISTADO ATM'!$A$2:$B$822,2,0)</f>
        <v xml:space="preserve">ATM Oficina Los Frailes </v>
      </c>
      <c r="D126" s="161" t="s">
        <v>2622</v>
      </c>
      <c r="E126" s="146">
        <v>3335996731</v>
      </c>
    </row>
    <row r="127" spans="1:5" ht="18" x14ac:dyDescent="0.25">
      <c r="A127" s="134" t="str">
        <f>VLOOKUP(B127,'[1]LISTADO ATM'!$A$2:$C$822,3,0)</f>
        <v>DISTRITO NACIONAL</v>
      </c>
      <c r="B127" s="134">
        <v>243</v>
      </c>
      <c r="C127" s="134" t="str">
        <f>VLOOKUP(B127,'[1]LISTADO ATM'!$A$2:$B$822,2,0)</f>
        <v xml:space="preserve">ATM Autoservicio Plaza Central  </v>
      </c>
      <c r="D127" s="141" t="s">
        <v>2550</v>
      </c>
      <c r="E127" s="146" t="s">
        <v>2669</v>
      </c>
    </row>
    <row r="128" spans="1:5" ht="18" x14ac:dyDescent="0.25">
      <c r="A128" s="134" t="str">
        <f>VLOOKUP(B128,'[1]LISTADO ATM'!$A$2:$C$822,3,0)</f>
        <v>DISTRITO NACIONAL</v>
      </c>
      <c r="B128" s="134">
        <v>686</v>
      </c>
      <c r="C128" s="134" t="str">
        <f>VLOOKUP(B128,'[1]LISTADO ATM'!$A$2:$B$822,2,0)</f>
        <v>ATM Autoservicio Oficina Máximo Gómez</v>
      </c>
      <c r="D128" s="161" t="s">
        <v>2622</v>
      </c>
      <c r="E128" s="146" t="s">
        <v>2670</v>
      </c>
    </row>
    <row r="129" spans="1:5" ht="18" x14ac:dyDescent="0.25">
      <c r="A129" s="134" t="e">
        <f>VLOOKUP(B129,'[1]LISTADO ATM'!$A$2:$C$822,3,0)</f>
        <v>#N/A</v>
      </c>
      <c r="B129" s="134"/>
      <c r="C129" s="134" t="e">
        <f>VLOOKUP(B129,'[1]LISTADO ATM'!$A$2:$B$822,2,0)</f>
        <v>#N/A</v>
      </c>
      <c r="D129" s="163"/>
      <c r="E129" s="146"/>
    </row>
    <row r="130" spans="1:5" ht="18" x14ac:dyDescent="0.25">
      <c r="A130" s="134" t="e">
        <f>VLOOKUP(B130,'[1]LISTADO ATM'!$A$2:$C$822,3,0)</f>
        <v>#N/A</v>
      </c>
      <c r="B130" s="134"/>
      <c r="C130" s="134" t="e">
        <f>VLOOKUP(B130,'[1]LISTADO ATM'!$A$2:$B$822,2,0)</f>
        <v>#N/A</v>
      </c>
      <c r="D130" s="163"/>
      <c r="E130" s="146"/>
    </row>
    <row r="131" spans="1:5" ht="18.75" customHeight="1" x14ac:dyDescent="0.25">
      <c r="A131" s="134" t="e">
        <f>VLOOKUP(B131,'[1]LISTADO ATM'!$A$2:$C$822,3,0)</f>
        <v>#N/A</v>
      </c>
      <c r="B131" s="134"/>
      <c r="C131" s="134" t="e">
        <f>VLOOKUP(B131,'[1]LISTADO ATM'!$A$2:$B$822,2,0)</f>
        <v>#N/A</v>
      </c>
      <c r="D131" s="163"/>
      <c r="E131" s="146"/>
    </row>
    <row r="132" spans="1:5" ht="18.75" thickBot="1" x14ac:dyDescent="0.3">
      <c r="A132" s="151" t="s">
        <v>2463</v>
      </c>
      <c r="B132" s="139">
        <f>COUNT(B123:B128)</f>
        <v>6</v>
      </c>
      <c r="C132" s="131"/>
      <c r="D132" s="131"/>
      <c r="E132" s="152"/>
    </row>
    <row r="133" spans="1:5" ht="15.75" thickBot="1" x14ac:dyDescent="0.3">
      <c r="A133" s="190"/>
      <c r="B133" s="191"/>
      <c r="C133" s="199" t="s">
        <v>2405</v>
      </c>
      <c r="D133" s="199"/>
      <c r="E133" s="200"/>
    </row>
    <row r="134" spans="1:5" ht="18.75" customHeight="1" thickBot="1" x14ac:dyDescent="0.3">
      <c r="A134" s="203" t="s">
        <v>2465</v>
      </c>
      <c r="B134" s="204"/>
      <c r="C134" s="201"/>
      <c r="D134" s="201"/>
      <c r="E134" s="202"/>
    </row>
    <row r="135" spans="1:5" ht="18.75" thickBot="1" x14ac:dyDescent="0.3">
      <c r="A135" s="137">
        <f>+B101+B119+B132</f>
        <v>30</v>
      </c>
      <c r="B135" s="138"/>
      <c r="C135" s="201"/>
      <c r="D135" s="201"/>
      <c r="E135" s="202"/>
    </row>
    <row r="136" spans="1:5" ht="18.75" customHeight="1" thickBot="1" x14ac:dyDescent="0.3">
      <c r="A136" s="205"/>
      <c r="B136" s="206"/>
      <c r="C136" s="191"/>
      <c r="D136" s="191"/>
      <c r="E136" s="192"/>
    </row>
    <row r="137" spans="1:5" ht="18.75" thickBot="1" x14ac:dyDescent="0.3">
      <c r="A137" s="193" t="s">
        <v>2466</v>
      </c>
      <c r="B137" s="194"/>
      <c r="C137" s="194"/>
      <c r="D137" s="194"/>
      <c r="E137" s="195"/>
    </row>
    <row r="138" spans="1:5" ht="18" x14ac:dyDescent="0.25">
      <c r="A138" s="153" t="s">
        <v>15</v>
      </c>
      <c r="B138" s="144" t="s">
        <v>2408</v>
      </c>
      <c r="C138" s="133" t="s">
        <v>46</v>
      </c>
      <c r="D138" s="133" t="s">
        <v>2411</v>
      </c>
      <c r="E138" s="154"/>
    </row>
    <row r="139" spans="1:5" ht="18.75" customHeight="1" x14ac:dyDescent="0.25">
      <c r="A139" s="145" t="str">
        <f>VLOOKUP(B139,'[1]LISTADO ATM'!$A$2:$C$822,3,0)</f>
        <v>DISTRITO NACIONAL</v>
      </c>
      <c r="B139" s="156">
        <v>546</v>
      </c>
      <c r="C139" s="134" t="str">
        <f>VLOOKUP(B139,'[1]LISTADO ATM'!$A$2:$B$822,2,0)</f>
        <v xml:space="preserve">ATM ITLA </v>
      </c>
      <c r="D139" s="179" t="s">
        <v>2617</v>
      </c>
      <c r="E139" s="180"/>
    </row>
    <row r="140" spans="1:5" ht="18" x14ac:dyDescent="0.25">
      <c r="A140" s="145" t="str">
        <f>VLOOKUP(B140,'[1]LISTADO ATM'!$A$2:$C$822,3,0)</f>
        <v>ESTE</v>
      </c>
      <c r="B140" s="156">
        <v>495</v>
      </c>
      <c r="C140" s="134" t="str">
        <f>VLOOKUP(B140,'[1]LISTADO ATM'!$A$2:$B$822,2,0)</f>
        <v>ATM Cemento PANAM</v>
      </c>
      <c r="D140" s="179" t="s">
        <v>2587</v>
      </c>
      <c r="E140" s="180"/>
    </row>
    <row r="141" spans="1:5" ht="18" x14ac:dyDescent="0.25">
      <c r="A141" s="145" t="str">
        <f>VLOOKUP(B141,'[1]LISTADO ATM'!$A$2:$C$922,3,0)</f>
        <v>DISTRITO NACIONAL</v>
      </c>
      <c r="B141" s="156">
        <v>618</v>
      </c>
      <c r="C141" s="134" t="str">
        <f>VLOOKUP(B141,'[1]LISTADO ATM'!$A$2:$B$922,2,0)</f>
        <v xml:space="preserve">ATM Bienes Nacionales </v>
      </c>
      <c r="D141" s="179" t="s">
        <v>2587</v>
      </c>
      <c r="E141" s="180"/>
    </row>
    <row r="142" spans="1:5" ht="18" x14ac:dyDescent="0.25">
      <c r="A142" s="145" t="str">
        <f>VLOOKUP(B142,'[1]LISTADO ATM'!$A$2:$C$922,3,0)</f>
        <v>DISTRITO NACIONAL</v>
      </c>
      <c r="B142" s="156">
        <v>573</v>
      </c>
      <c r="C142" s="134" t="str">
        <f>VLOOKUP(B142,'[1]LISTADO ATM'!$A$2:$B$922,2,0)</f>
        <v xml:space="preserve">ATM IDSS </v>
      </c>
      <c r="D142" s="179" t="s">
        <v>2587</v>
      </c>
      <c r="E142" s="180"/>
    </row>
    <row r="143" spans="1:5" ht="18" x14ac:dyDescent="0.25">
      <c r="A143" s="145" t="e">
        <f>VLOOKUP(B143,'[1]LISTADO ATM'!$A$2:$C$922,3,0)</f>
        <v>#N/A</v>
      </c>
      <c r="B143" s="156"/>
      <c r="C143" s="134" t="e">
        <f>VLOOKUP(B143,'[1]LISTADO ATM'!$A$2:$B$922,2,0)</f>
        <v>#N/A</v>
      </c>
      <c r="D143" s="207"/>
      <c r="E143" s="208"/>
    </row>
    <row r="144" spans="1:5" ht="18" x14ac:dyDescent="0.25">
      <c r="A144" s="145" t="e">
        <f>VLOOKUP(B144,'[1]LISTADO ATM'!$A$2:$C$922,3,0)</f>
        <v>#N/A</v>
      </c>
      <c r="B144" s="156"/>
      <c r="C144" s="134" t="e">
        <f>VLOOKUP(B144,'[1]LISTADO ATM'!$A$2:$B$922,2,0)</f>
        <v>#N/A</v>
      </c>
      <c r="D144" s="207"/>
      <c r="E144" s="208"/>
    </row>
    <row r="145" spans="1:5" ht="18" x14ac:dyDescent="0.25">
      <c r="A145" s="145" t="e">
        <f>VLOOKUP(B145,'[1]LISTADO ATM'!$A$2:$C$922,3,0)</f>
        <v>#N/A</v>
      </c>
      <c r="B145" s="156"/>
      <c r="C145" s="134" t="e">
        <f>VLOOKUP(B145,'[1]LISTADO ATM'!$A$2:$B$922,2,0)</f>
        <v>#N/A</v>
      </c>
      <c r="D145" s="207"/>
      <c r="E145" s="208"/>
    </row>
    <row r="146" spans="1:5" ht="18.75" thickBot="1" x14ac:dyDescent="0.3">
      <c r="A146" s="158" t="s">
        <v>2463</v>
      </c>
      <c r="B146" s="159">
        <f>COUNT(B139:B142)</f>
        <v>4</v>
      </c>
      <c r="C146" s="160"/>
      <c r="D146" s="160"/>
      <c r="E146" s="160"/>
    </row>
    <row r="147" spans="1:5" x14ac:dyDescent="0.25">
      <c r="A147" s="123"/>
      <c r="C147" s="123"/>
      <c r="D147" s="123"/>
    </row>
    <row r="148" spans="1:5" x14ac:dyDescent="0.25">
      <c r="A148" s="123"/>
      <c r="C148" s="123"/>
      <c r="D148" s="123"/>
    </row>
    <row r="149" spans="1:5" x14ac:dyDescent="0.25">
      <c r="A149" s="123"/>
      <c r="C149" s="123"/>
      <c r="D149" s="123"/>
    </row>
    <row r="150" spans="1:5" x14ac:dyDescent="0.25">
      <c r="A150" s="123"/>
      <c r="C150" s="123"/>
      <c r="D150" s="123"/>
    </row>
    <row r="151" spans="1:5" x14ac:dyDescent="0.25">
      <c r="A151" s="123"/>
      <c r="C151" s="123"/>
      <c r="D151" s="123"/>
    </row>
    <row r="152" spans="1:5" x14ac:dyDescent="0.25">
      <c r="A152" s="123"/>
      <c r="C152" s="123"/>
      <c r="D152" s="123"/>
    </row>
    <row r="153" spans="1:5" x14ac:dyDescent="0.25">
      <c r="A153" s="123"/>
      <c r="C153" s="123"/>
      <c r="D153" s="123"/>
    </row>
    <row r="154" spans="1:5" x14ac:dyDescent="0.25">
      <c r="A154" s="123"/>
      <c r="C154" s="123"/>
      <c r="D154" s="123"/>
    </row>
    <row r="155" spans="1:5" x14ac:dyDescent="0.25">
      <c r="A155" s="123"/>
      <c r="C155" s="123"/>
      <c r="D155" s="123"/>
    </row>
    <row r="156" spans="1:5" x14ac:dyDescent="0.25">
      <c r="A156" s="123"/>
      <c r="C156" s="123"/>
      <c r="D156" s="123"/>
    </row>
    <row r="157" spans="1:5" x14ac:dyDescent="0.25">
      <c r="A157" s="123"/>
      <c r="C157" s="123"/>
      <c r="D157" s="123"/>
    </row>
    <row r="158" spans="1:5" x14ac:dyDescent="0.25">
      <c r="A158" s="123"/>
      <c r="C158" s="123"/>
      <c r="D158" s="123"/>
    </row>
    <row r="159" spans="1:5" x14ac:dyDescent="0.25">
      <c r="A159" s="123"/>
      <c r="C159" s="123"/>
      <c r="D159" s="123"/>
    </row>
    <row r="160" spans="1:5" x14ac:dyDescent="0.25">
      <c r="A160" s="123"/>
      <c r="C160" s="123"/>
      <c r="D160" s="123"/>
    </row>
    <row r="161" spans="1:4" x14ac:dyDescent="0.25">
      <c r="A161" s="123"/>
      <c r="C161" s="123"/>
      <c r="D161" s="123"/>
    </row>
    <row r="162" spans="1:4" x14ac:dyDescent="0.25">
      <c r="A162" s="123"/>
      <c r="C162" s="123"/>
      <c r="D162" s="123"/>
    </row>
    <row r="163" spans="1:4" x14ac:dyDescent="0.25">
      <c r="A163" s="123"/>
      <c r="C163" s="123"/>
      <c r="D163" s="123"/>
    </row>
    <row r="164" spans="1:4" x14ac:dyDescent="0.25">
      <c r="A164" s="123"/>
      <c r="C164" s="123"/>
      <c r="D164" s="123"/>
    </row>
    <row r="165" spans="1:4" x14ac:dyDescent="0.25">
      <c r="A165" s="123"/>
      <c r="C165" s="123"/>
      <c r="D165" s="123"/>
    </row>
    <row r="166" spans="1:4" x14ac:dyDescent="0.25">
      <c r="A166" s="123"/>
      <c r="C166" s="123"/>
      <c r="D166" s="123"/>
    </row>
    <row r="167" spans="1:4" x14ac:dyDescent="0.25">
      <c r="A167" s="123"/>
      <c r="C167" s="123"/>
      <c r="D167" s="123"/>
    </row>
    <row r="168" spans="1:4" x14ac:dyDescent="0.25">
      <c r="A168" s="123"/>
      <c r="C168" s="123"/>
      <c r="D168" s="123"/>
    </row>
    <row r="169" spans="1:4" x14ac:dyDescent="0.25">
      <c r="A169" s="123"/>
      <c r="C169" s="123"/>
      <c r="D169" s="123"/>
    </row>
    <row r="170" spans="1:4" x14ac:dyDescent="0.25">
      <c r="A170" s="123"/>
      <c r="C170" s="123"/>
      <c r="D170" s="123"/>
    </row>
    <row r="171" spans="1:4" x14ac:dyDescent="0.25">
      <c r="A171" s="123"/>
      <c r="C171" s="123"/>
      <c r="D171" s="123"/>
    </row>
    <row r="172" spans="1:4" x14ac:dyDescent="0.25">
      <c r="A172" s="123"/>
      <c r="C172" s="123"/>
      <c r="D172" s="123"/>
    </row>
    <row r="173" spans="1:4" x14ac:dyDescent="0.25">
      <c r="A173" s="123"/>
      <c r="C173" s="123"/>
      <c r="D173" s="123"/>
    </row>
    <row r="174" spans="1:4" x14ac:dyDescent="0.25">
      <c r="A174" s="123"/>
      <c r="C174" s="123"/>
      <c r="D174" s="123"/>
    </row>
    <row r="175" spans="1:4" x14ac:dyDescent="0.25">
      <c r="A175" s="123"/>
      <c r="C175" s="123"/>
      <c r="D175" s="123"/>
    </row>
    <row r="176" spans="1:4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  <row r="619" spans="1:4" x14ac:dyDescent="0.25">
      <c r="A619" s="123"/>
      <c r="C619" s="123"/>
      <c r="D619" s="123"/>
    </row>
    <row r="620" spans="1:4" x14ac:dyDescent="0.25">
      <c r="A620" s="123"/>
      <c r="C620" s="123"/>
      <c r="D620" s="123"/>
    </row>
    <row r="621" spans="1:4" x14ac:dyDescent="0.25">
      <c r="A621" s="123"/>
      <c r="C621" s="123"/>
      <c r="D621" s="123"/>
    </row>
    <row r="622" spans="1:4" x14ac:dyDescent="0.25">
      <c r="A622" s="123"/>
      <c r="C622" s="123"/>
      <c r="D622" s="123"/>
    </row>
    <row r="623" spans="1:4" x14ac:dyDescent="0.25">
      <c r="A623" s="123"/>
      <c r="C623" s="123"/>
      <c r="D623" s="123"/>
    </row>
    <row r="624" spans="1:4" x14ac:dyDescent="0.25">
      <c r="A624" s="123"/>
      <c r="C624" s="123"/>
      <c r="D624" s="123"/>
    </row>
    <row r="625" spans="1:4" x14ac:dyDescent="0.25">
      <c r="A625" s="123"/>
      <c r="C625" s="123"/>
      <c r="D625" s="123"/>
    </row>
    <row r="626" spans="1:4" x14ac:dyDescent="0.25">
      <c r="A626" s="123"/>
      <c r="C626" s="123"/>
      <c r="D626" s="123"/>
    </row>
    <row r="627" spans="1:4" x14ac:dyDescent="0.25">
      <c r="A627" s="123"/>
      <c r="C627" s="123"/>
      <c r="D627" s="123"/>
    </row>
    <row r="628" spans="1:4" x14ac:dyDescent="0.25">
      <c r="A628" s="123"/>
      <c r="C628" s="123"/>
      <c r="D628" s="123"/>
    </row>
    <row r="629" spans="1:4" x14ac:dyDescent="0.25">
      <c r="A629" s="123"/>
      <c r="C629" s="123"/>
      <c r="D629" s="123"/>
    </row>
    <row r="630" spans="1:4" x14ac:dyDescent="0.25">
      <c r="A630" s="123"/>
      <c r="C630" s="123"/>
      <c r="D630" s="123"/>
    </row>
    <row r="631" spans="1:4" x14ac:dyDescent="0.25">
      <c r="A631" s="123"/>
      <c r="C631" s="123"/>
      <c r="D631" s="123"/>
    </row>
    <row r="632" spans="1:4" x14ac:dyDescent="0.25">
      <c r="A632" s="123"/>
      <c r="C632" s="123"/>
      <c r="D632" s="123"/>
    </row>
    <row r="633" spans="1:4" x14ac:dyDescent="0.25">
      <c r="A633" s="123"/>
      <c r="C633" s="123"/>
      <c r="D633" s="123"/>
    </row>
    <row r="634" spans="1:4" x14ac:dyDescent="0.25">
      <c r="A634" s="123"/>
      <c r="C634" s="123"/>
      <c r="D634" s="123"/>
    </row>
    <row r="635" spans="1:4" x14ac:dyDescent="0.25">
      <c r="A635" s="123"/>
      <c r="C635" s="123"/>
      <c r="D635" s="123"/>
    </row>
    <row r="636" spans="1:4" x14ac:dyDescent="0.25">
      <c r="A636" s="123"/>
      <c r="C636" s="123"/>
      <c r="D636" s="123"/>
    </row>
    <row r="637" spans="1:4" x14ac:dyDescent="0.25">
      <c r="A637" s="123"/>
      <c r="C637" s="123"/>
      <c r="D637" s="123"/>
    </row>
    <row r="638" spans="1:4" x14ac:dyDescent="0.25">
      <c r="A638" s="123"/>
      <c r="C638" s="123"/>
      <c r="D638" s="123"/>
    </row>
    <row r="639" spans="1:4" x14ac:dyDescent="0.25">
      <c r="A639" s="123"/>
      <c r="C639" s="123"/>
      <c r="D639" s="123"/>
    </row>
    <row r="640" spans="1:4" x14ac:dyDescent="0.25">
      <c r="A640" s="123"/>
      <c r="C640" s="123"/>
      <c r="D640" s="123"/>
    </row>
    <row r="641" spans="1:4" x14ac:dyDescent="0.25">
      <c r="A641" s="123"/>
      <c r="C641" s="123"/>
      <c r="D641" s="123"/>
    </row>
    <row r="642" spans="1:4" x14ac:dyDescent="0.25">
      <c r="A642" s="123"/>
      <c r="C642" s="123"/>
      <c r="D642" s="123"/>
    </row>
    <row r="643" spans="1:4" x14ac:dyDescent="0.25">
      <c r="A643" s="123"/>
      <c r="C643" s="123"/>
      <c r="D643" s="123"/>
    </row>
    <row r="644" spans="1:4" x14ac:dyDescent="0.25">
      <c r="A644" s="123"/>
      <c r="C644" s="123"/>
      <c r="D644" s="123"/>
    </row>
    <row r="645" spans="1:4" x14ac:dyDescent="0.25">
      <c r="A645" s="123"/>
      <c r="C645" s="123"/>
      <c r="D645" s="123"/>
    </row>
    <row r="646" spans="1:4" x14ac:dyDescent="0.25">
      <c r="A646" s="123"/>
      <c r="C646" s="123"/>
      <c r="D646" s="123"/>
    </row>
    <row r="647" spans="1:4" x14ac:dyDescent="0.25">
      <c r="A647" s="123"/>
      <c r="C647" s="123"/>
      <c r="D647" s="123"/>
    </row>
    <row r="648" spans="1:4" x14ac:dyDescent="0.25">
      <c r="A648" s="123"/>
      <c r="C648" s="123"/>
      <c r="D648" s="123"/>
    </row>
    <row r="649" spans="1:4" x14ac:dyDescent="0.25">
      <c r="A649" s="123"/>
      <c r="C649" s="123"/>
      <c r="D649" s="123"/>
    </row>
    <row r="650" spans="1:4" x14ac:dyDescent="0.25">
      <c r="A650" s="123"/>
      <c r="C650" s="123"/>
      <c r="D650" s="123"/>
    </row>
    <row r="651" spans="1:4" x14ac:dyDescent="0.25">
      <c r="A651" s="123"/>
      <c r="C651" s="123"/>
      <c r="D651" s="123"/>
    </row>
    <row r="652" spans="1:4" x14ac:dyDescent="0.25">
      <c r="A652" s="123"/>
      <c r="C652" s="123"/>
      <c r="D652" s="123"/>
    </row>
    <row r="653" spans="1:4" x14ac:dyDescent="0.25">
      <c r="A653" s="123"/>
      <c r="C653" s="123"/>
      <c r="D653" s="123"/>
    </row>
    <row r="654" spans="1:4" x14ac:dyDescent="0.25">
      <c r="A654" s="123"/>
      <c r="C654" s="123"/>
      <c r="D654" s="123"/>
    </row>
    <row r="655" spans="1:4" x14ac:dyDescent="0.25">
      <c r="A655" s="123"/>
      <c r="C655" s="123"/>
      <c r="D655" s="123"/>
    </row>
    <row r="656" spans="1:4" x14ac:dyDescent="0.25">
      <c r="A656" s="123"/>
      <c r="C656" s="123"/>
      <c r="D656" s="123"/>
    </row>
    <row r="657" spans="1:4" x14ac:dyDescent="0.25">
      <c r="A657" s="123"/>
      <c r="C657" s="123"/>
      <c r="D657" s="123"/>
    </row>
    <row r="658" spans="1:4" x14ac:dyDescent="0.25">
      <c r="A658" s="123"/>
      <c r="C658" s="123"/>
      <c r="D658" s="123"/>
    </row>
    <row r="659" spans="1:4" x14ac:dyDescent="0.25">
      <c r="A659" s="123"/>
      <c r="C659" s="123"/>
      <c r="D659" s="123"/>
    </row>
    <row r="660" spans="1:4" x14ac:dyDescent="0.25">
      <c r="A660" s="123"/>
      <c r="C660" s="123"/>
      <c r="D660" s="123"/>
    </row>
    <row r="661" spans="1:4" x14ac:dyDescent="0.25">
      <c r="A661" s="123"/>
      <c r="C661" s="123"/>
      <c r="D661" s="123"/>
    </row>
    <row r="662" spans="1:4" x14ac:dyDescent="0.25">
      <c r="A662" s="123"/>
      <c r="C662" s="123"/>
      <c r="D662" s="123"/>
    </row>
    <row r="663" spans="1:4" x14ac:dyDescent="0.25">
      <c r="A663" s="123"/>
      <c r="C663" s="123"/>
      <c r="D663" s="123"/>
    </row>
    <row r="664" spans="1:4" x14ac:dyDescent="0.25">
      <c r="A664" s="123"/>
      <c r="C664" s="123"/>
      <c r="D664" s="123"/>
    </row>
    <row r="665" spans="1:4" x14ac:dyDescent="0.25">
      <c r="A665" s="123"/>
      <c r="C665" s="123"/>
      <c r="D665" s="123"/>
    </row>
    <row r="666" spans="1:4" x14ac:dyDescent="0.25">
      <c r="A666" s="123"/>
      <c r="C666" s="123"/>
      <c r="D666" s="123"/>
    </row>
    <row r="667" spans="1:4" x14ac:dyDescent="0.25">
      <c r="A667" s="123"/>
      <c r="C667" s="123"/>
      <c r="D667" s="123"/>
    </row>
    <row r="668" spans="1:4" x14ac:dyDescent="0.25">
      <c r="A668" s="123"/>
      <c r="C668" s="123"/>
      <c r="D668" s="123"/>
    </row>
    <row r="669" spans="1:4" x14ac:dyDescent="0.25">
      <c r="A669" s="123"/>
      <c r="C669" s="123"/>
      <c r="D669" s="123"/>
    </row>
    <row r="670" spans="1:4" x14ac:dyDescent="0.25">
      <c r="A670" s="123"/>
      <c r="C670" s="123"/>
      <c r="D670" s="123"/>
    </row>
    <row r="671" spans="1:4" x14ac:dyDescent="0.25">
      <c r="A671" s="123"/>
      <c r="C671" s="123"/>
      <c r="D671" s="123"/>
    </row>
    <row r="672" spans="1:4" x14ac:dyDescent="0.25">
      <c r="A672" s="123"/>
      <c r="C672" s="123"/>
      <c r="D672" s="123"/>
    </row>
    <row r="673" spans="1:4" x14ac:dyDescent="0.25">
      <c r="A673" s="123"/>
      <c r="C673" s="123"/>
      <c r="D673" s="123"/>
    </row>
    <row r="674" spans="1:4" x14ac:dyDescent="0.25">
      <c r="A674" s="123"/>
      <c r="C674" s="123"/>
      <c r="D674" s="123"/>
    </row>
    <row r="675" spans="1:4" x14ac:dyDescent="0.25">
      <c r="A675" s="123"/>
      <c r="C675" s="123"/>
      <c r="D675" s="123"/>
    </row>
    <row r="676" spans="1:4" x14ac:dyDescent="0.25">
      <c r="A676" s="123"/>
      <c r="C676" s="123"/>
      <c r="D676" s="123"/>
    </row>
    <row r="677" spans="1:4" x14ac:dyDescent="0.25">
      <c r="A677" s="123"/>
      <c r="C677" s="123"/>
      <c r="D677" s="123"/>
    </row>
    <row r="678" spans="1:4" x14ac:dyDescent="0.25">
      <c r="A678" s="123"/>
      <c r="C678" s="123"/>
      <c r="D678" s="123"/>
    </row>
    <row r="679" spans="1:4" x14ac:dyDescent="0.25">
      <c r="A679" s="123"/>
      <c r="C679" s="123"/>
      <c r="D679" s="123"/>
    </row>
    <row r="680" spans="1:4" x14ac:dyDescent="0.25">
      <c r="A680" s="123"/>
      <c r="C680" s="123"/>
      <c r="D680" s="123"/>
    </row>
    <row r="681" spans="1:4" x14ac:dyDescent="0.25">
      <c r="A681" s="123"/>
      <c r="C681" s="123"/>
      <c r="D681" s="123"/>
    </row>
    <row r="682" spans="1:4" x14ac:dyDescent="0.25">
      <c r="A682" s="123"/>
      <c r="C682" s="123"/>
      <c r="D682" s="123"/>
    </row>
    <row r="683" spans="1:4" x14ac:dyDescent="0.25">
      <c r="A683" s="123"/>
      <c r="C683" s="123"/>
      <c r="D683" s="123"/>
    </row>
    <row r="684" spans="1:4" x14ac:dyDescent="0.25">
      <c r="A684" s="123"/>
      <c r="C684" s="123"/>
      <c r="D684" s="123"/>
    </row>
    <row r="685" spans="1:4" x14ac:dyDescent="0.25">
      <c r="A685" s="123"/>
      <c r="C685" s="123"/>
      <c r="D685" s="123"/>
    </row>
    <row r="686" spans="1:4" x14ac:dyDescent="0.25">
      <c r="A686" s="123"/>
      <c r="C686" s="123"/>
      <c r="D686" s="123"/>
    </row>
    <row r="687" spans="1:4" x14ac:dyDescent="0.25">
      <c r="A687" s="123"/>
      <c r="C687" s="123"/>
      <c r="D687" s="123"/>
    </row>
    <row r="688" spans="1:4" x14ac:dyDescent="0.25">
      <c r="A688" s="123"/>
      <c r="C688" s="123"/>
      <c r="D688" s="123"/>
    </row>
    <row r="689" spans="1:4" x14ac:dyDescent="0.25">
      <c r="A689" s="123"/>
      <c r="C689" s="123"/>
      <c r="D689" s="123"/>
    </row>
    <row r="690" spans="1:4" x14ac:dyDescent="0.25">
      <c r="A690" s="123"/>
      <c r="C690" s="123"/>
      <c r="D690" s="123"/>
    </row>
    <row r="691" spans="1:4" x14ac:dyDescent="0.25">
      <c r="A691" s="123"/>
      <c r="C691" s="123"/>
      <c r="D691" s="123"/>
    </row>
    <row r="692" spans="1:4" x14ac:dyDescent="0.25">
      <c r="A692" s="123"/>
      <c r="C692" s="123"/>
      <c r="D692" s="123"/>
    </row>
    <row r="693" spans="1:4" x14ac:dyDescent="0.25">
      <c r="A693" s="123"/>
      <c r="C693" s="123"/>
      <c r="D693" s="123"/>
    </row>
    <row r="694" spans="1:4" x14ac:dyDescent="0.25">
      <c r="A694" s="123"/>
      <c r="C694" s="123"/>
      <c r="D694" s="123"/>
    </row>
    <row r="695" spans="1:4" x14ac:dyDescent="0.25">
      <c r="A695" s="123"/>
      <c r="C695" s="123"/>
      <c r="D695" s="123"/>
    </row>
    <row r="696" spans="1:4" x14ac:dyDescent="0.25">
      <c r="A696" s="123"/>
      <c r="C696" s="123"/>
      <c r="D696" s="123"/>
    </row>
    <row r="697" spans="1:4" x14ac:dyDescent="0.25">
      <c r="A697" s="123"/>
      <c r="C697" s="123"/>
      <c r="D697" s="123"/>
    </row>
    <row r="698" spans="1:4" x14ac:dyDescent="0.25">
      <c r="A698" s="123"/>
      <c r="C698" s="123"/>
      <c r="D698" s="123"/>
    </row>
    <row r="699" spans="1:4" x14ac:dyDescent="0.25">
      <c r="A699" s="123"/>
      <c r="C699" s="123"/>
      <c r="D699" s="123"/>
    </row>
    <row r="700" spans="1:4" x14ac:dyDescent="0.25">
      <c r="A700" s="123"/>
      <c r="C700" s="123"/>
      <c r="D700" s="123"/>
    </row>
    <row r="701" spans="1:4" x14ac:dyDescent="0.25">
      <c r="A701" s="123"/>
      <c r="C701" s="123"/>
      <c r="D701" s="123"/>
    </row>
    <row r="702" spans="1:4" x14ac:dyDescent="0.25">
      <c r="A702" s="123"/>
      <c r="C702" s="123"/>
      <c r="D702" s="123"/>
    </row>
    <row r="703" spans="1:4" x14ac:dyDescent="0.25">
      <c r="A703" s="123"/>
      <c r="C703" s="123"/>
      <c r="D703" s="123"/>
    </row>
    <row r="704" spans="1:4" x14ac:dyDescent="0.25">
      <c r="A704" s="123"/>
      <c r="C704" s="123"/>
      <c r="D704" s="123"/>
    </row>
    <row r="705" spans="1:4" x14ac:dyDescent="0.25">
      <c r="A705" s="123"/>
      <c r="C705" s="123"/>
      <c r="D705" s="123"/>
    </row>
    <row r="706" spans="1:4" x14ac:dyDescent="0.25">
      <c r="A706" s="123"/>
      <c r="C706" s="123"/>
      <c r="D706" s="123"/>
    </row>
    <row r="707" spans="1:4" x14ac:dyDescent="0.25">
      <c r="A707" s="123"/>
      <c r="C707" s="123"/>
      <c r="D707" s="123"/>
    </row>
    <row r="708" spans="1:4" x14ac:dyDescent="0.25">
      <c r="A708" s="123"/>
      <c r="C708" s="123"/>
      <c r="D708" s="123"/>
    </row>
    <row r="709" spans="1:4" x14ac:dyDescent="0.25">
      <c r="A709" s="123"/>
      <c r="C709" s="123"/>
      <c r="D709" s="123"/>
    </row>
    <row r="710" spans="1:4" x14ac:dyDescent="0.25">
      <c r="A710" s="123"/>
      <c r="C710" s="123"/>
      <c r="D710" s="123"/>
    </row>
    <row r="711" spans="1:4" x14ac:dyDescent="0.25">
      <c r="A711" s="123"/>
      <c r="C711" s="123"/>
      <c r="D711" s="123"/>
    </row>
    <row r="712" spans="1:4" x14ac:dyDescent="0.25">
      <c r="A712" s="123"/>
      <c r="C712" s="123"/>
      <c r="D712" s="123"/>
    </row>
    <row r="713" spans="1:4" x14ac:dyDescent="0.25">
      <c r="A713" s="123"/>
      <c r="C713" s="123"/>
      <c r="D713" s="123"/>
    </row>
    <row r="714" spans="1:4" x14ac:dyDescent="0.25">
      <c r="A714" s="123"/>
      <c r="C714" s="123"/>
      <c r="D714" s="123"/>
    </row>
    <row r="715" spans="1:4" x14ac:dyDescent="0.25">
      <c r="A715" s="123"/>
      <c r="C715" s="123"/>
      <c r="D715" s="123"/>
    </row>
    <row r="716" spans="1:4" x14ac:dyDescent="0.25">
      <c r="A716" s="123"/>
      <c r="C716" s="123"/>
      <c r="D716" s="123"/>
    </row>
    <row r="717" spans="1:4" x14ac:dyDescent="0.25">
      <c r="A717" s="123"/>
      <c r="C717" s="123"/>
      <c r="D717" s="123"/>
    </row>
    <row r="718" spans="1:4" x14ac:dyDescent="0.25">
      <c r="A718" s="123"/>
      <c r="C718" s="123"/>
      <c r="D718" s="123"/>
    </row>
    <row r="719" spans="1:4" x14ac:dyDescent="0.25">
      <c r="A719" s="123"/>
      <c r="C719" s="123"/>
      <c r="D719" s="123"/>
    </row>
    <row r="720" spans="1:4" x14ac:dyDescent="0.25">
      <c r="A720" s="123"/>
      <c r="C720" s="123"/>
      <c r="D720" s="123"/>
    </row>
    <row r="721" spans="1:4" x14ac:dyDescent="0.25">
      <c r="A721" s="123"/>
      <c r="C721" s="123"/>
      <c r="D721" s="123"/>
    </row>
    <row r="722" spans="1:4" x14ac:dyDescent="0.25">
      <c r="A722" s="123"/>
      <c r="C722" s="123"/>
      <c r="D722" s="123"/>
    </row>
    <row r="723" spans="1:4" x14ac:dyDescent="0.25">
      <c r="A723" s="123"/>
      <c r="C723" s="123"/>
      <c r="D723" s="123"/>
    </row>
    <row r="724" spans="1:4" x14ac:dyDescent="0.25">
      <c r="A724" s="123"/>
      <c r="C724" s="123"/>
      <c r="D724" s="123"/>
    </row>
    <row r="725" spans="1:4" x14ac:dyDescent="0.25">
      <c r="A725" s="123"/>
      <c r="C725" s="123"/>
      <c r="D725" s="123"/>
    </row>
    <row r="726" spans="1:4" x14ac:dyDescent="0.25">
      <c r="A726" s="123"/>
      <c r="C726" s="123"/>
      <c r="D726" s="123"/>
    </row>
    <row r="727" spans="1:4" x14ac:dyDescent="0.25">
      <c r="A727" s="123"/>
      <c r="C727" s="123"/>
      <c r="D727" s="123"/>
    </row>
    <row r="728" spans="1:4" x14ac:dyDescent="0.25">
      <c r="A728" s="123"/>
      <c r="C728" s="123"/>
      <c r="D728" s="123"/>
    </row>
    <row r="729" spans="1:4" x14ac:dyDescent="0.25">
      <c r="A729" s="123"/>
      <c r="C729" s="123"/>
      <c r="D729" s="123"/>
    </row>
    <row r="730" spans="1:4" x14ac:dyDescent="0.25">
      <c r="A730" s="123"/>
      <c r="C730" s="123"/>
      <c r="D730" s="123"/>
    </row>
    <row r="731" spans="1:4" x14ac:dyDescent="0.25">
      <c r="A731" s="123"/>
      <c r="C731" s="123"/>
      <c r="D731" s="123"/>
    </row>
    <row r="732" spans="1:4" x14ac:dyDescent="0.25">
      <c r="A732" s="123"/>
      <c r="C732" s="123"/>
      <c r="D732" s="123"/>
    </row>
    <row r="733" spans="1:4" x14ac:dyDescent="0.25">
      <c r="A733" s="123"/>
      <c r="C733" s="123"/>
      <c r="D733" s="123"/>
    </row>
    <row r="734" spans="1:4" x14ac:dyDescent="0.25">
      <c r="A734" s="123"/>
      <c r="C734" s="123"/>
      <c r="D734" s="123"/>
    </row>
    <row r="735" spans="1:4" x14ac:dyDescent="0.25">
      <c r="A735" s="123"/>
      <c r="C735" s="123"/>
      <c r="D735" s="123"/>
    </row>
    <row r="736" spans="1:4" x14ac:dyDescent="0.25">
      <c r="A736" s="123"/>
      <c r="C736" s="123"/>
      <c r="D736" s="123"/>
    </row>
    <row r="737" spans="1:4" x14ac:dyDescent="0.25">
      <c r="A737" s="123"/>
      <c r="C737" s="123"/>
      <c r="D737" s="123"/>
    </row>
    <row r="738" spans="1:4" x14ac:dyDescent="0.25">
      <c r="A738" s="123"/>
      <c r="C738" s="123"/>
      <c r="D738" s="123"/>
    </row>
    <row r="739" spans="1:4" x14ac:dyDescent="0.25">
      <c r="A739" s="123"/>
      <c r="C739" s="123"/>
      <c r="D739" s="123"/>
    </row>
    <row r="740" spans="1:4" x14ac:dyDescent="0.25">
      <c r="A740" s="123"/>
      <c r="C740" s="123"/>
      <c r="D740" s="123"/>
    </row>
    <row r="741" spans="1:4" x14ac:dyDescent="0.25">
      <c r="A741" s="123"/>
      <c r="C741" s="123"/>
      <c r="D741" s="123"/>
    </row>
    <row r="742" spans="1:4" x14ac:dyDescent="0.25">
      <c r="A742" s="123"/>
      <c r="C742" s="123"/>
      <c r="D742" s="123"/>
    </row>
    <row r="743" spans="1:4" x14ac:dyDescent="0.25">
      <c r="A743" s="123"/>
      <c r="C743" s="123"/>
      <c r="D743" s="123"/>
    </row>
    <row r="744" spans="1:4" x14ac:dyDescent="0.25">
      <c r="A744" s="123"/>
      <c r="C744" s="123"/>
      <c r="D744" s="123"/>
    </row>
    <row r="745" spans="1:4" x14ac:dyDescent="0.25">
      <c r="A745" s="123"/>
      <c r="C745" s="123"/>
      <c r="D745" s="123"/>
    </row>
    <row r="746" spans="1:4" x14ac:dyDescent="0.25">
      <c r="A746" s="123"/>
      <c r="C746" s="123"/>
      <c r="D746" s="123"/>
    </row>
    <row r="747" spans="1:4" x14ac:dyDescent="0.25">
      <c r="A747" s="123"/>
      <c r="C747" s="123"/>
      <c r="D747" s="123"/>
    </row>
    <row r="748" spans="1:4" x14ac:dyDescent="0.25">
      <c r="A748" s="123"/>
      <c r="C748" s="123"/>
      <c r="D748" s="123"/>
    </row>
    <row r="749" spans="1:4" x14ac:dyDescent="0.25">
      <c r="A749" s="123"/>
      <c r="C749" s="123"/>
      <c r="D749" s="123"/>
    </row>
    <row r="750" spans="1:4" x14ac:dyDescent="0.25">
      <c r="A750" s="123"/>
      <c r="C750" s="123"/>
      <c r="D750" s="123"/>
    </row>
    <row r="751" spans="1:4" x14ac:dyDescent="0.25">
      <c r="A751" s="123"/>
      <c r="C751" s="123"/>
      <c r="D751" s="123"/>
    </row>
    <row r="752" spans="1:4" x14ac:dyDescent="0.25">
      <c r="A752" s="123"/>
      <c r="C752" s="123"/>
      <c r="D752" s="123"/>
    </row>
    <row r="753" spans="1:4" x14ac:dyDescent="0.25">
      <c r="A753" s="123"/>
      <c r="C753" s="123"/>
      <c r="D753" s="123"/>
    </row>
    <row r="754" spans="1:4" x14ac:dyDescent="0.25">
      <c r="A754" s="123"/>
      <c r="C754" s="123"/>
      <c r="D754" s="123"/>
    </row>
    <row r="755" spans="1:4" x14ac:dyDescent="0.25">
      <c r="A755" s="123"/>
      <c r="C755" s="123"/>
      <c r="D755" s="123"/>
    </row>
    <row r="756" spans="1:4" x14ac:dyDescent="0.25">
      <c r="A756" s="123"/>
      <c r="C756" s="123"/>
      <c r="D756" s="123"/>
    </row>
    <row r="757" spans="1:4" x14ac:dyDescent="0.25">
      <c r="A757" s="123"/>
      <c r="C757" s="123"/>
      <c r="D757" s="123"/>
    </row>
    <row r="758" spans="1:4" x14ac:dyDescent="0.25">
      <c r="A758" s="123"/>
      <c r="C758" s="123"/>
      <c r="D758" s="123"/>
    </row>
    <row r="759" spans="1:4" x14ac:dyDescent="0.25">
      <c r="A759" s="123"/>
      <c r="C759" s="123"/>
      <c r="D759" s="123"/>
    </row>
    <row r="760" spans="1:4" x14ac:dyDescent="0.25">
      <c r="A760" s="123"/>
      <c r="C760" s="123"/>
      <c r="D760" s="123"/>
    </row>
    <row r="761" spans="1:4" x14ac:dyDescent="0.25">
      <c r="A761" s="123"/>
      <c r="C761" s="123"/>
      <c r="D761" s="123"/>
    </row>
    <row r="762" spans="1:4" x14ac:dyDescent="0.25">
      <c r="A762" s="123"/>
      <c r="C762" s="123"/>
      <c r="D762" s="123"/>
    </row>
    <row r="763" spans="1:4" x14ac:dyDescent="0.25">
      <c r="A763" s="123"/>
      <c r="C763" s="123"/>
      <c r="D763" s="123"/>
    </row>
    <row r="764" spans="1:4" x14ac:dyDescent="0.25">
      <c r="A764" s="123"/>
      <c r="C764" s="123"/>
      <c r="D764" s="123"/>
    </row>
    <row r="765" spans="1:4" x14ac:dyDescent="0.25">
      <c r="A765" s="123"/>
      <c r="C765" s="123"/>
      <c r="D765" s="123"/>
    </row>
    <row r="766" spans="1:4" x14ac:dyDescent="0.25">
      <c r="A766" s="123"/>
      <c r="C766" s="123"/>
      <c r="D766" s="123"/>
    </row>
    <row r="767" spans="1:4" x14ac:dyDescent="0.25">
      <c r="A767" s="123"/>
      <c r="C767" s="123"/>
      <c r="D767" s="123"/>
    </row>
    <row r="768" spans="1:4" x14ac:dyDescent="0.25">
      <c r="A768" s="123"/>
      <c r="C768" s="123"/>
      <c r="D768" s="123"/>
    </row>
    <row r="769" spans="1:4" x14ac:dyDescent="0.25">
      <c r="A769" s="123"/>
      <c r="C769" s="123"/>
      <c r="D769" s="123"/>
    </row>
    <row r="770" spans="1:4" x14ac:dyDescent="0.25">
      <c r="A770" s="123"/>
      <c r="C770" s="123"/>
      <c r="D770" s="123"/>
    </row>
    <row r="771" spans="1:4" x14ac:dyDescent="0.25">
      <c r="A771" s="123"/>
      <c r="C771" s="123"/>
      <c r="D771" s="123"/>
    </row>
    <row r="772" spans="1:4" x14ac:dyDescent="0.25">
      <c r="A772" s="123"/>
      <c r="C772" s="123"/>
      <c r="D772" s="123"/>
    </row>
    <row r="773" spans="1:4" x14ac:dyDescent="0.25">
      <c r="A773" s="123"/>
      <c r="C773" s="123"/>
      <c r="D773" s="123"/>
    </row>
    <row r="774" spans="1:4" x14ac:dyDescent="0.25">
      <c r="A774" s="123"/>
      <c r="C774" s="123"/>
      <c r="D774" s="123"/>
    </row>
    <row r="775" spans="1:4" x14ac:dyDescent="0.25">
      <c r="A775" s="123"/>
      <c r="C775" s="123"/>
      <c r="D775" s="123"/>
    </row>
    <row r="776" spans="1:4" x14ac:dyDescent="0.25">
      <c r="A776" s="123"/>
      <c r="C776" s="123"/>
      <c r="D776" s="123"/>
    </row>
    <row r="777" spans="1:4" x14ac:dyDescent="0.25">
      <c r="A777" s="123"/>
      <c r="C777" s="123"/>
      <c r="D777" s="123"/>
    </row>
    <row r="778" spans="1:4" x14ac:dyDescent="0.25">
      <c r="A778" s="123"/>
      <c r="C778" s="123"/>
      <c r="D778" s="123"/>
    </row>
    <row r="779" spans="1:4" x14ac:dyDescent="0.25">
      <c r="A779" s="123"/>
      <c r="C779" s="123"/>
      <c r="D779" s="123"/>
    </row>
    <row r="780" spans="1:4" x14ac:dyDescent="0.25">
      <c r="A780" s="123"/>
      <c r="C780" s="123"/>
      <c r="D780" s="123"/>
    </row>
    <row r="781" spans="1:4" x14ac:dyDescent="0.25">
      <c r="A781" s="123"/>
      <c r="C781" s="123"/>
      <c r="D781" s="123"/>
    </row>
    <row r="782" spans="1:4" x14ac:dyDescent="0.25">
      <c r="A782" s="123"/>
      <c r="C782" s="123"/>
      <c r="D782" s="123"/>
    </row>
    <row r="783" spans="1:4" x14ac:dyDescent="0.25">
      <c r="A783" s="123"/>
      <c r="C783" s="123"/>
      <c r="D783" s="123"/>
    </row>
    <row r="784" spans="1:4" x14ac:dyDescent="0.25">
      <c r="A784" s="123"/>
      <c r="C784" s="123"/>
      <c r="D784" s="123"/>
    </row>
    <row r="785" spans="1:4" x14ac:dyDescent="0.25">
      <c r="A785" s="123"/>
      <c r="C785" s="123"/>
      <c r="D785" s="123"/>
    </row>
    <row r="786" spans="1:4" x14ac:dyDescent="0.25">
      <c r="A786" s="123"/>
      <c r="C786" s="123"/>
      <c r="D786" s="123"/>
    </row>
    <row r="787" spans="1:4" x14ac:dyDescent="0.25">
      <c r="A787" s="123"/>
      <c r="C787" s="123"/>
      <c r="D787" s="123"/>
    </row>
    <row r="788" spans="1:4" x14ac:dyDescent="0.25">
      <c r="A788" s="123"/>
      <c r="C788" s="123"/>
      <c r="D788" s="123"/>
    </row>
    <row r="789" spans="1:4" x14ac:dyDescent="0.25">
      <c r="A789" s="123"/>
      <c r="C789" s="123"/>
      <c r="D789" s="123"/>
    </row>
    <row r="790" spans="1:4" x14ac:dyDescent="0.25">
      <c r="A790" s="123"/>
      <c r="C790" s="123"/>
      <c r="D790" s="123"/>
    </row>
  </sheetData>
  <mergeCells count="29">
    <mergeCell ref="A102:E102"/>
    <mergeCell ref="F1:G1"/>
    <mergeCell ref="A1:E1"/>
    <mergeCell ref="A2:E2"/>
    <mergeCell ref="A3:B3"/>
    <mergeCell ref="C3:E6"/>
    <mergeCell ref="A6:B6"/>
    <mergeCell ref="A7:E7"/>
    <mergeCell ref="D141:E141"/>
    <mergeCell ref="D142:E142"/>
    <mergeCell ref="D143:E143"/>
    <mergeCell ref="D144:E144"/>
    <mergeCell ref="D145:E145"/>
    <mergeCell ref="D140:E140"/>
    <mergeCell ref="C60:E60"/>
    <mergeCell ref="A61:E61"/>
    <mergeCell ref="A62:E62"/>
    <mergeCell ref="C73:E73"/>
    <mergeCell ref="A74:E74"/>
    <mergeCell ref="A75:E75"/>
    <mergeCell ref="A103:E103"/>
    <mergeCell ref="A120:E120"/>
    <mergeCell ref="A121:E121"/>
    <mergeCell ref="C133:E136"/>
    <mergeCell ref="A134:B134"/>
    <mergeCell ref="A137:E137"/>
    <mergeCell ref="D139:E139"/>
    <mergeCell ref="A133:B133"/>
    <mergeCell ref="A136:B136"/>
  </mergeCells>
  <phoneticPr fontId="46" type="noConversion"/>
  <conditionalFormatting sqref="B791:B1048576">
    <cfRule type="duplicateValues" dxfId="154" priority="2636"/>
  </conditionalFormatting>
  <conditionalFormatting sqref="B791:B1048576">
    <cfRule type="duplicateValues" dxfId="153" priority="136369"/>
  </conditionalFormatting>
  <conditionalFormatting sqref="E447:E790">
    <cfRule type="duplicateValues" dxfId="152" priority="60"/>
  </conditionalFormatting>
  <conditionalFormatting sqref="B447:B790">
    <cfRule type="duplicateValues" dxfId="151" priority="64"/>
    <cfRule type="duplicateValues" dxfId="150" priority="65"/>
    <cfRule type="duplicateValues" dxfId="149" priority="66"/>
  </conditionalFormatting>
  <conditionalFormatting sqref="B447:B790">
    <cfRule type="duplicateValues" dxfId="148" priority="41"/>
  </conditionalFormatting>
  <conditionalFormatting sqref="E447:E790">
    <cfRule type="duplicateValues" dxfId="147" priority="39"/>
  </conditionalFormatting>
  <conditionalFormatting sqref="E147:E446 E132:E142 E119:E122 E1:E7 E77:E83 E105:E110 E64:E75 E101:E103 E9:E62">
    <cfRule type="duplicateValues" dxfId="146" priority="15"/>
  </conditionalFormatting>
  <conditionalFormatting sqref="E123:E126">
    <cfRule type="duplicateValues" dxfId="145" priority="14"/>
  </conditionalFormatting>
  <conditionalFormatting sqref="E84">
    <cfRule type="duplicateValues" dxfId="144" priority="13"/>
  </conditionalFormatting>
  <conditionalFormatting sqref="E112">
    <cfRule type="duplicateValues" dxfId="143" priority="12"/>
  </conditionalFormatting>
  <conditionalFormatting sqref="B112">
    <cfRule type="duplicateValues" dxfId="142" priority="16"/>
    <cfRule type="duplicateValues" dxfId="141" priority="17"/>
    <cfRule type="duplicateValues" dxfId="140" priority="18"/>
  </conditionalFormatting>
  <conditionalFormatting sqref="B146:B446 B105:B111 B1:B7 B119:B121 B64:B75 B101:B103 B123:B142 B77:B85 B9:B62">
    <cfRule type="duplicateValues" dxfId="139" priority="19"/>
    <cfRule type="duplicateValues" dxfId="138" priority="20"/>
    <cfRule type="duplicateValues" dxfId="137" priority="21"/>
  </conditionalFormatting>
  <conditionalFormatting sqref="E127:E131">
    <cfRule type="duplicateValues" dxfId="136" priority="22"/>
  </conditionalFormatting>
  <conditionalFormatting sqref="E143:E145">
    <cfRule type="duplicateValues" dxfId="135" priority="11"/>
  </conditionalFormatting>
  <conditionalFormatting sqref="B1:B446">
    <cfRule type="duplicateValues" dxfId="134" priority="10"/>
  </conditionalFormatting>
  <conditionalFormatting sqref="E1:E446">
    <cfRule type="duplicateValues" dxfId="133" priority="9"/>
  </conditionalFormatting>
  <conditionalFormatting sqref="E85">
    <cfRule type="duplicateValues" dxfId="132" priority="23"/>
  </conditionalFormatting>
  <conditionalFormatting sqref="E21">
    <cfRule type="duplicateValues" dxfId="131" priority="8"/>
  </conditionalFormatting>
  <conditionalFormatting sqref="E22">
    <cfRule type="duplicateValues" dxfId="130" priority="7"/>
  </conditionalFormatting>
  <conditionalFormatting sqref="E23">
    <cfRule type="duplicateValues" dxfId="129" priority="6"/>
  </conditionalFormatting>
  <conditionalFormatting sqref="B84:B85">
    <cfRule type="duplicateValues" dxfId="128" priority="24"/>
    <cfRule type="duplicateValues" dxfId="127" priority="25"/>
    <cfRule type="duplicateValues" dxfId="126" priority="26"/>
  </conditionalFormatting>
  <conditionalFormatting sqref="E86:E100">
    <cfRule type="duplicateValues" dxfId="125" priority="27"/>
  </conditionalFormatting>
  <conditionalFormatting sqref="B86:B100">
    <cfRule type="duplicateValues" dxfId="124" priority="28"/>
    <cfRule type="duplicateValues" dxfId="123" priority="29"/>
    <cfRule type="duplicateValues" dxfId="122" priority="30"/>
  </conditionalFormatting>
  <conditionalFormatting sqref="E45">
    <cfRule type="duplicateValues" dxfId="121" priority="5"/>
  </conditionalFormatting>
  <conditionalFormatting sqref="E46">
    <cfRule type="duplicateValues" dxfId="120" priority="4"/>
  </conditionalFormatting>
  <conditionalFormatting sqref="E47">
    <cfRule type="duplicateValues" dxfId="119" priority="3"/>
  </conditionalFormatting>
  <conditionalFormatting sqref="E48">
    <cfRule type="duplicateValues" dxfId="118" priority="2"/>
  </conditionalFormatting>
  <conditionalFormatting sqref="E49">
    <cfRule type="duplicateValues" dxfId="117" priority="1"/>
  </conditionalFormatting>
  <conditionalFormatting sqref="E111">
    <cfRule type="duplicateValues" dxfId="116" priority="31"/>
  </conditionalFormatting>
  <conditionalFormatting sqref="E113:E118">
    <cfRule type="duplicateValues" dxfId="115" priority="32"/>
  </conditionalFormatting>
  <conditionalFormatting sqref="B113:B118">
    <cfRule type="duplicateValues" dxfId="114" priority="33"/>
    <cfRule type="duplicateValues" dxfId="113" priority="34"/>
    <cfRule type="duplicateValues" dxfId="112" priority="35"/>
  </conditionalFormatting>
  <conditionalFormatting sqref="B143:B145">
    <cfRule type="duplicateValues" dxfId="111" priority="36"/>
    <cfRule type="duplicateValues" dxfId="110" priority="37"/>
    <cfRule type="duplicateValues" dxfId="109" priority="3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2627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2624</v>
      </c>
      <c r="C843" s="38" t="s">
        <v>1270</v>
      </c>
    </row>
  </sheetData>
  <autoFilter ref="A1:C829">
    <sortState ref="A2:C843">
      <sortCondition sortBy="cellColor" ref="A1:A830" dxfId="163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8" priority="20"/>
  </conditionalFormatting>
  <conditionalFormatting sqref="A830">
    <cfRule type="duplicateValues" dxfId="107" priority="19"/>
  </conditionalFormatting>
  <conditionalFormatting sqref="A831">
    <cfRule type="duplicateValues" dxfId="106" priority="18"/>
  </conditionalFormatting>
  <conditionalFormatting sqref="A832">
    <cfRule type="duplicateValues" dxfId="105" priority="17"/>
  </conditionalFormatting>
  <conditionalFormatting sqref="A833">
    <cfRule type="duplicateValues" dxfId="104" priority="16"/>
  </conditionalFormatting>
  <conditionalFormatting sqref="A844:A1048576 A1:A833">
    <cfRule type="duplicateValues" dxfId="103" priority="15"/>
  </conditionalFormatting>
  <conditionalFormatting sqref="A834:A840">
    <cfRule type="duplicateValues" dxfId="102" priority="14"/>
  </conditionalFormatting>
  <conditionalFormatting sqref="A834:A840">
    <cfRule type="duplicateValues" dxfId="101" priority="13"/>
  </conditionalFormatting>
  <conditionalFormatting sqref="A844:A1048576 A1:A840">
    <cfRule type="duplicateValues" dxfId="100" priority="12"/>
  </conditionalFormatting>
  <conditionalFormatting sqref="A841">
    <cfRule type="duplicateValues" dxfId="99" priority="11"/>
  </conditionalFormatting>
  <conditionalFormatting sqref="A841">
    <cfRule type="duplicateValues" dxfId="98" priority="10"/>
  </conditionalFormatting>
  <conditionalFormatting sqref="A841">
    <cfRule type="duplicateValues" dxfId="97" priority="9"/>
  </conditionalFormatting>
  <conditionalFormatting sqref="A842">
    <cfRule type="duplicateValues" dxfId="96" priority="8"/>
  </conditionalFormatting>
  <conditionalFormatting sqref="A842">
    <cfRule type="duplicateValues" dxfId="95" priority="7"/>
  </conditionalFormatting>
  <conditionalFormatting sqref="A842">
    <cfRule type="duplicateValues" dxfId="94" priority="6"/>
  </conditionalFormatting>
  <conditionalFormatting sqref="A1:A842 A844:A1048576">
    <cfRule type="duplicateValues" dxfId="93" priority="5"/>
  </conditionalFormatting>
  <conditionalFormatting sqref="A843">
    <cfRule type="duplicateValues" dxfId="92" priority="4"/>
  </conditionalFormatting>
  <conditionalFormatting sqref="A843">
    <cfRule type="duplicateValues" dxfId="91" priority="3"/>
  </conditionalFormatting>
  <conditionalFormatting sqref="A843">
    <cfRule type="duplicateValues" dxfId="90" priority="2"/>
  </conditionalFormatting>
  <conditionalFormatting sqref="A843">
    <cfRule type="duplicateValues" dxfId="8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24" t="s">
        <v>2413</v>
      </c>
      <c r="B1" s="225"/>
      <c r="C1" s="225"/>
      <c r="D1" s="225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24" t="s">
        <v>2422</v>
      </c>
      <c r="B18" s="225"/>
      <c r="C18" s="225"/>
      <c r="D18" s="225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8" priority="18"/>
  </conditionalFormatting>
  <conditionalFormatting sqref="B7:B8">
    <cfRule type="duplicateValues" dxfId="87" priority="17"/>
  </conditionalFormatting>
  <conditionalFormatting sqref="A7:A8">
    <cfRule type="duplicateValues" dxfId="86" priority="15"/>
    <cfRule type="duplicateValues" dxfId="8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2021-08-24T19:45:04Z</dcterms:modified>
</cp:coreProperties>
</file>