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REPORTE!$A$4:$Q$113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2" i="16" l="1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9" i="16"/>
  <c r="A130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" i="1" l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8" i="1"/>
  <c r="A7" i="1"/>
  <c r="A6" i="1"/>
  <c r="F76" i="1"/>
  <c r="G76" i="1"/>
  <c r="H76" i="1"/>
  <c r="I76" i="1"/>
  <c r="J76" i="1"/>
  <c r="K76" i="1"/>
  <c r="F102" i="1"/>
  <c r="G102" i="1"/>
  <c r="H102" i="1"/>
  <c r="I102" i="1"/>
  <c r="J102" i="1"/>
  <c r="K102" i="1"/>
  <c r="F79" i="1"/>
  <c r="G79" i="1"/>
  <c r="H79" i="1"/>
  <c r="I79" i="1"/>
  <c r="J79" i="1"/>
  <c r="K79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1" i="1"/>
  <c r="G11" i="1"/>
  <c r="H11" i="1"/>
  <c r="I11" i="1"/>
  <c r="J11" i="1"/>
  <c r="K11" i="1"/>
  <c r="F85" i="1"/>
  <c r="G85" i="1"/>
  <c r="H85" i="1"/>
  <c r="I85" i="1"/>
  <c r="J85" i="1"/>
  <c r="K85" i="1"/>
  <c r="F139" i="1"/>
  <c r="G139" i="1"/>
  <c r="H139" i="1"/>
  <c r="I139" i="1"/>
  <c r="J139" i="1"/>
  <c r="K139" i="1"/>
  <c r="F75" i="1"/>
  <c r="G75" i="1"/>
  <c r="H75" i="1"/>
  <c r="I75" i="1"/>
  <c r="J75" i="1"/>
  <c r="K75" i="1"/>
  <c r="F74" i="1"/>
  <c r="G74" i="1"/>
  <c r="H74" i="1"/>
  <c r="I74" i="1"/>
  <c r="J74" i="1"/>
  <c r="K74" i="1"/>
  <c r="F138" i="1"/>
  <c r="G138" i="1"/>
  <c r="H138" i="1"/>
  <c r="I138" i="1"/>
  <c r="J138" i="1"/>
  <c r="K138" i="1"/>
  <c r="F101" i="1"/>
  <c r="G101" i="1"/>
  <c r="H101" i="1"/>
  <c r="I101" i="1"/>
  <c r="J101" i="1"/>
  <c r="K101" i="1"/>
  <c r="F137" i="1"/>
  <c r="G137" i="1"/>
  <c r="H137" i="1"/>
  <c r="I137" i="1"/>
  <c r="J137" i="1"/>
  <c r="K137" i="1"/>
  <c r="F100" i="1"/>
  <c r="G100" i="1"/>
  <c r="H100" i="1"/>
  <c r="I100" i="1"/>
  <c r="J100" i="1"/>
  <c r="K100" i="1"/>
  <c r="F83" i="1"/>
  <c r="G83" i="1"/>
  <c r="H83" i="1"/>
  <c r="I83" i="1"/>
  <c r="J83" i="1"/>
  <c r="K83" i="1"/>
  <c r="F10" i="1"/>
  <c r="G10" i="1"/>
  <c r="H10" i="1"/>
  <c r="I10" i="1"/>
  <c r="J10" i="1"/>
  <c r="K10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76" i="1"/>
  <c r="A102" i="1"/>
  <c r="A79" i="1"/>
  <c r="A143" i="1"/>
  <c r="A142" i="1"/>
  <c r="A141" i="1"/>
  <c r="A140" i="1"/>
  <c r="A11" i="1"/>
  <c r="A85" i="1"/>
  <c r="A139" i="1"/>
  <c r="A75" i="1"/>
  <c r="A74" i="1"/>
  <c r="A138" i="1"/>
  <c r="A101" i="1"/>
  <c r="A137" i="1"/>
  <c r="A100" i="1"/>
  <c r="A83" i="1"/>
  <c r="A10" i="1"/>
  <c r="A136" i="1"/>
  <c r="A135" i="1"/>
  <c r="A73" i="1" l="1"/>
  <c r="A134" i="1"/>
  <c r="A29" i="1"/>
  <c r="A52" i="1"/>
  <c r="A9" i="1"/>
  <c r="A58" i="1"/>
  <c r="F73" i="1"/>
  <c r="G73" i="1"/>
  <c r="H73" i="1"/>
  <c r="I73" i="1"/>
  <c r="J73" i="1"/>
  <c r="K73" i="1"/>
  <c r="F134" i="1"/>
  <c r="G134" i="1"/>
  <c r="H134" i="1"/>
  <c r="I134" i="1"/>
  <c r="J134" i="1"/>
  <c r="K134" i="1"/>
  <c r="F29" i="1"/>
  <c r="G29" i="1"/>
  <c r="H29" i="1"/>
  <c r="I29" i="1"/>
  <c r="J29" i="1"/>
  <c r="K29" i="1"/>
  <c r="F52" i="1"/>
  <c r="G52" i="1"/>
  <c r="H52" i="1"/>
  <c r="I52" i="1"/>
  <c r="J52" i="1"/>
  <c r="K52" i="1"/>
  <c r="F9" i="1"/>
  <c r="G9" i="1"/>
  <c r="H9" i="1"/>
  <c r="I9" i="1"/>
  <c r="J9" i="1"/>
  <c r="K9" i="1"/>
  <c r="F58" i="1"/>
  <c r="G58" i="1"/>
  <c r="H58" i="1"/>
  <c r="I58" i="1"/>
  <c r="J58" i="1"/>
  <c r="K58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72" i="1"/>
  <c r="G72" i="1"/>
  <c r="H72" i="1"/>
  <c r="I72" i="1"/>
  <c r="J72" i="1"/>
  <c r="K72" i="1"/>
  <c r="F15" i="1"/>
  <c r="G15" i="1"/>
  <c r="H15" i="1"/>
  <c r="I15" i="1"/>
  <c r="J15" i="1"/>
  <c r="K15" i="1"/>
  <c r="F71" i="1"/>
  <c r="G71" i="1"/>
  <c r="H71" i="1"/>
  <c r="I71" i="1"/>
  <c r="J71" i="1"/>
  <c r="K71" i="1"/>
  <c r="F82" i="1"/>
  <c r="G82" i="1"/>
  <c r="H82" i="1"/>
  <c r="I82" i="1"/>
  <c r="J82" i="1"/>
  <c r="K82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48" i="1"/>
  <c r="G48" i="1"/>
  <c r="H48" i="1"/>
  <c r="I48" i="1"/>
  <c r="J48" i="1"/>
  <c r="K48" i="1"/>
  <c r="A151" i="1"/>
  <c r="A150" i="1"/>
  <c r="A72" i="1"/>
  <c r="A15" i="1"/>
  <c r="A71" i="1"/>
  <c r="A82" i="1"/>
  <c r="A133" i="1"/>
  <c r="A132" i="1"/>
  <c r="A131" i="1"/>
  <c r="A48" i="1"/>
  <c r="A99" i="1" l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47" i="1"/>
  <c r="F47" i="1"/>
  <c r="G47" i="1"/>
  <c r="H47" i="1"/>
  <c r="I47" i="1"/>
  <c r="J47" i="1"/>
  <c r="K47" i="1"/>
  <c r="A23" i="1"/>
  <c r="F23" i="1"/>
  <c r="G23" i="1"/>
  <c r="H23" i="1"/>
  <c r="I23" i="1"/>
  <c r="J23" i="1"/>
  <c r="K23" i="1"/>
  <c r="A130" i="1"/>
  <c r="F130" i="1"/>
  <c r="G130" i="1"/>
  <c r="H130" i="1"/>
  <c r="I130" i="1"/>
  <c r="J130" i="1"/>
  <c r="K130" i="1"/>
  <c r="A28" i="1"/>
  <c r="F28" i="1"/>
  <c r="G28" i="1"/>
  <c r="H28" i="1"/>
  <c r="I28" i="1"/>
  <c r="J28" i="1"/>
  <c r="K2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46" i="1"/>
  <c r="F46" i="1"/>
  <c r="G46" i="1"/>
  <c r="H46" i="1"/>
  <c r="I46" i="1"/>
  <c r="J46" i="1"/>
  <c r="K46" i="1"/>
  <c r="A27" i="1"/>
  <c r="F27" i="1"/>
  <c r="G27" i="1"/>
  <c r="H27" i="1"/>
  <c r="I27" i="1"/>
  <c r="J27" i="1"/>
  <c r="K27" i="1"/>
  <c r="A45" i="1"/>
  <c r="F45" i="1"/>
  <c r="G45" i="1"/>
  <c r="H45" i="1"/>
  <c r="I45" i="1"/>
  <c r="J45" i="1"/>
  <c r="K45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44" i="1"/>
  <c r="F44" i="1"/>
  <c r="G44" i="1"/>
  <c r="H44" i="1"/>
  <c r="I44" i="1"/>
  <c r="J44" i="1"/>
  <c r="K44" i="1"/>
  <c r="A92" i="1"/>
  <c r="F92" i="1"/>
  <c r="G92" i="1"/>
  <c r="H92" i="1"/>
  <c r="I92" i="1"/>
  <c r="J92" i="1"/>
  <c r="K92" i="1"/>
  <c r="A127" i="1"/>
  <c r="F127" i="1"/>
  <c r="G127" i="1"/>
  <c r="H127" i="1"/>
  <c r="I127" i="1"/>
  <c r="J127" i="1"/>
  <c r="K127" i="1"/>
  <c r="A91" i="1"/>
  <c r="F91" i="1"/>
  <c r="G91" i="1"/>
  <c r="H91" i="1"/>
  <c r="I91" i="1"/>
  <c r="J91" i="1"/>
  <c r="K91" i="1"/>
  <c r="A126" i="1"/>
  <c r="F126" i="1"/>
  <c r="G126" i="1"/>
  <c r="H126" i="1"/>
  <c r="I126" i="1"/>
  <c r="J126" i="1"/>
  <c r="K126" i="1"/>
  <c r="A43" i="1"/>
  <c r="F43" i="1"/>
  <c r="G43" i="1"/>
  <c r="H43" i="1"/>
  <c r="I43" i="1"/>
  <c r="J43" i="1"/>
  <c r="K43" i="1"/>
  <c r="A125" i="1"/>
  <c r="F125" i="1"/>
  <c r="G125" i="1"/>
  <c r="H125" i="1"/>
  <c r="I125" i="1"/>
  <c r="J125" i="1"/>
  <c r="K125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81" i="1"/>
  <c r="F81" i="1"/>
  <c r="G81" i="1"/>
  <c r="H81" i="1"/>
  <c r="I81" i="1"/>
  <c r="J81" i="1"/>
  <c r="K81" i="1"/>
  <c r="A22" i="1"/>
  <c r="F22" i="1"/>
  <c r="G22" i="1"/>
  <c r="H22" i="1"/>
  <c r="I22" i="1"/>
  <c r="J22" i="1"/>
  <c r="K22" i="1"/>
  <c r="A149" i="1"/>
  <c r="F149" i="1"/>
  <c r="G149" i="1"/>
  <c r="H149" i="1"/>
  <c r="I149" i="1"/>
  <c r="J149" i="1"/>
  <c r="K149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24" i="1"/>
  <c r="F24" i="1"/>
  <c r="G24" i="1"/>
  <c r="H24" i="1"/>
  <c r="I24" i="1"/>
  <c r="J24" i="1"/>
  <c r="K24" i="1"/>
  <c r="A90" i="1"/>
  <c r="F90" i="1"/>
  <c r="G90" i="1"/>
  <c r="H90" i="1"/>
  <c r="I90" i="1"/>
  <c r="J90" i="1"/>
  <c r="K90" i="1"/>
  <c r="A124" i="1"/>
  <c r="F124" i="1"/>
  <c r="G124" i="1"/>
  <c r="H124" i="1"/>
  <c r="I124" i="1"/>
  <c r="J124" i="1"/>
  <c r="K124" i="1"/>
  <c r="F19" i="1" l="1"/>
  <c r="G19" i="1"/>
  <c r="H19" i="1"/>
  <c r="I19" i="1"/>
  <c r="J19" i="1"/>
  <c r="K19" i="1"/>
  <c r="F40" i="1"/>
  <c r="G40" i="1"/>
  <c r="H40" i="1"/>
  <c r="I40" i="1"/>
  <c r="J40" i="1"/>
  <c r="K40" i="1"/>
  <c r="F106" i="1"/>
  <c r="G106" i="1"/>
  <c r="H106" i="1"/>
  <c r="I106" i="1"/>
  <c r="J106" i="1"/>
  <c r="K106" i="1"/>
  <c r="F18" i="1"/>
  <c r="G18" i="1"/>
  <c r="H18" i="1"/>
  <c r="I18" i="1"/>
  <c r="J18" i="1"/>
  <c r="K18" i="1"/>
  <c r="F89" i="1"/>
  <c r="G89" i="1"/>
  <c r="H89" i="1"/>
  <c r="I89" i="1"/>
  <c r="J89" i="1"/>
  <c r="K89" i="1"/>
  <c r="F39" i="1"/>
  <c r="G39" i="1"/>
  <c r="H39" i="1"/>
  <c r="I39" i="1"/>
  <c r="J39" i="1"/>
  <c r="K39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38" i="1"/>
  <c r="G38" i="1"/>
  <c r="H38" i="1"/>
  <c r="I38" i="1"/>
  <c r="J38" i="1"/>
  <c r="K38" i="1"/>
  <c r="F119" i="1"/>
  <c r="G119" i="1"/>
  <c r="H119" i="1"/>
  <c r="I119" i="1"/>
  <c r="J119" i="1"/>
  <c r="K119" i="1"/>
  <c r="F84" i="1"/>
  <c r="G84" i="1"/>
  <c r="H84" i="1"/>
  <c r="I84" i="1"/>
  <c r="J84" i="1"/>
  <c r="K84" i="1"/>
  <c r="F25" i="1"/>
  <c r="G25" i="1"/>
  <c r="H25" i="1"/>
  <c r="I25" i="1"/>
  <c r="J25" i="1"/>
  <c r="K25" i="1"/>
  <c r="F16" i="1"/>
  <c r="G16" i="1"/>
  <c r="H16" i="1"/>
  <c r="I16" i="1"/>
  <c r="J16" i="1"/>
  <c r="K16" i="1"/>
  <c r="F70" i="1"/>
  <c r="G70" i="1"/>
  <c r="H70" i="1"/>
  <c r="I70" i="1"/>
  <c r="J70" i="1"/>
  <c r="K70" i="1"/>
  <c r="F148" i="1"/>
  <c r="G148" i="1"/>
  <c r="H148" i="1"/>
  <c r="I148" i="1"/>
  <c r="J148" i="1"/>
  <c r="K148" i="1"/>
  <c r="A19" i="1"/>
  <c r="A40" i="1"/>
  <c r="A106" i="1"/>
  <c r="A18" i="1"/>
  <c r="A89" i="1"/>
  <c r="A39" i="1"/>
  <c r="A123" i="1"/>
  <c r="A122" i="1"/>
  <c r="A121" i="1"/>
  <c r="A120" i="1"/>
  <c r="A38" i="1"/>
  <c r="A119" i="1"/>
  <c r="A84" i="1"/>
  <c r="A25" i="1"/>
  <c r="A16" i="1"/>
  <c r="A70" i="1"/>
  <c r="A148" i="1"/>
  <c r="G105" i="1" l="1"/>
  <c r="H105" i="1"/>
  <c r="I105" i="1"/>
  <c r="J105" i="1"/>
  <c r="K105" i="1"/>
  <c r="G104" i="1"/>
  <c r="H104" i="1"/>
  <c r="I104" i="1"/>
  <c r="J104" i="1"/>
  <c r="K104" i="1"/>
  <c r="G87" i="1"/>
  <c r="H87" i="1"/>
  <c r="I87" i="1"/>
  <c r="J87" i="1"/>
  <c r="K87" i="1"/>
  <c r="G14" i="1"/>
  <c r="H14" i="1"/>
  <c r="I14" i="1"/>
  <c r="J14" i="1"/>
  <c r="K14" i="1"/>
  <c r="G51" i="1"/>
  <c r="H51" i="1"/>
  <c r="I51" i="1"/>
  <c r="J51" i="1"/>
  <c r="K51" i="1"/>
  <c r="G147" i="1"/>
  <c r="H147" i="1"/>
  <c r="I147" i="1"/>
  <c r="J147" i="1"/>
  <c r="K147" i="1"/>
  <c r="G13" i="1"/>
  <c r="H13" i="1"/>
  <c r="I13" i="1"/>
  <c r="J13" i="1"/>
  <c r="K13" i="1"/>
  <c r="G37" i="1"/>
  <c r="H37" i="1"/>
  <c r="I37" i="1"/>
  <c r="J37" i="1"/>
  <c r="K37" i="1"/>
  <c r="G118" i="1"/>
  <c r="H118" i="1"/>
  <c r="I118" i="1"/>
  <c r="J118" i="1"/>
  <c r="K118" i="1"/>
  <c r="G36" i="1"/>
  <c r="H36" i="1"/>
  <c r="I36" i="1"/>
  <c r="J36" i="1"/>
  <c r="K36" i="1"/>
  <c r="G117" i="1"/>
  <c r="H117" i="1"/>
  <c r="I117" i="1"/>
  <c r="J117" i="1"/>
  <c r="K117" i="1"/>
  <c r="G86" i="1"/>
  <c r="H86" i="1"/>
  <c r="I86" i="1"/>
  <c r="J86" i="1"/>
  <c r="K86" i="1"/>
  <c r="G35" i="1"/>
  <c r="H35" i="1"/>
  <c r="I35" i="1"/>
  <c r="J35" i="1"/>
  <c r="K35" i="1"/>
  <c r="G80" i="1"/>
  <c r="H80" i="1"/>
  <c r="I80" i="1"/>
  <c r="J80" i="1"/>
  <c r="K80" i="1"/>
  <c r="G34" i="1"/>
  <c r="H34" i="1"/>
  <c r="I34" i="1"/>
  <c r="J34" i="1"/>
  <c r="K34" i="1"/>
  <c r="G116" i="1"/>
  <c r="H116" i="1"/>
  <c r="I116" i="1"/>
  <c r="J116" i="1"/>
  <c r="K116" i="1"/>
  <c r="G33" i="1"/>
  <c r="H33" i="1"/>
  <c r="I33" i="1"/>
  <c r="J33" i="1"/>
  <c r="K33" i="1"/>
  <c r="G115" i="1"/>
  <c r="H115" i="1"/>
  <c r="I115" i="1"/>
  <c r="J115" i="1"/>
  <c r="K115" i="1"/>
  <c r="F105" i="1"/>
  <c r="F104" i="1"/>
  <c r="F87" i="1"/>
  <c r="F14" i="1"/>
  <c r="F51" i="1"/>
  <c r="F147" i="1"/>
  <c r="F13" i="1"/>
  <c r="F37" i="1"/>
  <c r="F118" i="1"/>
  <c r="F36" i="1"/>
  <c r="F117" i="1"/>
  <c r="F86" i="1"/>
  <c r="F35" i="1"/>
  <c r="F80" i="1"/>
  <c r="F34" i="1"/>
  <c r="F116" i="1"/>
  <c r="F33" i="1"/>
  <c r="F115" i="1"/>
  <c r="A105" i="1"/>
  <c r="A104" i="1"/>
  <c r="A87" i="1"/>
  <c r="A14" i="1"/>
  <c r="A51" i="1"/>
  <c r="A147" i="1"/>
  <c r="A13" i="1"/>
  <c r="A37" i="1"/>
  <c r="A118" i="1"/>
  <c r="A36" i="1"/>
  <c r="A117" i="1"/>
  <c r="A86" i="1"/>
  <c r="A35" i="1"/>
  <c r="A80" i="1"/>
  <c r="A34" i="1"/>
  <c r="A116" i="1"/>
  <c r="A33" i="1"/>
  <c r="A115" i="1"/>
  <c r="A32" i="1" l="1"/>
  <c r="A5" i="1"/>
  <c r="A111" i="1"/>
  <c r="A112" i="1"/>
  <c r="A113" i="1"/>
  <c r="A67" i="1"/>
  <c r="A152" i="1"/>
  <c r="A68" i="1"/>
  <c r="A69" i="1"/>
  <c r="A146" i="1"/>
  <c r="A30" i="1"/>
  <c r="A50" i="1"/>
  <c r="A88" i="1"/>
  <c r="A114" i="1"/>
  <c r="F32" i="1"/>
  <c r="G32" i="1"/>
  <c r="H32" i="1"/>
  <c r="I32" i="1"/>
  <c r="J32" i="1"/>
  <c r="K32" i="1"/>
  <c r="F5" i="1"/>
  <c r="G5" i="1"/>
  <c r="H5" i="1"/>
  <c r="I5" i="1"/>
  <c r="J5" i="1"/>
  <c r="K5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67" i="1"/>
  <c r="G67" i="1"/>
  <c r="H67" i="1"/>
  <c r="I67" i="1"/>
  <c r="J67" i="1"/>
  <c r="K67" i="1"/>
  <c r="F152" i="1"/>
  <c r="G152" i="1"/>
  <c r="H152" i="1"/>
  <c r="I152" i="1"/>
  <c r="J152" i="1"/>
  <c r="K152" i="1"/>
  <c r="F68" i="1"/>
  <c r="G68" i="1"/>
  <c r="H68" i="1"/>
  <c r="I68" i="1"/>
  <c r="J68" i="1"/>
  <c r="K68" i="1"/>
  <c r="F69" i="1"/>
  <c r="G69" i="1"/>
  <c r="H69" i="1"/>
  <c r="I69" i="1"/>
  <c r="J69" i="1"/>
  <c r="K69" i="1"/>
  <c r="F146" i="1"/>
  <c r="G146" i="1"/>
  <c r="H146" i="1"/>
  <c r="I146" i="1"/>
  <c r="J146" i="1"/>
  <c r="K146" i="1"/>
  <c r="F30" i="1"/>
  <c r="G30" i="1"/>
  <c r="H30" i="1"/>
  <c r="I30" i="1"/>
  <c r="J30" i="1"/>
  <c r="K30" i="1"/>
  <c r="F50" i="1"/>
  <c r="G50" i="1"/>
  <c r="H50" i="1"/>
  <c r="I50" i="1"/>
  <c r="J50" i="1"/>
  <c r="K50" i="1"/>
  <c r="F88" i="1"/>
  <c r="G88" i="1"/>
  <c r="H88" i="1"/>
  <c r="I88" i="1"/>
  <c r="J88" i="1"/>
  <c r="K88" i="1"/>
  <c r="F114" i="1"/>
  <c r="G114" i="1"/>
  <c r="H114" i="1"/>
  <c r="I114" i="1"/>
  <c r="J114" i="1"/>
  <c r="K114" i="1"/>
  <c r="A144" i="1"/>
  <c r="A61" i="1"/>
  <c r="A62" i="1"/>
  <c r="A145" i="1"/>
  <c r="A110" i="1"/>
  <c r="A49" i="1"/>
  <c r="A63" i="1"/>
  <c r="A64" i="1"/>
  <c r="A65" i="1"/>
  <c r="A26" i="1"/>
  <c r="A66" i="1"/>
  <c r="F144" i="1"/>
  <c r="G144" i="1"/>
  <c r="H144" i="1"/>
  <c r="I144" i="1"/>
  <c r="J144" i="1"/>
  <c r="K144" i="1"/>
  <c r="F61" i="1"/>
  <c r="G61" i="1"/>
  <c r="H61" i="1"/>
  <c r="I61" i="1"/>
  <c r="J61" i="1"/>
  <c r="K61" i="1"/>
  <c r="F62" i="1"/>
  <c r="G62" i="1"/>
  <c r="H62" i="1"/>
  <c r="I62" i="1"/>
  <c r="J62" i="1"/>
  <c r="K62" i="1"/>
  <c r="F145" i="1"/>
  <c r="G145" i="1"/>
  <c r="H145" i="1"/>
  <c r="I145" i="1"/>
  <c r="J145" i="1"/>
  <c r="K145" i="1"/>
  <c r="F110" i="1"/>
  <c r="G110" i="1"/>
  <c r="H110" i="1"/>
  <c r="I110" i="1"/>
  <c r="J110" i="1"/>
  <c r="K110" i="1"/>
  <c r="F49" i="1"/>
  <c r="G49" i="1"/>
  <c r="H49" i="1"/>
  <c r="I49" i="1"/>
  <c r="J49" i="1"/>
  <c r="K49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26" i="1"/>
  <c r="G26" i="1"/>
  <c r="H26" i="1"/>
  <c r="I26" i="1"/>
  <c r="J26" i="1"/>
  <c r="K26" i="1"/>
  <c r="F66" i="1"/>
  <c r="G66" i="1"/>
  <c r="H66" i="1"/>
  <c r="I66" i="1"/>
  <c r="J66" i="1"/>
  <c r="K66" i="1"/>
  <c r="A109" i="1"/>
  <c r="A59" i="1"/>
  <c r="A60" i="1"/>
  <c r="F109" i="1"/>
  <c r="G109" i="1"/>
  <c r="H109" i="1"/>
  <c r="I109" i="1"/>
  <c r="J109" i="1"/>
  <c r="K109" i="1"/>
  <c r="F59" i="1"/>
  <c r="G59" i="1"/>
  <c r="H59" i="1"/>
  <c r="I59" i="1"/>
  <c r="J59" i="1"/>
  <c r="K59" i="1"/>
  <c r="F60" i="1"/>
  <c r="G60" i="1"/>
  <c r="H60" i="1"/>
  <c r="I60" i="1"/>
  <c r="J60" i="1"/>
  <c r="K60" i="1"/>
  <c r="A108" i="1" l="1"/>
  <c r="A103" i="1"/>
  <c r="A107" i="1"/>
  <c r="F108" i="1"/>
  <c r="G108" i="1"/>
  <c r="H108" i="1"/>
  <c r="I108" i="1"/>
  <c r="J108" i="1"/>
  <c r="K108" i="1"/>
  <c r="F103" i="1"/>
  <c r="G103" i="1"/>
  <c r="H103" i="1"/>
  <c r="I103" i="1"/>
  <c r="J103" i="1"/>
  <c r="K103" i="1"/>
  <c r="F107" i="1"/>
  <c r="G107" i="1"/>
  <c r="H107" i="1"/>
  <c r="I107" i="1"/>
  <c r="J107" i="1"/>
  <c r="K107" i="1"/>
  <c r="F17" i="1" l="1"/>
  <c r="G17" i="1"/>
  <c r="H17" i="1"/>
  <c r="I17" i="1"/>
  <c r="J17" i="1"/>
  <c r="K17" i="1"/>
  <c r="F77" i="1"/>
  <c r="G77" i="1"/>
  <c r="H77" i="1"/>
  <c r="I77" i="1"/>
  <c r="J77" i="1"/>
  <c r="K77" i="1"/>
  <c r="A17" i="1"/>
  <c r="A77" i="1"/>
  <c r="F57" i="1"/>
  <c r="G57" i="1"/>
  <c r="H57" i="1"/>
  <c r="I57" i="1"/>
  <c r="J57" i="1"/>
  <c r="K57" i="1"/>
  <c r="A57" i="1"/>
  <c r="F56" i="1" l="1"/>
  <c r="G56" i="1"/>
  <c r="H56" i="1"/>
  <c r="I56" i="1"/>
  <c r="J56" i="1"/>
  <c r="K56" i="1"/>
  <c r="A56" i="1"/>
  <c r="F55" i="1" l="1"/>
  <c r="G55" i="1"/>
  <c r="H55" i="1"/>
  <c r="I55" i="1"/>
  <c r="J55" i="1"/>
  <c r="K55" i="1"/>
  <c r="F54" i="1"/>
  <c r="G54" i="1"/>
  <c r="H54" i="1"/>
  <c r="I54" i="1"/>
  <c r="J54" i="1"/>
  <c r="K54" i="1"/>
  <c r="A55" i="1"/>
  <c r="A54" i="1"/>
  <c r="A31" i="1" l="1"/>
  <c r="F31" i="1"/>
  <c r="G31" i="1"/>
  <c r="H31" i="1"/>
  <c r="I31" i="1"/>
  <c r="J31" i="1"/>
  <c r="K31" i="1"/>
  <c r="A78" i="1" l="1"/>
  <c r="F78" i="1"/>
  <c r="G78" i="1"/>
  <c r="H78" i="1"/>
  <c r="I78" i="1"/>
  <c r="J78" i="1"/>
  <c r="K78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F12" i="1" l="1"/>
  <c r="G12" i="1"/>
  <c r="H12" i="1"/>
  <c r="I12" i="1"/>
  <c r="J12" i="1"/>
  <c r="K12" i="1"/>
  <c r="A12" i="1"/>
  <c r="A53" i="1" l="1"/>
  <c r="F53" i="1"/>
  <c r="G53" i="1"/>
  <c r="H53" i="1"/>
  <c r="I53" i="1"/>
  <c r="J53" i="1"/>
  <c r="K53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<sst xmlns="http://schemas.openxmlformats.org/spreadsheetml/2006/main" count="14259" uniqueCount="2817">
  <si>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</si>
  <si>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</si>
  <si>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</si>
  <si>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</si>
  <si>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</si>
  <si>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</si>
  <si>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</si>
  <si>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</si>
  <si>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</si>
  <si>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</si>
  <si>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</si>
  <si>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</si>
  <si>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</si>
  <si>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</si>
  <si>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</si>
  <si>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</si>
  <si>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</si>
  <si>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</si>
  <si>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</si>
  <si>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</si>
  <si>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</si>
  <si>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</si>
  <si>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</si>
  <si>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</si>
  <si>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</si>
  <si>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</si>
  <si>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</si>
  <si>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</si>
  <si>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</si>
  <si>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</si>
  <si>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</si>
  <si>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</si>
  <si>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</si>
  <si>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</si>
  <si>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</si>
  <si>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</si>
  <si>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</si>
  <si>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</si>
  <si>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</si>
  <si>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</si>
  <si>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</si>
  <si>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</si>
  <si>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</si>
  <si>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</si>
  <si>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</si>
  <si>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</si>
  <si>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</si>
  <si>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</si>
  <si>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</si>
  <si>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</si>
  <si>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</si>
  <si>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</si>
  <si>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</si>
  <si>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</si>
  <si>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</si>
  <si>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</si>
  <si>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</si>
  <si>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</si>
  <si>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</si>
  <si>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</si>
  <si>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</si>
  <si>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</si>
  <si>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</si>
  <si>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</si>
  <si>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</si>
  <si>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</si>
  <si>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</si>
  <si>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</si>
  <si>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</si>
  <si>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</si>
  <si>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</si>
  <si>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</si>
  <si>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</si>
  <si>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</si>
  <si>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</si>
  <si>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</si>
  <si>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</si>
  <si>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</si>
  <si>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</si>
  <si>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</si>
  <si>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</si>
  <si>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</si>
  <si>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</si>
  <si>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</si>
  <si>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</si>
  <si>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</si>
  <si>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</si>
  <si>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</si>
  <si>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</si>
  <si>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</si>
  <si>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</si>
  <si>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</si>
  <si>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</si>
  <si>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</si>
  <si>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</si>
  <si>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</si>
  <si>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</si>
  <si>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</si>
  <si>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</si>
  <si>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</si>
  <si>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</si>
  <si>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</si>
  <si>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</si>
  <si>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</si>
  <si>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</si>
  <si>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</si>
  <si>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</si>
  <si>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</si>
  <si>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</si>
  <si>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</si>
  <si>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</si>
  <si>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</si>
  <si>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</si>
  <si>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</si>
  <si>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</si>
  <si>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</si>
  <si>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</si>
  <si>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</si>
  <si>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</si>
  <si>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</si>
  <si>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</si>
  <si>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</si>
  <si>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</si>
  <si>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</si>
  <si>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</si>
  <si>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</si>
  <si>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</si>
  <si>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</si>
  <si>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</si>
  <si>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</si>
  <si>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</si>
  <si>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</si>
  <si>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</si>
  <si>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</si>
  <si>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</si>
  <si>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</si>
  <si>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</si>
  <si>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</si>
  <si>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</si>
  <si>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</si>
  <si>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</si>
  <si>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</si>
  <si>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</si>
  <si>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</si>
  <si>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</si>
  <si>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</si>
  <si>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</si>
  <si>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</si>
  <si>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</si>
  <si>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</si>
  <si>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</si>
  <si>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</si>
  <si>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</si>
  <si>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</si>
  <si>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</si>
  <si>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</si>
  <si>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</si>
  <si>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</si>
  <si>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</si>
  <si>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</si>
  <si>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</si>
  <si>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</si>
  <si>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</si>
  <si>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</si>
  <si>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</si>
  <si>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</si>
  <si>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</si>
  <si>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</si>
  <si>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</si>
  <si>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</si>
  <si>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</si>
  <si>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</si>
  <si>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</si>
  <si>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</si>
  <si>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</si>
  <si>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</si>
  <si>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</si>
  <si>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</si>
  <si>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</si>
  <si>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</si>
  <si>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</si>
  <si>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</si>
  <si>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</si>
  <si>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</si>
  <si>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</si>
  <si>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</si>
  <si>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</si>
  <si>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</si>
  <si>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</si>
  <si>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</si>
  <si>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</si>
  <si>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</si>
  <si>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</si>
  <si>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</si>
  <si>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</si>
  <si>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</si>
  <si>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</si>
  <si>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</si>
  <si>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</si>
  <si>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</si>
  <si>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</si>
  <si>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</si>
  <si>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</si>
  <si>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</si>
  <si>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</si>
  <si>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</si>
  <si>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</si>
  <si>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</si>
  <si>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</si>
  <si>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</si>
  <si>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</si>
  <si>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</si>
  <si>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</si>
  <si>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</si>
  <si>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</si>
  <si>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</si>
  <si>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</si>
  <si>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</si>
  <si>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</si>
  <si>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</si>
  <si>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</si>
  <si>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</si>
  <si>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</si>
  <si>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</si>
  <si>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</si>
  <si>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</si>
  <si>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</si>
  <si>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</si>
  <si>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</si>
  <si>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</si>
  <si>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</si>
  <si>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</si>
  <si>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</si>
  <si>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</si>
  <si>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</si>
  <si>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</si>
  <si>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</si>
  <si>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</si>
  <si>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</si>
  <si>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</si>
  <si>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</si>
  <si>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</si>
  <si>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</si>
  <si>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</si>
  <si>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</si>
  <si>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</si>
  <si>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</si>
  <si>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</si>
  <si>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</si>
  <si>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</si>
  <si>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</si>
  <si>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</si>
  <si>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</si>
  <si>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</si>
  <si>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</si>
  <si>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</si>
  <si>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</si>
  <si>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</si>
  <si>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</si>
  <si>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</si>
  <si>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</si>
  <si>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</si>
  <si>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</si>
  <si>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</si>
  <si>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</si>
  <si>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</si>
  <si>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</si>
  <si>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</si>
  <si>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</si>
  <si>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</si>
  <si>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</si>
  <si>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</si>
  <si>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</si>
  <si>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</si>
  <si>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</si>
  <si>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</si>
  <si>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</si>
  <si>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</si>
  <si>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</si>
  <si>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</si>
  <si>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</si>
  <si>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</si>
  <si>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</si>
  <si>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</si>
  <si>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</si>
  <si>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</si>
  <si>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</si>
  <si>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</si>
  <si>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</si>
  <si>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</si>
  <si>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</si>
  <si>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</si>
  <si>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</si>
  <si>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</si>
  <si>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</si>
  <si>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</si>
  <si>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</si>
  <si>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</si>
  <si>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</si>
  <si>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</si>
  <si>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</si>
  <si>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</si>
  <si>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</si>
  <si>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</si>
  <si>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</si>
  <si>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</si>
  <si>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</si>
  <si>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</si>
  <si>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</si>
  <si>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</si>
  <si>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</si>
  <si>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</si>
  <si>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</si>
  <si>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</si>
  <si>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</si>
  <si>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</si>
  <si>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</si>
  <si>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</si>
  <si>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</si>
  <si>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</si>
  <si>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</si>
  <si>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</si>
  <si>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</si>
  <si>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</si>
  <si>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</si>
  <si>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</si>
  <si>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</si>
  <si>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</si>
  <si>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</si>
  <si>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</si>
  <si>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</si>
  <si>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</si>
  <si>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</si>
  <si>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</si>
  <si>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</si>
  <si>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</si>
  <si>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</si>
  <si>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</si>
  <si>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</si>
  <si>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</si>
  <si>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</si>
  <si>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</si>
  <si>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</si>
  <si>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</si>
  <si>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</si>
  <si>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</si>
  <si>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</si>
  <si>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</si>
  <si>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</si>
  <si>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</si>
  <si>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</si>
  <si>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</si>
  <si>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</si>
  <si>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</si>
  <si>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</si>
  <si>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</si>
  <si>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</si>
  <si>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</si>
  <si>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</si>
  <si>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</si>
  <si>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</si>
  <si>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</si>
  <si>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</si>
  <si>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</si>
  <si>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</si>
  <si>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</si>
  <si>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</si>
  <si>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</si>
  <si>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</si>
  <si>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</si>
  <si>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</si>
  <si>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</si>
  <si>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</si>
  <si>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</si>
  <si>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</si>
  <si>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</si>
  <si>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</si>
  <si>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</si>
  <si>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</si>
  <si>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</si>
  <si>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</si>
  <si>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</si>
  <si>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</si>
  <si>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</si>
  <si>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</si>
  <si>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</si>
  <si>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</si>
  <si>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</si>
  <si>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</si>
  <si>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</si>
  <si>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</si>
  <si>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</si>
  <si>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</si>
  <si>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</si>
  <si>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</si>
  <si>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</si>
  <si>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</si>
  <si>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</si>
  <si>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</si>
  <si>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</si>
  <si>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</si>
  <si>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</si>
  <si>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</si>
  <si>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</si>
  <si>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</si>
  <si>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</si>
  <si>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</si>
  <si>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</si>
  <si>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</si>
  <si>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</si>
  <si>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</si>
  <si>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</si>
  <si>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</si>
  <si>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</si>
  <si>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</si>
  <si>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</si>
  <si>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</si>
  <si>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</si>
  <si>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</si>
  <si>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</si>
  <si>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</si>
  <si>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</si>
  <si>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</si>
  <si>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</si>
  <si>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</si>
  <si>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</si>
  <si>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</si>
  <si>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</si>
  <si>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</si>
  <si>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</si>
  <si>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</si>
  <si>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</si>
  <si>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</si>
  <si>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</si>
  <si>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</si>
  <si>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</si>
  <si>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</si>
  <si>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</si>
  <si>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</si>
  <si>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</si>
  <si>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</si>
  <si>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</si>
  <si>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</si>
  <si>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</si>
  <si>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</si>
  <si>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</si>
  <si>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</si>
  <si>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</si>
  <si>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</si>
  <si>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</si>
  <si>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</si>
  <si>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</si>
  <si>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</si>
  <si>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</si>
  <si>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</si>
  <si>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</si>
  <si>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</si>
  <si>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</si>
  <si>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</si>
  <si>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</si>
  <si>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</si>
  <si>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</si>
  <si>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</si>
  <si>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</si>
  <si>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</si>
  <si>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</si>
  <si>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</si>
  <si>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</si>
  <si>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</si>
  <si>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</si>
  <si>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</si>
  <si>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</si>
  <si>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</si>
  <si>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</si>
  <si>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</si>
  <si>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</si>
  <si>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</si>
  <si>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</si>
  <si>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</si>
  <si>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</si>
  <si>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</si>
  <si>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</si>
  <si>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</si>
  <si>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</si>
  <si>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</si>
  <si>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</si>
  <si>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</si>
  <si>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</si>
  <si>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</si>
  <si>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</si>
  <si>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</si>
  <si>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</si>
  <si>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</si>
  <si>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</si>
  <si>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</si>
  <si>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</si>
  <si>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</si>
  <si>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</si>
  <si>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</si>
  <si>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</si>
  <si>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</si>
  <si>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</si>
  <si>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</si>
  <si>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</si>
  <si>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</si>
  <si>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</si>
  <si>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</si>
  <si>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</si>
  <si>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</si>
  <si>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</si>
  <si>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</si>
  <si>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</si>
  <si>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</si>
  <si>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</si>
  <si>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</si>
  <si>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</si>
  <si>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</si>
  <si>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</si>
  <si>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</si>
  <si>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</si>
  <si>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</si>
  <si>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</si>
  <si>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</si>
  <si>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</si>
  <si>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</si>
  <si>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</si>
  <si>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</si>
  <si>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</si>
  <si>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</si>
  <si>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</si>
  <si>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</si>
  <si>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</si>
  <si>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</si>
  <si>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</si>
  <si>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</si>
  <si>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</si>
  <si>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</si>
  <si>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</si>
  <si>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</si>
  <si>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</si>
  <si>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</si>
  <si>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</si>
  <si>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</si>
  <si>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</si>
  <si>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</si>
  <si>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</si>
  <si>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</si>
  <si>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</si>
  <si>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</si>
  <si>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</si>
  <si>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</si>
  <si>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</si>
  <si>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</si>
  <si>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</si>
  <si>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</si>
  <si>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</si>
  <si>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</si>
  <si>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</si>
  <si>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</si>
  <si>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</si>
  <si>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</si>
  <si>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</si>
  <si>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</si>
  <si>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</si>
  <si>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</si>
  <si>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</si>
  <si>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</si>
  <si>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</si>
  <si>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</si>
  <si>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</si>
  <si>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</si>
  <si>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</si>
  <si>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</si>
  <si>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</si>
  <si>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</si>
  <si>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</si>
  <si>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</si>
  <si>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</si>
  <si>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</si>
  <si>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</si>
  <si>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</si>
  <si>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</si>
  <si>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</si>
  <si>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</si>
  <si>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</si>
  <si>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</si>
  <si>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</si>
  <si>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</si>
  <si>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</si>
  <si>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</si>
  <si>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</si>
  <si>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</si>
  <si>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</si>
  <si>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</si>
  <si>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</si>
  <si>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</si>
  <si>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</si>
  <si>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</si>
  <si>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</si>
  <si>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</si>
  <si>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</si>
  <si>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</si>
  <si>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</si>
  <si>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</si>
  <si>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</si>
  <si>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</si>
  <si>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</si>
  <si>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</si>
  <si>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</si>
  <si>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</si>
  <si>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</si>
  <si>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</si>
  <si>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</si>
  <si>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</si>
  <si>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</si>
  <si>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</si>
  <si>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</si>
  <si>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</si>
  <si>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</si>
  <si>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</si>
  <si>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</si>
  <si>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</si>
  <si>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</si>
  <si>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</si>
  <si>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</si>
  <si>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</si>
  <si>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</si>
  <si>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</si>
  <si>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</si>
  <si>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</si>
  <si>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</si>
  <si>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</si>
  <si>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</si>
  <si>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</si>
  <si>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</si>
  <si>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</si>
  <si>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</si>
  <si>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</si>
  <si>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</si>
  <si>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</si>
  <si>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</si>
  <si>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</si>
  <si>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</si>
  <si>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</si>
  <si>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</si>
  <si>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</si>
  <si>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</si>
  <si>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</si>
  <si>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</si>
  <si>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</si>
  <si>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</si>
  <si>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</si>
  <si>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</si>
  <si>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</si>
  <si>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</si>
  <si>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</si>
  <si>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</si>
  <si>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</si>
  <si>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</si>
  <si>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</si>
  <si>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</si>
  <si>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</si>
  <si>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</si>
  <si>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</si>
  <si>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</si>
  <si>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</si>
  <si>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</si>
  <si>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</si>
  <si>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</si>
  <si>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</si>
  <si>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</si>
  <si>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</si>
  <si>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</si>
  <si>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</si>
  <si>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</si>
  <si>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</si>
  <si>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</si>
  <si>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</si>
  <si>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</si>
  <si>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</si>
  <si>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</si>
  <si>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</si>
  <si>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</si>
  <si>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</si>
  <si>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</si>
  <si>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</si>
  <si>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</si>
  <si>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</si>
  <si>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</si>
  <si>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</si>
  <si>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</si>
  <si>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</si>
  <si>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</si>
  <si>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</si>
  <si>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</si>
  <si>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</si>
  <si>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</si>
  <si>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</si>
  <si>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</si>
  <si>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</si>
  <si>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</si>
  <si>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</si>
  <si>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</si>
  <si>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</si>
  <si>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</si>
  <si>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</si>
  <si>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</si>
  <si>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</si>
  <si>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</si>
  <si>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</si>
  <si>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</si>
  <si>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</si>
  <si>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</si>
  <si>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</si>
  <si>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</si>
  <si>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</si>
  <si>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</si>
  <si>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</si>
  <si>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</si>
  <si>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</si>
  <si>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</si>
  <si>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</si>
  <si>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</si>
  <si>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</si>
  <si>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</si>
  <si>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</si>
  <si>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</si>
  <si>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</si>
  <si>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</si>
  <si>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</si>
  <si>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</si>
  <si>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</si>
  <si>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</si>
  <si>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</si>
  <si>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</si>
  <si>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</si>
  <si>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</si>
  <si>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</si>
  <si>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</si>
  <si>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</si>
  <si>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</si>
  <si>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</si>
  <si>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</si>
  <si>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</si>
  <si>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</si>
  <si>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</si>
  <si>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</si>
  <si>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</si>
  <si>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</si>
  <si>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</si>
  <si>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</si>
  <si>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</si>
  <si>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</si>
  <si>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</si>
  <si>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</si>
  <si>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</si>
  <si>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</si>
  <si>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</si>
  <si>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</si>
  <si>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</si>
  <si>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</si>
  <si>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</si>
  <si>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</si>
  <si>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</si>
  <si>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</si>
  <si>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</si>
  <si>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</si>
  <si>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</si>
  <si>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</si>
  <si>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</si>
  <si>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</si>
  <si>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</si>
  <si>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</si>
  <si>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</si>
  <si>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</si>
  <si>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</si>
  <si>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</si>
  <si>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</si>
  <si>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</si>
  <si>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</si>
  <si>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</si>
  <si>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</si>
  <si>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</si>
  <si>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</si>
  <si>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</si>
  <si>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</si>
  <si>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</si>
  <si>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</si>
  <si>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</si>
  <si>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</si>
  <si>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</si>
  <si>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</si>
  <si>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</si>
  <si>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</si>
  <si>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</si>
  <si>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</si>
  <si>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</si>
  <si>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</si>
  <si>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</si>
  <si>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</si>
  <si>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</si>
  <si>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</si>
  <si>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</si>
  <si>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</si>
  <si>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</si>
  <si>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</si>
  <si>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</si>
  <si>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</si>
  <si>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</si>
  <si>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</si>
  <si>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</si>
  <si>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</si>
  <si>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</si>
  <si>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</si>
  <si>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</si>
  <si>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</si>
  <si>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</si>
  <si>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</si>
  <si>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</si>
  <si>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</si>
  <si>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</si>
  <si>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</si>
  <si>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</si>
  <si>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</si>
  <si>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</si>
  <si>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</si>
  <si>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</si>
  <si>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</si>
  <si>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</si>
  <si>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</si>
  <si>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</si>
  <si>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</si>
  <si>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</si>
  <si>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</si>
  <si>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</si>
  <si>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</si>
  <si>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</si>
  <si>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</si>
  <si>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</si>
  <si>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</si>
  <si>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</si>
  <si>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</si>
  <si>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</si>
  <si>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</si>
  <si>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</si>
  <si>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</si>
  <si>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</si>
  <si>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</si>
  <si>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</si>
  <si>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</si>
  <si>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</si>
  <si>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</si>
  <si>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</si>
  <si>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</si>
  <si>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</si>
  <si>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</si>
  <si>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</si>
  <si>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</si>
  <si>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</si>
  <si>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</si>
  <si>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</si>
  <si>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</si>
  <si>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</si>
  <si>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</si>
  <si>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</si>
  <si>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</si>
  <si>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</si>
  <si>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</si>
  <si>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</si>
  <si>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</si>
  <si>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</si>
  <si>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</si>
  <si>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</si>
  <si>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</si>
  <si>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</si>
  <si>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</si>
  <si>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</si>
  <si>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</si>
  <si>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</si>
  <si>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</si>
  <si>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</si>
  <si>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</si>
  <si>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</si>
  <si>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</si>
  <si>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</si>
  <si>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</si>
  <si>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</si>
  <si>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</si>
  <si>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</si>
  <si>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</si>
  <si>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</si>
  <si>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</si>
  <si>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</si>
  <si>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</si>
  <si>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</si>
  <si>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</si>
  <si>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</si>
  <si>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</si>
  <si>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</si>
  <si>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</si>
  <si>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</si>
  <si>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</si>
  <si>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</si>
  <si>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</si>
  <si>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</si>
  <si>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</si>
  <si>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</si>
  <si>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</si>
  <si>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</si>
  <si>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</si>
  <si>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</si>
  <si>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</si>
  <si>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</si>
  <si>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</si>
  <si>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</si>
  <si>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</si>
  <si>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</si>
  <si>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</si>
  <si>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</si>
  <si>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</si>
  <si>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</si>
  <si>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</si>
  <si>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</si>
  <si>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</si>
  <si>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</si>
  <si>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</si>
  <si>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</si>
  <si>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</si>
  <si>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</si>
  <si>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</si>
  <si>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</si>
  <si>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</si>
  <si>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</si>
  <si>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</si>
  <si>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</si>
  <si>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</si>
  <si>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</si>
  <si>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</si>
  <si>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</si>
  <si>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</si>
  <si>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</si>
  <si>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</si>
  <si>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</si>
  <si>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</si>
  <si>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</si>
  <si>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</si>
  <si>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</si>
  <si>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</si>
  <si>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</si>
  <si>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</si>
  <si>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</si>
  <si>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</si>
  <si>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</si>
  <si>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</si>
  <si>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</si>
  <si>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</si>
  <si>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</si>
  <si>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</si>
  <si>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</si>
  <si>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</si>
  <si>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</si>
  <si>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</si>
  <si>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</si>
  <si>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</si>
  <si>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</si>
  <si>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</si>
  <si>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</si>
  <si>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</si>
  <si>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</si>
  <si>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</si>
  <si>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</si>
  <si>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</si>
  <si>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</si>
  <si>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</si>
  <si>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</si>
  <si>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</si>
  <si>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</si>
  <si>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</si>
  <si>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</si>
  <si>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</si>
  <si>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</si>
  <si>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</si>
  <si>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</si>
  <si>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</si>
  <si>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</si>
  <si>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</si>
  <si>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</si>
  <si>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</si>
  <si>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</si>
  <si>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</si>
  <si>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</si>
  <si>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</si>
  <si>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</si>
  <si>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</si>
  <si>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</si>
  <si>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</si>
  <si>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</si>
  <si>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</si>
  <si>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</si>
  <si>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</si>
  <si>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</si>
  <si>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</si>
  <si>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</si>
  <si>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</si>
  <si>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</si>
  <si>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</si>
  <si>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</si>
  <si>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</si>
  <si>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</si>
  <si>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</si>
  <si>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</si>
  <si>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</si>
  <si>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</si>
  <si>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</si>
  <si>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</si>
  <si>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</si>
  <si>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</si>
  <si>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</si>
  <si>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</si>
  <si>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</si>
  <si>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</si>
  <si>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</si>
  <si>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</si>
  <si>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</si>
  <si>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</si>
  <si>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</si>
  <si>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</si>
  <si>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</si>
  <si>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</si>
  <si>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</si>
  <si>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</si>
  <si>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</si>
  <si>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</si>
  <si>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</si>
  <si>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</si>
  <si>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</si>
  <si>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</si>
  <si>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</si>
  <si>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</si>
  <si>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</si>
  <si>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</si>
  <si>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</si>
  <si>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</si>
  <si>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</si>
  <si>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</si>
  <si>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</si>
  <si>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</si>
  <si>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</si>
  <si>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</si>
  <si>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</si>
  <si>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</si>
  <si>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</si>
  <si>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</si>
  <si>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</si>
  <si>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</si>
  <si>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</si>
  <si>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</si>
  <si>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</si>
  <si>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</si>
  <si>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</si>
  <si>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</si>
  <si>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</si>
  <si>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</si>
  <si>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</si>
  <si>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</si>
  <si>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</si>
  <si>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</si>
  <si>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</si>
  <si>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</si>
  <si>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</si>
  <si>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</si>
  <si>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</si>
  <si>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</si>
  <si>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</si>
  <si>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</si>
  <si>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</si>
  <si>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</si>
  <si>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</si>
  <si>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</si>
  <si>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</si>
  <si>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</si>
  <si>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</si>
  <si>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</si>
  <si>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</si>
  <si>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</si>
  <si>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</si>
  <si>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</si>
  <si>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</si>
  <si>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</si>
  <si>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</si>
  <si>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</si>
  <si>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</si>
  <si>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</si>
  <si>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</si>
  <si>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</si>
  <si>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</si>
  <si>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</si>
  <si>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</si>
  <si>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</si>
  <si>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</si>
  <si>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</si>
  <si>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</si>
  <si>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</si>
  <si>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</si>
  <si>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</si>
  <si>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</si>
  <si>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</si>
  <si>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</si>
  <si>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</si>
  <si>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</si>
  <si>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</si>
  <si>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</si>
  <si>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</si>
  <si>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</si>
  <si>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</si>
  <si>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</si>
  <si>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</si>
  <si>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</si>
  <si>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</si>
  <si>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</si>
  <si>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</si>
  <si>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</si>
  <si>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</si>
  <si>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</si>
  <si>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</si>
  <si>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</si>
  <si>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</si>
  <si>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</si>
  <si>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</si>
  <si>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</si>
  <si>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</si>
  <si>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</si>
  <si>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</si>
  <si>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</si>
  <si>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</si>
  <si>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</si>
  <si>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</si>
  <si>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</si>
  <si>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</si>
  <si>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</si>
  <si>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</si>
  <si>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</si>
  <si>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</si>
  <si>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</si>
  <si>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</si>
  <si>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</si>
  <si>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</si>
  <si>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</si>
  <si>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</si>
  <si>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</si>
  <si>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</si>
  <si>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</si>
  <si>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</si>
  <si>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</si>
  <si>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</si>
  <si>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</si>
  <si>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</si>
  <si>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</si>
  <si>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</si>
  <si>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</si>
  <si>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</si>
  <si>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</si>
  <si>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</si>
  <si>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</si>
  <si>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</si>
  <si>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</si>
  <si>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</si>
  <si>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</si>
  <si>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</si>
  <si>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</si>
  <si>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</si>
  <si>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</si>
  <si>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</si>
  <si>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</si>
  <si>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</si>
  <si>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</si>
  <si>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</si>
  <si>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</si>
  <si>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</si>
  <si>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</si>
  <si>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</si>
  <si>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</si>
  <si>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</si>
  <si>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</si>
  <si>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</si>
  <si>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</si>
  <si>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</si>
  <si>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</si>
  <si>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</si>
  <si>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</si>
  <si>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</si>
  <si>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</si>
  <si>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</si>
  <si>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</si>
  <si>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</si>
  <si>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</si>
  <si>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</si>
  <si>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</si>
  <si>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</si>
  <si>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</si>
  <si>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</si>
  <si>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</si>
  <si>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</si>
  <si>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</si>
  <si>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</si>
  <si>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</si>
  <si>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</si>
  <si>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</si>
  <si>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</si>
  <si>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</si>
  <si>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</si>
  <si>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</si>
  <si>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</si>
  <si>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</si>
  <si>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</si>
  <si>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</si>
  <si>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</si>
  <si>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</si>
  <si>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</si>
  <si>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</si>
  <si>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</si>
  <si>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</si>
  <si>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</si>
  <si>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</si>
  <si>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</si>
  <si>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</si>
  <si>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</si>
  <si>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</si>
  <si>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</si>
  <si>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</si>
  <si>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</si>
  <si>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</si>
  <si>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</si>
  <si>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</si>
  <si>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</si>
  <si>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</si>
  <si>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</si>
  <si>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</si>
  <si>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</si>
  <si>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</si>
  <si>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</si>
  <si>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</si>
  <si>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</si>
  <si>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</si>
  <si>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</si>
  <si>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</si>
  <si>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</si>
  <si>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</si>
  <si>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</si>
  <si>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</si>
  <si>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</si>
  <si>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</si>
  <si>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</si>
  <si>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</si>
  <si>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</si>
  <si>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</si>
  <si>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</si>
  <si>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</si>
  <si>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</si>
  <si>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</si>
  <si>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</si>
  <si>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</si>
  <si>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</si>
  <si>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</si>
  <si>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</si>
  <si>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</si>
  <si>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</si>
  <si>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</si>
  <si>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</si>
  <si>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</si>
  <si>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</si>
  <si>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</si>
  <si>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</si>
  <si>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</si>
  <si>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</si>
  <si>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</si>
  <si>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</si>
  <si>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</si>
  <si>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</si>
  <si>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</si>
  <si>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</si>
  <si>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</si>
  <si>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</si>
  <si>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</si>
  <si>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</si>
  <si>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</si>
  <si>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</si>
  <si>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</si>
  <si>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</si>
  <si>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</si>
  <si>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</si>
  <si>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</si>
  <si>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</si>
  <si>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</si>
  <si>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</si>
  <si>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</si>
  <si>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</si>
  <si>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</si>
  <si>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</si>
  <si>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</si>
  <si>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</si>
  <si>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</si>
  <si>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</si>
  <si>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</si>
  <si>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</si>
  <si>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</si>
  <si>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</si>
  <si>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</si>
  <si>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</si>
  <si>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</si>
  <si>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</si>
  <si>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</si>
  <si>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</si>
  <si>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</si>
  <si>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</si>
  <si>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</si>
  <si>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</si>
  <si>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</si>
  <si>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</si>
  <si>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</si>
  <si>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</si>
  <si>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</si>
  <si>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</si>
  <si>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</si>
  <si>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</si>
  <si>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</si>
  <si>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</si>
  <si>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</si>
  <si>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</si>
  <si>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</si>
  <si>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</si>
  <si>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</si>
  <si>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</si>
  <si>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</si>
  <si>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</si>
  <si>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</si>
  <si>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</si>
  <si>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</si>
  <si>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</si>
  <si>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</si>
  <si>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</si>
  <si>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</si>
  <si>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</si>
  <si>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</si>
  <si>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</si>
  <si>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</si>
  <si>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</si>
  <si>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</si>
  <si>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</si>
  <si>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</si>
  <si>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</si>
  <si>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</si>
  <si>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</si>
  <si>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</si>
  <si>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</si>
  <si>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</si>
  <si>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</si>
  <si>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</si>
  <si>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</si>
  <si>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</si>
  <si>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</si>
  <si>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</si>
  <si>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</si>
  <si>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</si>
  <si>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</si>
  <si>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</si>
  <si>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</si>
  <si>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</si>
  <si>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</si>
  <si>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</si>
  <si>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</si>
  <si>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</si>
  <si>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</si>
  <si>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</si>
  <si>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</si>
  <si>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</si>
  <si>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</si>
  <si>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</si>
  <si>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</si>
  <si>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</si>
  <si>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</si>
  <si>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</si>
  <si>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</si>
  <si>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</si>
  <si>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</si>
  <si>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</si>
  <si>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</si>
  <si>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</si>
  <si>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</si>
  <si>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</si>
  <si>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</si>
  <si>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</si>
  <si>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</si>
  <si>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</si>
  <si>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</si>
  <si>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</si>
  <si>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</si>
  <si>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</si>
  <si>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</si>
  <si>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</si>
  <si>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</si>
  <si>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</si>
  <si>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</si>
  <si>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</si>
  <si>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</si>
  <si>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</si>
  <si>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</si>
  <si>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</si>
  <si>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</si>
  <si>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</si>
  <si>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</si>
  <si>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</si>
  <si>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</si>
  <si>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</si>
  <si>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</si>
  <si>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</si>
  <si>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</si>
  <si>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</si>
  <si>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</si>
  <si>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</si>
  <si>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</si>
  <si>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</si>
  <si>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</si>
  <si>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</si>
  <si>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</si>
  <si>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</si>
  <si>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</si>
  <si>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</si>
  <si>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</si>
  <si>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</si>
  <si>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</si>
  <si>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</si>
  <si>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</si>
  <si>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</si>
  <si>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</si>
  <si>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</si>
  <si>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</si>
  <si>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</si>
  <si>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</si>
  <si>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</si>
  <si>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</si>
  <si>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</si>
  <si>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</si>
  <si>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</si>
  <si>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</si>
  <si>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</si>
  <si>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</si>
  <si>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</si>
  <si>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</si>
  <si>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</si>
  <si>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</si>
  <si>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</si>
  <si>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</si>
  <si>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</si>
  <si>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</si>
  <si>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</si>
  <si>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</si>
  <si>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</si>
  <si>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</si>
  <si>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</si>
  <si>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</si>
  <si>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</si>
  <si>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</si>
  <si>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</si>
  <si>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</si>
  <si>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</si>
  <si>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</si>
  <si>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</si>
  <si>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</si>
  <si>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</si>
  <si>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</si>
  <si>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</si>
  <si>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</si>
  <si>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</si>
  <si>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</si>
  <si>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</si>
  <si>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</si>
  <si>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</si>
  <si>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</si>
  <si>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</si>
  <si>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</si>
  <si>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</si>
  <si>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</si>
  <si>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</si>
  <si>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</si>
  <si>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</si>
  <si>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</si>
  <si>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</si>
  <si>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</si>
  <si>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</si>
  <si>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</si>
  <si>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</si>
  <si>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</si>
  <si>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</si>
  <si>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</si>
  <si>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</si>
  <si>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</si>
  <si>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</si>
  <si>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</si>
  <si>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</si>
  <si>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</si>
  <si>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</si>
  <si>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</si>
  <si>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</si>
  <si>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</si>
  <si>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</si>
  <si>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</si>
  <si>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</si>
  <si>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</si>
  <si>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</si>
  <si>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</si>
  <si>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</si>
  <si>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</si>
  <si>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</si>
  <si>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</si>
  <si>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</si>
  <si>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</si>
  <si>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</si>
  <si>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</si>
  <si>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</si>
  <si>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</si>
  <si>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</si>
  <si>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</si>
  <si>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</si>
  <si>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</si>
  <si>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</si>
  <si>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</si>
  <si>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</si>
  <si>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</si>
  <si>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</si>
  <si>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</si>
  <si>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</si>
  <si>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</si>
  <si>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</si>
  <si>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</si>
  <si>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</si>
  <si>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</si>
  <si>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</si>
  <si>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</si>
  <si>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</si>
  <si>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</si>
  <si>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</si>
  <si>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</si>
  <si>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</si>
  <si>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</si>
  <si>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</si>
  <si>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</si>
  <si>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</si>
  <si>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</si>
  <si>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</si>
  <si>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</si>
  <si>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</si>
  <si>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</si>
  <si>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</si>
  <si>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</si>
  <si>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</si>
  <si>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</si>
  <si>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</si>
  <si>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</si>
  <si>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</si>
  <si>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</si>
  <si>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</si>
  <si>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</si>
  <si>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</si>
  <si>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</si>
  <si>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</si>
  <si>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</si>
  <si>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</si>
  <si>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</si>
  <si>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</si>
  <si>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</si>
  <si>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</si>
  <si>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</si>
  <si>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</si>
  <si>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</si>
  <si>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</si>
  <si>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</si>
  <si>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</si>
  <si>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</si>
  <si>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</si>
  <si>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</si>
  <si>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</si>
  <si>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</si>
  <si>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</si>
  <si>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</si>
  <si>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</si>
  <si>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</si>
  <si>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</si>
  <si>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</si>
  <si>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</si>
  <si>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</si>
  <si>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</si>
  <si>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</si>
  <si>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</si>
  <si>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</si>
  <si>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</si>
  <si>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</si>
  <si>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</si>
  <si>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</si>
  <si>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</si>
  <si>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</si>
  <si>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</si>
  <si>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</si>
  <si>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</si>
  <si>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</si>
  <si>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</si>
  <si>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</si>
  <si>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</si>
  <si>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</si>
  <si>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</si>
  <si>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</si>
  <si>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</si>
  <si>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</si>
  <si>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</si>
  <si>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</si>
  <si>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</si>
  <si>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</si>
  <si>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</si>
  <si>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</si>
  <si>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</si>
  <si>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</si>
  <si>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</si>
  <si>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</si>
  <si>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</si>
  <si>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</si>
  <si>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</si>
  <si>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</si>
  <si>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</si>
  <si>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</si>
  <si>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</si>
  <si>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</si>
  <si>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</si>
  <si>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</si>
  <si>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</si>
  <si>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</si>
  <si>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</si>
  <si>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</si>
  <si>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</si>
  <si>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</si>
  <si>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</si>
  <si>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</si>
  <si>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</si>
  <si>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</si>
  <si>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</si>
  <si>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</si>
  <si>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</si>
  <si>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</si>
  <si>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</si>
  <si>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</si>
  <si>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</si>
  <si>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</si>
  <si>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</si>
  <si>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</si>
  <si>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</si>
  <si>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</si>
  <si>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</si>
  <si>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</si>
  <si>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</si>
  <si>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</si>
  <si>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</si>
  <si>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</si>
  <si>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</si>
  <si>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</si>
  <si>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</si>
  <si>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</si>
  <si>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</si>
  <si>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</si>
  <si>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</si>
  <si>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</si>
  <si>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</si>
  <si>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</si>
  <si>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</si>
  <si>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</si>
  <si>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</si>
  <si>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</si>
  <si>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</si>
  <si>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</si>
  <si>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</si>
  <si>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</si>
  <si>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</si>
  <si>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</si>
  <si>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</si>
  <si>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</si>
  <si>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</si>
  <si>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</si>
  <si>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</si>
  <si>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</si>
  <si>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</si>
  <si>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</si>
  <si>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</si>
  <si>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</si>
  <si>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</si>
  <si>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</si>
  <si>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</si>
  <si>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</si>
  <si>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</si>
  <si>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</si>
  <si>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</si>
  <si>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</si>
  <si>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</si>
  <si>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</si>
  <si>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</si>
  <si>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</si>
  <si>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</si>
  <si>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</si>
  <si>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</si>
  <si>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</si>
  <si>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</si>
  <si>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</si>
  <si>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</si>
  <si>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</si>
  <si>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</si>
  <si>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</si>
  <si>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</si>
  <si>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</si>
  <si>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</si>
  <si>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</si>
  <si>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</si>
  <si>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</si>
  <si>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</si>
  <si>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</si>
  <si>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</si>
  <si>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</si>
  <si>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</si>
  <si>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</si>
  <si>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</si>
  <si>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</si>
  <si>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</si>
  <si>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</si>
  <si>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</si>
  <si>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</si>
  <si>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</si>
  <si>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</si>
  <si>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</si>
  <si>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</si>
  <si>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</si>
  <si>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</si>
  <si>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</si>
  <si>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</si>
  <si>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</si>
  <si>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</si>
  <si>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</si>
  <si>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</si>
  <si>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</si>
  <si>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</si>
  <si>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</si>
  <si>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</si>
  <si>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</si>
  <si>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</si>
  <si>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</si>
  <si>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</si>
  <si>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</si>
  <si>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</si>
  <si>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</si>
  <si>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</si>
  <si>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</si>
  <si>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</si>
  <si>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</si>
  <si>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</si>
  <si>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</si>
  <si>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</si>
  <si>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</si>
  <si>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</si>
  <si>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</si>
  <si>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</si>
  <si>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</si>
  <si>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</si>
  <si>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</si>
  <si>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</si>
  <si>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</si>
  <si>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</si>
  <si>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</si>
  <si>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</si>
  <si>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</si>
  <si>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</si>
  <si>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</si>
  <si>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</si>
  <si>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</si>
  <si>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</si>
  <si>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</si>
  <si>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</si>
  <si>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</si>
  <si>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</si>
  <si>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</si>
  <si>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</si>
  <si>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</si>
  <si>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</si>
  <si>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</si>
  <si>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</si>
  <si>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</si>
  <si>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</si>
  <si>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</si>
  <si>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</si>
  <si>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</si>
  <si>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</si>
  <si>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</si>
  <si>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</si>
  <si>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</si>
  <si>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</si>
  <si>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</si>
  <si>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</si>
  <si>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</si>
  <si>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</si>
  <si>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</si>
  <si>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</si>
  <si>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</si>
  <si>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</si>
  <si>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</si>
  <si>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</si>
  <si>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</si>
  <si>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</si>
  <si>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</si>
  <si>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</si>
  <si>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</si>
  <si>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</si>
  <si>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</si>
  <si>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</si>
  <si>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</si>
  <si>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</si>
  <si>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</si>
  <si>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</si>
  <si>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</si>
  <si>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</si>
  <si>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</si>
  <si>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</si>
  <si>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</si>
  <si>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</si>
  <si>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</si>
  <si>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</si>
  <si>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</si>
  <si>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</si>
  <si>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</si>
  <si>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</si>
  <si>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</si>
  <si>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</si>
  <si>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</si>
  <si>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</si>
  <si>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</si>
  <si>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</si>
  <si>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</si>
  <si>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</si>
  <si>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</si>
  <si>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</si>
  <si>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</si>
  <si>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</si>
  <si>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</si>
  <si>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</si>
  <si>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</si>
  <si>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</si>
  <si>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</si>
  <si>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</si>
  <si>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</si>
  <si>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</si>
  <si>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</si>
  <si>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</si>
  <si>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</si>
  <si>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</si>
  <si>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</si>
  <si>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</si>
  <si>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</si>
  <si>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</si>
  <si>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</si>
  <si>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</si>
  <si>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</si>
  <si>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</si>
  <si>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</si>
  <si>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</si>
  <si>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</si>
  <si>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</si>
  <si>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</si>
  <si>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</si>
  <si>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</si>
  <si>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</si>
  <si>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</si>
  <si>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</si>
  <si>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</si>
  <si>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</si>
  <si>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</si>
  <si>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</si>
  <si>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</si>
  <si>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</si>
  <si>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</si>
  <si>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</si>
  <si>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</si>
  <si>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</si>
  <si>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</si>
  <si>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</si>
  <si>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</si>
  <si>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</si>
  <si>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</si>
  <si>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</si>
  <si>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</si>
  <si>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</si>
  <si>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</si>
  <si>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</si>
  <si>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</si>
  <si>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</si>
  <si>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</si>
  <si>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</si>
  <si>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</si>
  <si>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</si>
  <si>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</si>
  <si>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</si>
  <si>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</si>
  <si>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</si>
  <si>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</si>
  <si>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</si>
  <si>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</si>
  <si>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</si>
  <si>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</si>
  <si>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</si>
  <si>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</si>
  <si>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</si>
  <si>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</si>
  <si>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</si>
  <si>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</si>
  <si>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</si>
  <si>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</si>
  <si>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</si>
  <si>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</si>
  <si>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</si>
  <si>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</si>
  <si>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</si>
  <si>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</si>
  <si>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</si>
  <si>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</si>
  <si>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</si>
  <si>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</si>
  <si>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</si>
  <si>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</si>
  <si>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</si>
  <si>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</si>
  <si>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</si>
  <si>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</si>
  <si>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</si>
  <si>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</si>
  <si>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</si>
  <si>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</si>
  <si>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</si>
  <si>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</si>
  <si>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</si>
  <si>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</si>
  <si>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</si>
  <si>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</si>
  <si>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</si>
  <si>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</si>
  <si>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</si>
  <si>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</si>
  <si>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</si>
  <si>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</si>
  <si>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</si>
  <si>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</si>
  <si>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</si>
  <si>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</si>
  <si>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</si>
  <si>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</si>
  <si>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</si>
  <si>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</si>
  <si>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</si>
  <si>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</si>
  <si>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</si>
  <si>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</si>
  <si>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</si>
  <si>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</si>
  <si>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</si>
  <si>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</si>
  <si>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</si>
  <si>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</si>
  <si>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</si>
  <si>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</si>
  <si>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</si>
  <si>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</si>
  <si>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</si>
  <si>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</si>
  <si>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</si>
  <si>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</si>
  <si>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</si>
  <si>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</si>
  <si>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</si>
  <si>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</si>
  <si>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</si>
  <si>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</si>
  <si>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</si>
  <si>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</si>
  <si>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</si>
  <si>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</si>
  <si>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</si>
  <si>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</si>
  <si>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</si>
  <si>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</si>
  <si>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</si>
  <si>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</si>
  <si>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</si>
  <si>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</si>
  <si>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</si>
  <si>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</si>
  <si>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</si>
  <si>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</si>
  <si>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</si>
  <si>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</si>
  <si>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</si>
  <si>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</si>
  <si>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</si>
  <si>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</si>
  <si>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</si>
  <si>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</si>
  <si>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</si>
  <si>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</si>
  <si>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</si>
  <si>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</si>
  <si>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</si>
  <si>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</si>
  <si>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</si>
  <si>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</si>
  <si>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</si>
  <si>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</si>
  <si>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</si>
  <si>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</si>
  <si>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</si>
  <si>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</si>
  <si>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</si>
  <si>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</si>
  <si>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</si>
  <si>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</si>
  <si>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</si>
  <si>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</si>
  <si>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</si>
  <si>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</si>
  <si>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</si>
  <si>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</si>
  <si>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</si>
  <si>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</si>
  <si>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</si>
  <si>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</si>
  <si>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</si>
  <si>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</si>
  <si>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</si>
  <si>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</si>
  <si>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</si>
  <si>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</si>
  <si>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</si>
  <si>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</si>
  <si>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</si>
  <si>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</si>
  <si>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</si>
  <si>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</si>
  <si>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</si>
  <si>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</si>
  <si>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</si>
  <si>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</si>
  <si>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</si>
  <si>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</si>
  <si>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</si>
  <si>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</si>
  <si>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</si>
  <si>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</si>
  <si>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</si>
  <si>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</si>
  <si>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</si>
  <si>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</si>
  <si>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</si>
  <si>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</si>
  <si>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</si>
  <si>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</si>
  <si>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</si>
  <si>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</si>
  <si>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</si>
  <si>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</si>
  <si>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</si>
  <si>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</si>
  <si>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</si>
  <si>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</si>
  <si>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</si>
  <si>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</si>
  <si>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</si>
  <si>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</si>
  <si>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</si>
  <si>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</si>
  <si>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</si>
  <si>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</si>
  <si>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</si>
  <si>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</si>
  <si>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</si>
  <si>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</si>
  <si>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</si>
  <si>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</si>
  <si>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</si>
  <si>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</si>
  <si>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</si>
  <si>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</si>
  <si>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</si>
  <si>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</si>
  <si>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</si>
  <si>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</si>
  <si>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</si>
  <si>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</si>
  <si>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</si>
  <si>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</si>
  <si>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</si>
  <si>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</si>
  <si>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</si>
  <si>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</si>
  <si>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</si>
  <si>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</si>
  <si>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</si>
  <si>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</si>
  <si>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</si>
  <si>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</si>
  <si>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</si>
  <si>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</si>
  <si>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</si>
  <si>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</si>
  <si>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</si>
  <si>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</si>
  <si>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</si>
  <si>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</si>
  <si>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</si>
  <si>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</si>
  <si>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</si>
  <si>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</si>
  <si>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</si>
  <si>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</si>
  <si>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</si>
  <si>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</si>
  <si>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</si>
  <si>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</si>
  <si>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</si>
  <si>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</si>
  <si>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</si>
  <si>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</si>
  <si>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</si>
  <si>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</si>
  <si>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</si>
  <si>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</si>
  <si>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</si>
  <si>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</si>
  <si>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</si>
  <si>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</si>
  <si>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</si>
  <si>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</si>
  <si>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</si>
  <si>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</si>
  <si>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</si>
  <si>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</si>
  <si>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</si>
  <si>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</si>
  <si>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</si>
  <si>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</si>
  <si>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</si>
  <si>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</si>
  <si>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</si>
  <si>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</si>
  <si>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</si>
  <si>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</si>
  <si>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</si>
  <si>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</si>
  <si>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</si>
  <si>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</si>
  <si>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</si>
  <si>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</si>
  <si>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</si>
  <si>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</si>
  <si>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</si>
  <si>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</si>
  <si>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</si>
  <si>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</si>
  <si>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</si>
  <si>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</si>
  <si>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</si>
  <si>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</si>
  <si>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</si>
  <si>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</si>
  <si>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</si>
  <si>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</si>
  <si>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</si>
  <si>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</si>
  <si>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</si>
  <si>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</si>
  <si>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</si>
  <si>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</si>
  <si>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</si>
  <si>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</si>
  <si>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</si>
  <si>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</si>
  <si>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</si>
  <si>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</si>
  <si>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</si>
  <si>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</si>
  <si>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</si>
  <si>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</si>
  <si>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</si>
  <si>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</si>
  <si>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</si>
  <si>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</si>
  <si>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</si>
  <si>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</si>
  <si>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</si>
  <si>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</si>
  <si>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</si>
  <si>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</si>
  <si>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</si>
  <si>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</si>
  <si>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</si>
  <si>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</si>
  <si>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</si>
  <si>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</si>
  <si>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</si>
  <si>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</si>
  <si>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</si>
  <si>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</si>
  <si>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</si>
  <si>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</si>
  <si>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</si>
  <si>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</si>
  <si>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</si>
  <si>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</si>
  <si>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</si>
  <si>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</si>
  <si>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</si>
  <si>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</si>
  <si>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</si>
  <si>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</si>
  <si>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</si>
  <si>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</si>
  <si>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</si>
  <si>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</si>
  <si>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</si>
  <si>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</si>
  <si>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</si>
  <si>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</si>
  <si>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</si>
  <si>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</si>
  <si>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</si>
  <si>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</si>
  <si>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</si>
  <si>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</si>
  <si>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</si>
  <si>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</si>
  <si>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</si>
  <si>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</si>
  <si>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</si>
  <si>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</si>
  <si>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</si>
  <si>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</si>
  <si>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</si>
  <si>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</si>
  <si>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</si>
  <si>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</si>
  <si>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</si>
  <si>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</si>
  <si>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</si>
  <si>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</si>
  <si>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</si>
  <si>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</si>
  <si>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</si>
  <si>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</si>
  <si>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</si>
  <si>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</si>
  <si>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</si>
  <si>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</si>
  <si>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</si>
  <si>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</si>
  <si>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</si>
  <si>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</si>
  <si>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</si>
  <si>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</si>
  <si>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</si>
  <si>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</si>
  <si>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</si>
  <si>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</si>
  <si>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</si>
  <si>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</si>
  <si>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</si>
  <si>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</si>
  <si>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</si>
  <si>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</si>
  <si>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</si>
  <si>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</si>
  <si>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</si>
  <si>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</si>
  <si>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</si>
  <si>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</si>
  <si>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</si>
  <si>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</si>
  <si>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</si>
  <si>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</si>
  <si>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</si>
  <si>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</si>
  <si>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</si>
  <si>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</si>
  <si>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</si>
  <si>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</si>
  <si>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</si>
  <si>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</si>
  <si>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</si>
  <si>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</si>
  <si>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</si>
  <si>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</si>
  <si>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</si>
  <si>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</si>
  <si>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</si>
  <si>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</si>
  <si>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</si>
  <si>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</si>
  <si>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</si>
  <si>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</si>
  <si>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</si>
  <si>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</si>
  <si>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</si>
  <si>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</si>
  <si>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</si>
  <si>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</si>
  <si>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</si>
  <si>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</si>
  <si>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</si>
  <si>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</si>
  <si>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</si>
  <si>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</si>
  <si>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</si>
  <si>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</si>
  <si>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</si>
  <si>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</si>
  <si>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</si>
  <si>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</si>
  <si>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</si>
  <si>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</si>
  <si>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</si>
  <si>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</si>
  <si>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</si>
  <si>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</si>
  <si>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</si>
  <si>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</si>
  <si>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</si>
  <si>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</si>
  <si>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</si>
  <si>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</si>
  <si>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</si>
  <si>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</si>
  <si>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</si>
  <si>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</si>
  <si>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</si>
  <si>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</si>
  <si>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</si>
  <si>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</si>
  <si>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</si>
  <si>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</si>
  <si>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</si>
  <si>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</si>
  <si>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</si>
  <si>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</si>
  <si>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</si>
  <si>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</si>
  <si>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</si>
  <si>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</si>
  <si>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</si>
  <si>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</si>
  <si>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</si>
  <si>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</si>
  <si>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</si>
  <si>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</si>
  <si>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</si>
  <si>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</si>
  <si>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</si>
  <si>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</si>
  <si>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</si>
  <si>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</si>
  <si>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</si>
  <si>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</si>
  <si>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</si>
  <si>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</si>
  <si>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</si>
  <si>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</si>
  <si>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</si>
  <si>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</si>
  <si>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</si>
  <si>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</si>
  <si>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</si>
  <si>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</si>
  <si>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</si>
  <si>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</si>
  <si>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</si>
  <si>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</si>
  <si>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</si>
  <si>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</si>
  <si>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</si>
  <si>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</si>
  <si>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</si>
  <si>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</si>
  <si>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</si>
  <si>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</si>
  <si>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</si>
  <si>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</si>
  <si>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</si>
  <si>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</si>
  <si>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</si>
  <si>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</si>
  <si>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</si>
  <si>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</si>
  <si>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</si>
  <si>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</si>
  <si>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</si>
  <si>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</si>
  <si>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</si>
  <si>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</si>
  <si>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</si>
  <si>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</si>
  <si>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</si>
  <si>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</si>
  <si>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</si>
  <si>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</si>
  <si>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</si>
  <si>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</si>
  <si>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</si>
  <si>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</si>
  <si>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</si>
  <si>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</si>
  <si>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</si>
  <si>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</si>
  <si>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</si>
  <si>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</si>
  <si>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</si>
  <si>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</si>
  <si>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</si>
  <si>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</si>
  <si>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</si>
  <si>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</si>
  <si>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</si>
  <si>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</si>
  <si>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</si>
  <si>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</si>
  <si>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</si>
  <si>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</si>
  <si>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</si>
  <si>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</si>
  <si>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</si>
  <si>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</si>
  <si>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</si>
  <si>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</si>
  <si>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</si>
  <si>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</si>
  <si>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</si>
  <si>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</si>
  <si>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</si>
  <si>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</si>
  <si>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</si>
  <si>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</si>
  <si>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</si>
  <si>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</si>
  <si>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</si>
  <si>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</si>
  <si>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</si>
  <si>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</si>
  <si>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</si>
  <si>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</si>
  <si>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</si>
  <si>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</si>
  <si>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</si>
  <si>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</si>
  <si>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</si>
  <si>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</si>
  <si>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</si>
  <si>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</si>
  <si>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</si>
  <si>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</si>
  <si>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</si>
  <si>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</si>
  <si>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</si>
  <si>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</si>
  <si>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</si>
  <si>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</si>
  <si>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</si>
  <si>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</si>
  <si>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</si>
  <si>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</si>
  <si>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</si>
  <si>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</si>
  <si>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</si>
  <si>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</si>
  <si>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</si>
  <si>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</si>
  <si>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</si>
  <si>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</si>
  <si>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</si>
  <si>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</si>
  <si>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</si>
  <si>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</si>
  <si>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</si>
  <si>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</si>
  <si>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</si>
  <si>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</si>
  <si>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</si>
  <si>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</si>
  <si>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</si>
  <si>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</si>
  <si>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</si>
  <si>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</si>
  <si>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</si>
  <si>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</si>
  <si>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</si>
  <si>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</si>
  <si>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</si>
  <si>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</si>
  <si>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</si>
  <si>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</si>
  <si>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</si>
  <si>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</si>
  <si>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</si>
  <si>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</si>
  <si>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</si>
  <si>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</si>
  <si>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</si>
  <si>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</si>
  <si>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</si>
  <si>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</si>
  <si>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</si>
  <si>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</si>
  <si>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</si>
  <si>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</si>
  <si>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</si>
  <si>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</si>
  <si>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</si>
  <si>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</si>
  <si>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</si>
  <si>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</si>
  <si>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</si>
  <si>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</si>
  <si>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</si>
  <si>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</si>
  <si>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</si>
  <si>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</si>
  <si>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</si>
  <si>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</si>
  <si>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</si>
  <si>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</si>
  <si>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</si>
  <si>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</si>
  <si>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</si>
  <si>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</si>
  <si>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</si>
  <si>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</si>
  <si>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</si>
  <si>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</si>
  <si>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</si>
  <si>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</si>
  <si>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</si>
  <si>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</si>
  <si>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</si>
  <si>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</si>
  <si>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</si>
  <si>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</si>
  <si>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</si>
  <si>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</si>
  <si>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</si>
  <si>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</si>
  <si>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</si>
  <si>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</si>
  <si>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</si>
  <si>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</si>
  <si>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</si>
  <si>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</si>
  <si>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</si>
  <si>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</si>
  <si>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</si>
  <si>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</si>
  <si>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</si>
  <si>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</si>
  <si>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</si>
  <si>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</si>
  <si>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</si>
  <si>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</si>
  <si>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</si>
  <si>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</si>
  <si>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</si>
  <si>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</si>
  <si>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</si>
  <si>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</si>
  <si>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</si>
  <si>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</si>
  <si>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</si>
  <si>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</si>
  <si>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</si>
  <si>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</si>
  <si>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</si>
  <si>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</si>
  <si>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</si>
  <si>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</si>
  <si>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</si>
  <si>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</si>
  <si>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</si>
  <si>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</si>
  <si>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</si>
  <si>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</si>
  <si>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</si>
  <si>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</si>
  <si>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</si>
  <si>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</si>
  <si>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</si>
  <si>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</si>
  <si>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</si>
  <si>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</si>
  <si>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</si>
  <si>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</si>
  <si>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</si>
  <si>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</si>
  <si>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</si>
  <si>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</si>
  <si>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</si>
  <si>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</si>
  <si>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</si>
  <si>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</si>
  <si>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</si>
  <si>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</si>
  <si>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</si>
  <si>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</si>
  <si>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</si>
  <si>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</si>
  <si>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</si>
  <si>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</si>
  <si>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</si>
  <si>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</si>
  <si>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</si>
  <si>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</si>
  <si>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</si>
  <si>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</si>
  <si>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</si>
  <si>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</si>
  <si>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</si>
  <si>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</si>
  <si>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</si>
  <si>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3335995653</t>
  </si>
  <si>
    <t>COMUNICACION</t>
  </si>
  <si>
    <t>SIN ACTIVIDAD DE RETIRO</t>
  </si>
  <si>
    <t xml:space="preserve">Perez Almonte, Franklin </t>
  </si>
  <si>
    <t>Triinet</t>
  </si>
  <si>
    <t>ERROR DE PRINTER</t>
  </si>
  <si>
    <t>3335996689</t>
  </si>
  <si>
    <t>3335996688</t>
  </si>
  <si>
    <t>3335996726</t>
  </si>
  <si>
    <t>3335997520 </t>
  </si>
  <si>
    <t>3335998419</t>
  </si>
  <si>
    <t>3335998639</t>
  </si>
  <si>
    <t>3335998635</t>
  </si>
  <si>
    <t xml:space="preserve">DISPENSADOR </t>
  </si>
  <si>
    <t>3335998713</t>
  </si>
  <si>
    <t>3335998705</t>
  </si>
  <si>
    <t>3335998767</t>
  </si>
  <si>
    <t>3335999007</t>
  </si>
  <si>
    <t>3335999010</t>
  </si>
  <si>
    <t>3335999098</t>
  </si>
  <si>
    <t>3335999365</t>
  </si>
  <si>
    <t>3335999386</t>
  </si>
  <si>
    <t>3335999437</t>
  </si>
  <si>
    <t>3335999552</t>
  </si>
  <si>
    <t>3335999569</t>
  </si>
  <si>
    <t>3335999579</t>
  </si>
  <si>
    <t>3335999625</t>
  </si>
  <si>
    <t>3335999648</t>
  </si>
  <si>
    <t>3335999652</t>
  </si>
  <si>
    <t>3335999655</t>
  </si>
  <si>
    <t>3335999742</t>
  </si>
  <si>
    <t>3335999769</t>
  </si>
  <si>
    <t>3335999782</t>
  </si>
  <si>
    <t>3335999837</t>
  </si>
  <si>
    <t>3335999847</t>
  </si>
  <si>
    <t>3336000024</t>
  </si>
  <si>
    <t>3336000026</t>
  </si>
  <si>
    <t>3336000027</t>
  </si>
  <si>
    <t>3336000036</t>
  </si>
  <si>
    <t>3336000068</t>
  </si>
  <si>
    <t>3336000084</t>
  </si>
  <si>
    <t>3336000090</t>
  </si>
  <si>
    <t>3336000094</t>
  </si>
  <si>
    <t>3336000102</t>
  </si>
  <si>
    <t>DTEL Zona Metro Este</t>
  </si>
  <si>
    <t>UPS dañado.</t>
  </si>
  <si>
    <t>Mojica, Modesto Antonio</t>
  </si>
  <si>
    <t>Closed</t>
  </si>
  <si>
    <t>3336000432</t>
  </si>
  <si>
    <t>3336000431</t>
  </si>
  <si>
    <t>3336000418</t>
  </si>
  <si>
    <t>GAVETA DE RECHAZO LLENO</t>
  </si>
  <si>
    <t>3336000353</t>
  </si>
  <si>
    <t>3336000352</t>
  </si>
  <si>
    <t>3336000349</t>
  </si>
  <si>
    <t>3336000348</t>
  </si>
  <si>
    <t>3336000327</t>
  </si>
  <si>
    <t>3336000317</t>
  </si>
  <si>
    <t>3336000309</t>
  </si>
  <si>
    <t>3336000300</t>
  </si>
  <si>
    <t>3336000252</t>
  </si>
  <si>
    <t>3336000181</t>
  </si>
  <si>
    <t>3336000178</t>
  </si>
  <si>
    <t>3336000172</t>
  </si>
  <si>
    <t>3336000166</t>
  </si>
  <si>
    <t>3336000162</t>
  </si>
  <si>
    <t>3336000153</t>
  </si>
  <si>
    <t>REINICIO FALLIDO</t>
  </si>
  <si>
    <t>3335998767 </t>
  </si>
  <si>
    <t>3335999742 </t>
  </si>
  <si>
    <t>3335999782 </t>
  </si>
  <si>
    <t>3335999837 </t>
  </si>
  <si>
    <t>3335999847 </t>
  </si>
  <si>
    <t>3336000102 </t>
  </si>
  <si>
    <t>3336000153 </t>
  </si>
  <si>
    <t>3336000162 </t>
  </si>
  <si>
    <t>3336000166 </t>
  </si>
  <si>
    <t>3336000172 </t>
  </si>
  <si>
    <t>3336000181 </t>
  </si>
  <si>
    <t>3335999652 </t>
  </si>
  <si>
    <t>3335999769 </t>
  </si>
  <si>
    <t>3336000094 </t>
  </si>
  <si>
    <t>3336000466</t>
  </si>
  <si>
    <t>3336000462</t>
  </si>
  <si>
    <t>3336000461</t>
  </si>
  <si>
    <t>3336000459</t>
  </si>
  <si>
    <t>3336000458</t>
  </si>
  <si>
    <t>3336000457</t>
  </si>
  <si>
    <t>3336000456</t>
  </si>
  <si>
    <t>3336000455</t>
  </si>
  <si>
    <t>3336000454</t>
  </si>
  <si>
    <t>3336000453</t>
  </si>
  <si>
    <t>3336000452</t>
  </si>
  <si>
    <t>3336000451</t>
  </si>
  <si>
    <t>3336000447</t>
  </si>
  <si>
    <t>GAVETA DE DEPOSITO LLENA</t>
  </si>
  <si>
    <t>3336000446</t>
  </si>
  <si>
    <t>3336000444</t>
  </si>
  <si>
    <t>3336000442</t>
  </si>
  <si>
    <t>3336000441</t>
  </si>
  <si>
    <t>25 Agosto de 2021</t>
  </si>
  <si>
    <t>3336000504</t>
  </si>
  <si>
    <t>3336000503</t>
  </si>
  <si>
    <t>3336000502</t>
  </si>
  <si>
    <t>3336000501</t>
  </si>
  <si>
    <t>3336000500</t>
  </si>
  <si>
    <t>3336000499</t>
  </si>
  <si>
    <t>3336000498</t>
  </si>
  <si>
    <t>3336000497</t>
  </si>
  <si>
    <t>3336000496</t>
  </si>
  <si>
    <t>3336000495</t>
  </si>
  <si>
    <t>3336000494</t>
  </si>
  <si>
    <t>3336000493</t>
  </si>
  <si>
    <t>3336000492</t>
  </si>
  <si>
    <t>3336000491</t>
  </si>
  <si>
    <t>3336000490</t>
  </si>
  <si>
    <t>3336000489</t>
  </si>
  <si>
    <t>3336000488</t>
  </si>
  <si>
    <t>3336000487</t>
  </si>
  <si>
    <t>3336000486</t>
  </si>
  <si>
    <t>3336000485</t>
  </si>
  <si>
    <t>3336000484</t>
  </si>
  <si>
    <t>3336000483</t>
  </si>
  <si>
    <t>3336000482</t>
  </si>
  <si>
    <t>3336000481</t>
  </si>
  <si>
    <t>3336000480</t>
  </si>
  <si>
    <t>3336000479</t>
  </si>
  <si>
    <t>3336000478</t>
  </si>
  <si>
    <t>3336000477</t>
  </si>
  <si>
    <t>3336000476</t>
  </si>
  <si>
    <t>3336000475</t>
  </si>
  <si>
    <t>3336000474</t>
  </si>
  <si>
    <t>3336000473</t>
  </si>
  <si>
    <t>3336000467</t>
  </si>
  <si>
    <t xml:space="preserve">GAVETA DE DEPOSITO LLENA </t>
  </si>
  <si>
    <t>Morales Payano, Wilfredy Leandro</t>
  </si>
  <si>
    <t>3336000482 </t>
  </si>
  <si>
    <t>3336000484 </t>
  </si>
  <si>
    <t>3336000494 </t>
  </si>
  <si>
    <t>3336000499 </t>
  </si>
  <si>
    <t>3336000504 </t>
  </si>
  <si>
    <t>3336000585</t>
  </si>
  <si>
    <t>3336000570</t>
  </si>
  <si>
    <t>3336000555</t>
  </si>
  <si>
    <t>3336000549</t>
  </si>
  <si>
    <t>3336000541</t>
  </si>
  <si>
    <t>3336000533</t>
  </si>
  <si>
    <t>3336000511</t>
  </si>
  <si>
    <t>3336000510</t>
  </si>
  <si>
    <t>3336000509</t>
  </si>
  <si>
    <t>3336000508</t>
  </si>
  <si>
    <t xml:space="preserve">Gonzalez Ceballos, Dionisio </t>
  </si>
  <si>
    <t>3336000670</t>
  </si>
  <si>
    <t>3336000667</t>
  </si>
  <si>
    <t>3336000660</t>
  </si>
  <si>
    <t>3336000651</t>
  </si>
  <si>
    <t>3336000641</t>
  </si>
  <si>
    <t>3335998667</t>
  </si>
  <si>
    <t>LECTOR</t>
  </si>
  <si>
    <t>UPS DAÑADO</t>
  </si>
  <si>
    <t>3336001175</t>
  </si>
  <si>
    <t>3336001172</t>
  </si>
  <si>
    <t>3336001153</t>
  </si>
  <si>
    <t>3336001132</t>
  </si>
  <si>
    <t>3336001121</t>
  </si>
  <si>
    <t>3336001118</t>
  </si>
  <si>
    <t>3336001108</t>
  </si>
  <si>
    <t>3336001076</t>
  </si>
  <si>
    <t>3336001033</t>
  </si>
  <si>
    <t>3336001029</t>
  </si>
  <si>
    <t>3336001027</t>
  </si>
  <si>
    <t>3336001012</t>
  </si>
  <si>
    <t>3336001007</t>
  </si>
  <si>
    <t>3336000997</t>
  </si>
  <si>
    <t>3336000982</t>
  </si>
  <si>
    <t>3336000969</t>
  </si>
  <si>
    <t>3336000930</t>
  </si>
  <si>
    <t>3336000814</t>
  </si>
  <si>
    <t>3336000700</t>
  </si>
  <si>
    <t>3336000684</t>
  </si>
  <si>
    <t>3336001089</t>
  </si>
  <si>
    <t>3336001058</t>
  </si>
  <si>
    <t>3336001040</t>
  </si>
  <si>
    <t>LECTOR - REINICIO</t>
  </si>
  <si>
    <t>Doñe Ramirez, Luis Manuel</t>
  </si>
  <si>
    <t>REINICIO EXITOSO</t>
  </si>
  <si>
    <t>ENVIO DE CARGA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</si>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</sst>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2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8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88"/>
      <tableStyleElement type="headerRow" dxfId="887"/>
      <tableStyleElement type="totalRow" dxfId="886"/>
      <tableStyleElement type="firstColumn" dxfId="885"/>
      <tableStyleElement type="lastColumn" dxfId="884"/>
      <tableStyleElement type="firstRowStripe" dxfId="883"/>
      <tableStyleElement type="firstColumnStripe" dxfId="8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107.832442129627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70.4985879629603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60.4985879629603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60.5651273148178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31.0556018518546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25.4964583333349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12.0611689814832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14.1852893518517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10.2875578703679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2630</v>
      </c>
    </row>
    <row r="12" spans="1:11" ht="18" x14ac:dyDescent="0.25">
      <c r="A12" s="107" t="str">
        <f t="shared" ca="1" si="0"/>
        <v>10.1782986111139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555" priority="99402"/>
  </conditionalFormatting>
  <conditionalFormatting sqref="E3">
    <cfRule type="duplicateValues" dxfId="554" priority="121765"/>
  </conditionalFormatting>
  <conditionalFormatting sqref="E3">
    <cfRule type="duplicateValues" dxfId="553" priority="121766"/>
    <cfRule type="duplicateValues" dxfId="552" priority="121767"/>
  </conditionalFormatting>
  <conditionalFormatting sqref="E3">
    <cfRule type="duplicateValues" dxfId="551" priority="121768"/>
    <cfRule type="duplicateValues" dxfId="550" priority="121769"/>
    <cfRule type="duplicateValues" dxfId="549" priority="121770"/>
    <cfRule type="duplicateValues" dxfId="548" priority="121771"/>
  </conditionalFormatting>
  <conditionalFormatting sqref="B3">
    <cfRule type="duplicateValues" dxfId="547" priority="121772"/>
  </conditionalFormatting>
  <conditionalFormatting sqref="E4">
    <cfRule type="duplicateValues" dxfId="546" priority="117"/>
  </conditionalFormatting>
  <conditionalFormatting sqref="E4">
    <cfRule type="duplicateValues" dxfId="545" priority="114"/>
    <cfRule type="duplicateValues" dxfId="544" priority="115"/>
    <cfRule type="duplicateValues" dxfId="543" priority="116"/>
  </conditionalFormatting>
  <conditionalFormatting sqref="E4">
    <cfRule type="duplicateValues" dxfId="542" priority="113"/>
  </conditionalFormatting>
  <conditionalFormatting sqref="E4">
    <cfRule type="duplicateValues" dxfId="541" priority="110"/>
    <cfRule type="duplicateValues" dxfId="540" priority="111"/>
    <cfRule type="duplicateValues" dxfId="539" priority="112"/>
  </conditionalFormatting>
  <conditionalFormatting sqref="B4">
    <cfRule type="duplicateValues" dxfId="538" priority="109"/>
  </conditionalFormatting>
  <conditionalFormatting sqref="E4">
    <cfRule type="duplicateValues" dxfId="537" priority="108"/>
  </conditionalFormatting>
  <conditionalFormatting sqref="B5">
    <cfRule type="duplicateValues" dxfId="536" priority="92"/>
  </conditionalFormatting>
  <conditionalFormatting sqref="E5">
    <cfRule type="duplicateValues" dxfId="535" priority="91"/>
  </conditionalFormatting>
  <conditionalFormatting sqref="E5">
    <cfRule type="duplicateValues" dxfId="534" priority="88"/>
    <cfRule type="duplicateValues" dxfId="533" priority="89"/>
    <cfRule type="duplicateValues" dxfId="532" priority="90"/>
  </conditionalFormatting>
  <conditionalFormatting sqref="E5">
    <cfRule type="duplicateValues" dxfId="531" priority="87"/>
  </conditionalFormatting>
  <conditionalFormatting sqref="E5">
    <cfRule type="duplicateValues" dxfId="530" priority="84"/>
    <cfRule type="duplicateValues" dxfId="529" priority="85"/>
    <cfRule type="duplicateValues" dxfId="528" priority="86"/>
  </conditionalFormatting>
  <conditionalFormatting sqref="E5">
    <cfRule type="duplicateValues" dxfId="527" priority="83"/>
  </conditionalFormatting>
  <conditionalFormatting sqref="E7">
    <cfRule type="duplicateValues" dxfId="526" priority="36"/>
  </conditionalFormatting>
  <conditionalFormatting sqref="E7">
    <cfRule type="duplicateValues" dxfId="525" priority="34"/>
    <cfRule type="duplicateValues" dxfId="524" priority="35"/>
  </conditionalFormatting>
  <conditionalFormatting sqref="E7">
    <cfRule type="duplicateValues" dxfId="523" priority="31"/>
    <cfRule type="duplicateValues" dxfId="522" priority="32"/>
    <cfRule type="duplicateValues" dxfId="521" priority="33"/>
  </conditionalFormatting>
  <conditionalFormatting sqref="E7">
    <cfRule type="duplicateValues" dxfId="520" priority="27"/>
    <cfRule type="duplicateValues" dxfId="519" priority="28"/>
    <cfRule type="duplicateValues" dxfId="518" priority="29"/>
    <cfRule type="duplicateValues" dxfId="517" priority="30"/>
  </conditionalFormatting>
  <conditionalFormatting sqref="B7">
    <cfRule type="duplicateValues" dxfId="516" priority="26"/>
  </conditionalFormatting>
  <conditionalFormatting sqref="B7">
    <cfRule type="duplicateValues" dxfId="515" priority="24"/>
    <cfRule type="duplicateValues" dxfId="514" priority="25"/>
  </conditionalFormatting>
  <conditionalFormatting sqref="E8">
    <cfRule type="duplicateValues" dxfId="513" priority="23"/>
  </conditionalFormatting>
  <conditionalFormatting sqref="E8">
    <cfRule type="duplicateValues" dxfId="512" priority="22"/>
  </conditionalFormatting>
  <conditionalFormatting sqref="B8">
    <cfRule type="duplicateValues" dxfId="511" priority="21"/>
  </conditionalFormatting>
  <conditionalFormatting sqref="E8">
    <cfRule type="duplicateValues" dxfId="510" priority="20"/>
  </conditionalFormatting>
  <conditionalFormatting sqref="B8">
    <cfRule type="duplicateValues" dxfId="509" priority="19"/>
  </conditionalFormatting>
  <conditionalFormatting sqref="E8">
    <cfRule type="duplicateValues" dxfId="508" priority="18"/>
  </conditionalFormatting>
  <conditionalFormatting sqref="E9">
    <cfRule type="duplicateValues" dxfId="507" priority="7"/>
    <cfRule type="duplicateValues" dxfId="506" priority="8"/>
    <cfRule type="duplicateValues" dxfId="505" priority="9"/>
    <cfRule type="duplicateValues" dxfId="504" priority="10"/>
  </conditionalFormatting>
  <conditionalFormatting sqref="B9">
    <cfRule type="duplicateValues" dxfId="503" priority="130228"/>
  </conditionalFormatting>
  <conditionalFormatting sqref="E6">
    <cfRule type="duplicateValues" dxfId="502" priority="130230"/>
  </conditionalFormatting>
  <conditionalFormatting sqref="B6">
    <cfRule type="duplicateValues" dxfId="501" priority="130231"/>
  </conditionalFormatting>
  <conditionalFormatting sqref="B6">
    <cfRule type="duplicateValues" dxfId="500" priority="130232"/>
    <cfRule type="duplicateValues" dxfId="499" priority="130233"/>
    <cfRule type="duplicateValues" dxfId="498" priority="130234"/>
  </conditionalFormatting>
  <conditionalFormatting sqref="E6">
    <cfRule type="duplicateValues" dxfId="497" priority="130235"/>
    <cfRule type="duplicateValues" dxfId="496" priority="130236"/>
  </conditionalFormatting>
  <conditionalFormatting sqref="E6">
    <cfRule type="duplicateValues" dxfId="495" priority="130237"/>
    <cfRule type="duplicateValues" dxfId="494" priority="130238"/>
    <cfRule type="duplicateValues" dxfId="493" priority="130239"/>
  </conditionalFormatting>
  <conditionalFormatting sqref="E6">
    <cfRule type="duplicateValues" dxfId="492" priority="130240"/>
    <cfRule type="duplicateValues" dxfId="491" priority="130241"/>
    <cfRule type="duplicateValues" dxfId="490" priority="130242"/>
    <cfRule type="duplicateValues" dxfId="489" priority="130243"/>
  </conditionalFormatting>
  <conditionalFormatting sqref="B10:B12">
    <cfRule type="duplicateValues" dxfId="488" priority="2"/>
  </conditionalFormatting>
  <conditionalFormatting sqref="E10:E12">
    <cfRule type="duplicateValues" dxfId="48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88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86" priority="12"/>
  </conditionalFormatting>
  <conditionalFormatting sqref="B823:B1048576 B1:B810">
    <cfRule type="duplicateValues" dxfId="485" priority="11"/>
  </conditionalFormatting>
  <conditionalFormatting sqref="A811:A814">
    <cfRule type="duplicateValues" dxfId="484" priority="10"/>
  </conditionalFormatting>
  <conditionalFormatting sqref="B811:B814">
    <cfRule type="duplicateValues" dxfId="483" priority="9"/>
  </conditionalFormatting>
  <conditionalFormatting sqref="A823:A1048576 A1:A814">
    <cfRule type="duplicateValues" dxfId="482" priority="8"/>
  </conditionalFormatting>
  <conditionalFormatting sqref="A815:A821">
    <cfRule type="duplicateValues" dxfId="481" priority="7"/>
  </conditionalFormatting>
  <conditionalFormatting sqref="B815:B821">
    <cfRule type="duplicateValues" dxfId="480" priority="6"/>
  </conditionalFormatting>
  <conditionalFormatting sqref="A815:A821">
    <cfRule type="duplicateValues" dxfId="479" priority="5"/>
  </conditionalFormatting>
  <conditionalFormatting sqref="A822">
    <cfRule type="duplicateValues" dxfId="478" priority="4"/>
  </conditionalFormatting>
  <conditionalFormatting sqref="A822">
    <cfRule type="duplicateValues" dxfId="477" priority="2"/>
  </conditionalFormatting>
  <conditionalFormatting sqref="B822">
    <cfRule type="duplicateValues" dxfId="47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5703"/>
  <sheetViews>
    <sheetView tabSelected="1" zoomScale="55" zoomScaleNormal="55" workbookViewId="0">
      <pane ySplit="4" topLeftCell="A5" activePane="bottomLeft" state="frozen"/>
      <selection pane="bottomLeft" activeCell="G15" sqref="G15"/>
    </sheetView>
  </sheetViews>
  <sheetFormatPr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3.42578125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3.42578125" style="69" bestFit="1" customWidth="1"/>
    <col min="18" max="16384" width="25.570312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2729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49" t="str">
        <f>VLOOKUP(E5,'LISTADO ATM'!$A$2:$C$901,3,0)</f>
        <v>NORTE</v>
      </c>
      <c r="B5" s="126" t="s">
        <v>2660</v>
      </c>
      <c r="C5" s="96">
        <v>44432.509004629632</v>
      </c>
      <c r="D5" s="96" t="s">
        <v>2460</v>
      </c>
      <c r="E5" s="126">
        <v>757</v>
      </c>
      <c r="F5" s="149" t="str">
        <f>VLOOKUP(E5,VIP!$A$2:$O15390,2,0)</f>
        <v>DRBR757</v>
      </c>
      <c r="G5" s="149" t="str">
        <f>VLOOKUP(E5,'LISTADO ATM'!$A$2:$B$900,2,0)</f>
        <v xml:space="preserve">ATM UNP Plaza Paseo (Santiago) </v>
      </c>
      <c r="H5" s="149" t="str">
        <f>VLOOKUP(E5,VIP!$A$2:$O20351,7,FALSE)</f>
        <v>Si</v>
      </c>
      <c r="I5" s="149" t="str">
        <f>VLOOKUP(E5,VIP!$A$2:$O12316,8,FALSE)</f>
        <v>Si</v>
      </c>
      <c r="J5" s="149" t="str">
        <f>VLOOKUP(E5,VIP!$A$2:$O12266,8,FALSE)</f>
        <v>Si</v>
      </c>
      <c r="K5" s="149" t="str">
        <f>VLOOKUP(E5,VIP!$A$2:$O15840,6,0)</f>
        <v>NO</v>
      </c>
      <c r="L5" s="137" t="s">
        <v>2815</v>
      </c>
      <c r="M5" s="222" t="s">
        <v>2535</v>
      </c>
      <c r="N5" s="222" t="s">
        <v>2676</v>
      </c>
      <c r="O5" s="149" t="s">
        <v>2813</v>
      </c>
      <c r="P5" s="149" t="s">
        <v>2816</v>
      </c>
      <c r="Q5" s="224" t="s">
        <v>2815</v>
      </c>
    </row>
    <row r="6" spans="1:17" ht="18" x14ac:dyDescent="0.25">
      <c r="A6" s="149" t="str">
        <f>VLOOKUP(E6,'LISTADO ATM'!$A$2:$C$901,3,0)</f>
        <v>SUR</v>
      </c>
      <c r="B6" s="126" t="s">
        <v>2811</v>
      </c>
      <c r="C6" s="96">
        <v>44433.446666666663</v>
      </c>
      <c r="D6" s="96" t="s">
        <v>2460</v>
      </c>
      <c r="E6" s="126">
        <v>252</v>
      </c>
      <c r="F6" s="149" t="str">
        <f>VLOOKUP(E6,VIP!$A$2:$O15446,2,0)</f>
        <v>DRBR252</v>
      </c>
      <c r="G6" s="149" t="str">
        <f>VLOOKUP(E6,'LISTADO ATM'!$A$2:$B$900,2,0)</f>
        <v xml:space="preserve">ATM Banco Agrícola (Barahona) </v>
      </c>
      <c r="H6" s="149" t="str">
        <f>VLOOKUP(E6,VIP!$A$2:$O20407,7,FALSE)</f>
        <v>Si</v>
      </c>
      <c r="I6" s="149" t="str">
        <f>VLOOKUP(E6,VIP!$A$2:$O12372,8,FALSE)</f>
        <v>Si</v>
      </c>
      <c r="J6" s="149" t="str">
        <f>VLOOKUP(E6,VIP!$A$2:$O12322,8,FALSE)</f>
        <v>Si</v>
      </c>
      <c r="K6" s="149" t="str">
        <f>VLOOKUP(E6,VIP!$A$2:$O15896,6,0)</f>
        <v>NO</v>
      </c>
      <c r="L6" s="137" t="s">
        <v>2812</v>
      </c>
      <c r="M6" s="222" t="s">
        <v>2535</v>
      </c>
      <c r="N6" s="222" t="s">
        <v>2676</v>
      </c>
      <c r="O6" s="149" t="s">
        <v>2813</v>
      </c>
      <c r="P6" s="149" t="s">
        <v>2814</v>
      </c>
      <c r="Q6" s="224" t="s">
        <v>2812</v>
      </c>
    </row>
    <row r="7" spans="1:17" ht="18" x14ac:dyDescent="0.25">
      <c r="A7" s="149" t="str">
        <f>VLOOKUP(E7,'LISTADO ATM'!$A$2:$C$901,3,0)</f>
        <v>NORTE</v>
      </c>
      <c r="B7" s="126" t="s">
        <v>2810</v>
      </c>
      <c r="C7" s="96">
        <v>44433.447870370372</v>
      </c>
      <c r="D7" s="96" t="s">
        <v>2460</v>
      </c>
      <c r="E7" s="126">
        <v>991</v>
      </c>
      <c r="F7" s="149" t="str">
        <f>VLOOKUP(E7,VIP!$A$2:$O15445,2,0)</f>
        <v>DRBR991</v>
      </c>
      <c r="G7" s="149" t="str">
        <f>VLOOKUP(E7,'LISTADO ATM'!$A$2:$B$900,2,0)</f>
        <v xml:space="preserve">ATM UNP Las Matas de Santa Cruz </v>
      </c>
      <c r="H7" s="149" t="str">
        <f>VLOOKUP(E7,VIP!$A$2:$O20406,7,FALSE)</f>
        <v>Si</v>
      </c>
      <c r="I7" s="149" t="str">
        <f>VLOOKUP(E7,VIP!$A$2:$O12371,8,FALSE)</f>
        <v>Si</v>
      </c>
      <c r="J7" s="149" t="str">
        <f>VLOOKUP(E7,VIP!$A$2:$O12321,8,FALSE)</f>
        <v>Si</v>
      </c>
      <c r="K7" s="149" t="str">
        <f>VLOOKUP(E7,VIP!$A$2:$O15895,6,0)</f>
        <v>NO</v>
      </c>
      <c r="L7" s="137" t="s">
        <v>2812</v>
      </c>
      <c r="M7" s="222" t="s">
        <v>2535</v>
      </c>
      <c r="N7" s="222" t="s">
        <v>2676</v>
      </c>
      <c r="O7" s="149" t="s">
        <v>2813</v>
      </c>
      <c r="P7" s="149" t="s">
        <v>2814</v>
      </c>
      <c r="Q7" s="224" t="s">
        <v>2812</v>
      </c>
    </row>
    <row r="8" spans="1:17" ht="18" x14ac:dyDescent="0.25">
      <c r="A8" s="149" t="str">
        <f>VLOOKUP(E8,'LISTADO ATM'!$A$2:$C$901,3,0)</f>
        <v>ESTE</v>
      </c>
      <c r="B8" s="126" t="s">
        <v>2809</v>
      </c>
      <c r="C8" s="96">
        <v>44433.451840277776</v>
      </c>
      <c r="D8" s="96" t="s">
        <v>2460</v>
      </c>
      <c r="E8" s="126">
        <v>217</v>
      </c>
      <c r="F8" s="149" t="str">
        <f>VLOOKUP(E8,VIP!$A$2:$O15444,2,0)</f>
        <v>DRBR217</v>
      </c>
      <c r="G8" s="149" t="str">
        <f>VLOOKUP(E8,'LISTADO ATM'!$A$2:$B$900,2,0)</f>
        <v xml:space="preserve">ATM Oficina Bávaro </v>
      </c>
      <c r="H8" s="149" t="str">
        <f>VLOOKUP(E8,VIP!$A$2:$O20405,7,FALSE)</f>
        <v>Si</v>
      </c>
      <c r="I8" s="149" t="str">
        <f>VLOOKUP(E8,VIP!$A$2:$O12370,8,FALSE)</f>
        <v>Si</v>
      </c>
      <c r="J8" s="149" t="str">
        <f>VLOOKUP(E8,VIP!$A$2:$O12320,8,FALSE)</f>
        <v>Si</v>
      </c>
      <c r="K8" s="149" t="str">
        <f>VLOOKUP(E8,VIP!$A$2:$O15894,6,0)</f>
        <v>NO</v>
      </c>
      <c r="L8" s="137" t="s">
        <v>2812</v>
      </c>
      <c r="M8" s="222" t="s">
        <v>2535</v>
      </c>
      <c r="N8" s="222" t="s">
        <v>2676</v>
      </c>
      <c r="O8" s="149" t="s">
        <v>2813</v>
      </c>
      <c r="P8" s="149" t="s">
        <v>2814</v>
      </c>
      <c r="Q8" s="224" t="s">
        <v>2812</v>
      </c>
    </row>
    <row r="9" spans="1:17" ht="18" x14ac:dyDescent="0.25">
      <c r="A9" s="149" t="str">
        <f>VLOOKUP(E9,'LISTADO ATM'!$A$2:$C$901,3,0)</f>
        <v>DISTRITO NACIONAL</v>
      </c>
      <c r="B9" s="126" t="s">
        <v>2785</v>
      </c>
      <c r="C9" s="96">
        <v>44433.355347222219</v>
      </c>
      <c r="D9" s="96" t="s">
        <v>2174</v>
      </c>
      <c r="E9" s="126">
        <v>611</v>
      </c>
      <c r="F9" s="149" t="str">
        <f>VLOOKUP(E9,VIP!$A$2:$O15427,2,0)</f>
        <v>DRBR611</v>
      </c>
      <c r="G9" s="149" t="str">
        <f>VLOOKUP(E9,'LISTADO ATM'!$A$2:$B$900,2,0)</f>
        <v xml:space="preserve">ATM DGII Sede Central </v>
      </c>
      <c r="H9" s="149" t="str">
        <f>VLOOKUP(E9,VIP!$A$2:$O20388,7,FALSE)</f>
        <v>Si</v>
      </c>
      <c r="I9" s="149" t="str">
        <f>VLOOKUP(E9,VIP!$A$2:$O12353,8,FALSE)</f>
        <v>Si</v>
      </c>
      <c r="J9" s="149" t="str">
        <f>VLOOKUP(E9,VIP!$A$2:$O12303,8,FALSE)</f>
        <v>Si</v>
      </c>
      <c r="K9" s="149" t="str">
        <f>VLOOKUP(E9,VIP!$A$2:$O15877,6,0)</f>
        <v>NO</v>
      </c>
      <c r="L9" s="137" t="s">
        <v>2456</v>
      </c>
      <c r="M9" s="95" t="s">
        <v>2438</v>
      </c>
      <c r="N9" s="95" t="s">
        <v>2444</v>
      </c>
      <c r="O9" s="149" t="s">
        <v>2446</v>
      </c>
      <c r="P9" s="149" t="s">
        <v>2696</v>
      </c>
      <c r="Q9" s="129" t="s">
        <v>2456</v>
      </c>
    </row>
    <row r="10" spans="1:17" ht="18" x14ac:dyDescent="0.25">
      <c r="A10" s="149" t="str">
        <f>VLOOKUP(E10,'LISTADO ATM'!$A$2:$C$901,3,0)</f>
        <v>DISTRITO NACIONAL</v>
      </c>
      <c r="B10" s="126" t="s">
        <v>2806</v>
      </c>
      <c r="C10" s="96">
        <v>44433.389722222222</v>
      </c>
      <c r="D10" s="96" t="s">
        <v>2174</v>
      </c>
      <c r="E10" s="126">
        <v>231</v>
      </c>
      <c r="F10" s="149" t="str">
        <f>VLOOKUP(E10,VIP!$A$2:$O15441,2,0)</f>
        <v>DRBR231</v>
      </c>
      <c r="G10" s="149" t="str">
        <f>VLOOKUP(E10,'LISTADO ATM'!$A$2:$B$900,2,0)</f>
        <v xml:space="preserve">ATM Oficina Zona Oriental </v>
      </c>
      <c r="H10" s="149" t="str">
        <f>VLOOKUP(E10,VIP!$A$2:$O20402,7,FALSE)</f>
        <v>Si</v>
      </c>
      <c r="I10" s="149" t="str">
        <f>VLOOKUP(E10,VIP!$A$2:$O12367,8,FALSE)</f>
        <v>Si</v>
      </c>
      <c r="J10" s="149" t="str">
        <f>VLOOKUP(E10,VIP!$A$2:$O12317,8,FALSE)</f>
        <v>Si</v>
      </c>
      <c r="K10" s="149" t="str">
        <f>VLOOKUP(E10,VIP!$A$2:$O15891,6,0)</f>
        <v>SI</v>
      </c>
      <c r="L10" s="137" t="s">
        <v>2456</v>
      </c>
      <c r="M10" s="95" t="s">
        <v>2438</v>
      </c>
      <c r="N10" s="95" t="s">
        <v>2444</v>
      </c>
      <c r="O10" s="149" t="s">
        <v>2446</v>
      </c>
      <c r="P10" s="149" t="s">
        <v>2696</v>
      </c>
      <c r="Q10" s="129" t="s">
        <v>2456</v>
      </c>
    </row>
    <row r="11" spans="1:17" ht="18" x14ac:dyDescent="0.25">
      <c r="A11" s="149" t="str">
        <f>VLOOKUP(E11,'LISTADO ATM'!$A$2:$C$901,3,0)</f>
        <v>NORTE</v>
      </c>
      <c r="B11" s="126" t="s">
        <v>2796</v>
      </c>
      <c r="C11" s="96">
        <v>44433.450057870374</v>
      </c>
      <c r="D11" s="96" t="s">
        <v>2175</v>
      </c>
      <c r="E11" s="126">
        <v>22</v>
      </c>
      <c r="F11" s="149" t="str">
        <f>VLOOKUP(E11,VIP!$A$2:$O15431,2,0)</f>
        <v>DRBR813</v>
      </c>
      <c r="G11" s="149" t="str">
        <f>VLOOKUP(E11,'LISTADO ATM'!$A$2:$B$900,2,0)</f>
        <v>ATM S/M Olimpico (Santiago)</v>
      </c>
      <c r="H11" s="149" t="str">
        <f>VLOOKUP(E11,VIP!$A$2:$O20392,7,FALSE)</f>
        <v>Si</v>
      </c>
      <c r="I11" s="149" t="str">
        <f>VLOOKUP(E11,VIP!$A$2:$O12357,8,FALSE)</f>
        <v>Si</v>
      </c>
      <c r="J11" s="149" t="str">
        <f>VLOOKUP(E11,VIP!$A$2:$O12307,8,FALSE)</f>
        <v>Si</v>
      </c>
      <c r="K11" s="149" t="str">
        <f>VLOOKUP(E11,VIP!$A$2:$O15881,6,0)</f>
        <v>NO</v>
      </c>
      <c r="L11" s="137" t="s">
        <v>2456</v>
      </c>
      <c r="M11" s="95" t="s">
        <v>2438</v>
      </c>
      <c r="N11" s="95" t="s">
        <v>2444</v>
      </c>
      <c r="O11" s="149" t="s">
        <v>2583</v>
      </c>
      <c r="P11" s="149" t="s">
        <v>2696</v>
      </c>
      <c r="Q11" s="129" t="s">
        <v>2456</v>
      </c>
    </row>
    <row r="12" spans="1:17" ht="18" x14ac:dyDescent="0.25">
      <c r="A12" s="149" t="str">
        <f>VLOOKUP(E12,'LISTADO ATM'!$A$2:$C$901,3,0)</f>
        <v>DISTRITO NACIONAL</v>
      </c>
      <c r="B12" s="126" t="s">
        <v>2629</v>
      </c>
      <c r="C12" s="96">
        <v>44428.533900462964</v>
      </c>
      <c r="D12" s="96" t="s">
        <v>2174</v>
      </c>
      <c r="E12" s="126">
        <v>841</v>
      </c>
      <c r="F12" s="149" t="str">
        <f>VLOOKUP(E12,VIP!$A$2:$O15168,2,0)</f>
        <v>DRBR841</v>
      </c>
      <c r="G12" s="149" t="str">
        <f>VLOOKUP(E12,'LISTADO ATM'!$A$2:$B$900,2,0)</f>
        <v xml:space="preserve">ATM CEA </v>
      </c>
      <c r="H12" s="149" t="str">
        <f>VLOOKUP(E12,VIP!$A$2:$O20129,7,FALSE)</f>
        <v>Si</v>
      </c>
      <c r="I12" s="149" t="str">
        <f>VLOOKUP(E12,VIP!$A$2:$O12094,8,FALSE)</f>
        <v>No</v>
      </c>
      <c r="J12" s="149" t="str">
        <f>VLOOKUP(E12,VIP!$A$2:$O12044,8,FALSE)</f>
        <v>No</v>
      </c>
      <c r="K12" s="149" t="str">
        <f>VLOOKUP(E12,VIP!$A$2:$O15618,6,0)</f>
        <v>NO</v>
      </c>
      <c r="L12" s="137" t="s">
        <v>2213</v>
      </c>
      <c r="M12" s="222" t="s">
        <v>2535</v>
      </c>
      <c r="N12" s="95" t="s">
        <v>2608</v>
      </c>
      <c r="O12" s="149" t="s">
        <v>2446</v>
      </c>
      <c r="P12" s="149"/>
      <c r="Q12" s="224">
        <v>44433.452777777777</v>
      </c>
    </row>
    <row r="13" spans="1:17" ht="18" x14ac:dyDescent="0.25">
      <c r="A13" s="149" t="str">
        <f>VLOOKUP(E13,'LISTADO ATM'!$A$2:$C$901,3,0)</f>
        <v>DISTRITO NACIONAL</v>
      </c>
      <c r="B13" s="126" t="s">
        <v>2684</v>
      </c>
      <c r="C13" s="96">
        <v>44432.711168981485</v>
      </c>
      <c r="D13" s="96" t="s">
        <v>2174</v>
      </c>
      <c r="E13" s="126">
        <v>527</v>
      </c>
      <c r="F13" s="149" t="str">
        <f>VLOOKUP(E13,VIP!$A$2:$O15431,2,0)</f>
        <v>DRBR527</v>
      </c>
      <c r="G13" s="149" t="str">
        <f>VLOOKUP(E13,'LISTADO ATM'!$A$2:$B$900,2,0)</f>
        <v>ATM Oficina Zona Oriental II</v>
      </c>
      <c r="H13" s="149" t="str">
        <f>VLOOKUP(E13,VIP!$A$2:$O20392,7,FALSE)</f>
        <v>Si</v>
      </c>
      <c r="I13" s="149" t="str">
        <f>VLOOKUP(E13,VIP!$A$2:$O12357,8,FALSE)</f>
        <v>Si</v>
      </c>
      <c r="J13" s="149" t="str">
        <f>VLOOKUP(E13,VIP!$A$2:$O12307,8,FALSE)</f>
        <v>Si</v>
      </c>
      <c r="K13" s="149" t="str">
        <f>VLOOKUP(E13,VIP!$A$2:$O15881,6,0)</f>
        <v>SI</v>
      </c>
      <c r="L13" s="137" t="s">
        <v>2213</v>
      </c>
      <c r="M13" s="222" t="s">
        <v>2535</v>
      </c>
      <c r="N13" s="95" t="s">
        <v>2608</v>
      </c>
      <c r="O13" s="149" t="s">
        <v>2446</v>
      </c>
      <c r="P13" s="149"/>
      <c r="Q13" s="224">
        <v>44433.452777777777</v>
      </c>
    </row>
    <row r="14" spans="1:17" ht="18" x14ac:dyDescent="0.25">
      <c r="A14" s="149" t="str">
        <f>VLOOKUP(E14,'LISTADO ATM'!$A$2:$C$901,3,0)</f>
        <v>NORTE</v>
      </c>
      <c r="B14" s="126" t="s">
        <v>2681</v>
      </c>
      <c r="C14" s="96">
        <v>44432.712847222225</v>
      </c>
      <c r="D14" s="96" t="s">
        <v>2175</v>
      </c>
      <c r="E14" s="126">
        <v>731</v>
      </c>
      <c r="F14" s="149" t="str">
        <f>VLOOKUP(E14,VIP!$A$2:$O15427,2,0)</f>
        <v>DRBR311</v>
      </c>
      <c r="G14" s="149" t="str">
        <f>VLOOKUP(E14,'LISTADO ATM'!$A$2:$B$900,2,0)</f>
        <v xml:space="preserve">ATM UNP Villa González </v>
      </c>
      <c r="H14" s="149" t="str">
        <f>VLOOKUP(E14,VIP!$A$2:$O20388,7,FALSE)</f>
        <v>Si</v>
      </c>
      <c r="I14" s="149" t="str">
        <f>VLOOKUP(E14,VIP!$A$2:$O12353,8,FALSE)</f>
        <v>Si</v>
      </c>
      <c r="J14" s="149" t="str">
        <f>VLOOKUP(E14,VIP!$A$2:$O12303,8,FALSE)</f>
        <v>Si</v>
      </c>
      <c r="K14" s="149" t="str">
        <f>VLOOKUP(E14,VIP!$A$2:$O15877,6,0)</f>
        <v>NO</v>
      </c>
      <c r="L14" s="137" t="s">
        <v>2213</v>
      </c>
      <c r="M14" s="222" t="s">
        <v>2535</v>
      </c>
      <c r="N14" s="95" t="s">
        <v>2444</v>
      </c>
      <c r="O14" s="149" t="s">
        <v>2583</v>
      </c>
      <c r="P14" s="149"/>
      <c r="Q14" s="224">
        <v>44433.452777777777</v>
      </c>
    </row>
    <row r="15" spans="1:17" ht="18" x14ac:dyDescent="0.25">
      <c r="A15" s="149" t="str">
        <f>VLOOKUP(E15,'LISTADO ATM'!$A$2:$C$901,3,0)</f>
        <v>DISTRITO NACIONAL</v>
      </c>
      <c r="B15" s="126" t="s">
        <v>2773</v>
      </c>
      <c r="C15" s="96">
        <v>44433.325104166666</v>
      </c>
      <c r="D15" s="96" t="s">
        <v>2174</v>
      </c>
      <c r="E15" s="126">
        <v>717</v>
      </c>
      <c r="F15" s="149" t="str">
        <f>VLOOKUP(E15,VIP!$A$2:$O15425,2,0)</f>
        <v>DRBR24K</v>
      </c>
      <c r="G15" s="149" t="str">
        <f>VLOOKUP(E15,'LISTADO ATM'!$A$2:$B$900,2,0)</f>
        <v xml:space="preserve">ATM Oficina Los Alcarrizos </v>
      </c>
      <c r="H15" s="149" t="str">
        <f>VLOOKUP(E15,VIP!$A$2:$O20386,7,FALSE)</f>
        <v>Si</v>
      </c>
      <c r="I15" s="149" t="str">
        <f>VLOOKUP(E15,VIP!$A$2:$O12351,8,FALSE)</f>
        <v>Si</v>
      </c>
      <c r="J15" s="149" t="str">
        <f>VLOOKUP(E15,VIP!$A$2:$O12301,8,FALSE)</f>
        <v>Si</v>
      </c>
      <c r="K15" s="149" t="str">
        <f>VLOOKUP(E15,VIP!$A$2:$O15875,6,0)</f>
        <v>SI</v>
      </c>
      <c r="L15" s="137" t="s">
        <v>2213</v>
      </c>
      <c r="M15" s="222" t="s">
        <v>2535</v>
      </c>
      <c r="N15" s="95" t="s">
        <v>2608</v>
      </c>
      <c r="O15" s="149" t="s">
        <v>2446</v>
      </c>
      <c r="P15" s="149"/>
      <c r="Q15" s="224">
        <v>44433.452777777777</v>
      </c>
    </row>
    <row r="16" spans="1:17" ht="18" x14ac:dyDescent="0.25">
      <c r="A16" s="149" t="str">
        <f>VLOOKUP(E16,'LISTADO ATM'!$A$2:$C$901,3,0)</f>
        <v>DISTRITO NACIONAL</v>
      </c>
      <c r="B16" s="126" t="s">
        <v>2726</v>
      </c>
      <c r="C16" s="96">
        <v>44432.866527777776</v>
      </c>
      <c r="D16" s="96" t="s">
        <v>2174</v>
      </c>
      <c r="E16" s="126">
        <v>224</v>
      </c>
      <c r="F16" s="149" t="str">
        <f>VLOOKUP(E16,VIP!$A$2:$O15438,2,0)</f>
        <v>DRBR224</v>
      </c>
      <c r="G16" s="149" t="str">
        <f>VLOOKUP(E16,'LISTADO ATM'!$A$2:$B$900,2,0)</f>
        <v xml:space="preserve">ATM S/M Nacional El Millón (Núñez de Cáceres) </v>
      </c>
      <c r="H16" s="149" t="str">
        <f>VLOOKUP(E16,VIP!$A$2:$O20399,7,FALSE)</f>
        <v>Si</v>
      </c>
      <c r="I16" s="149" t="str">
        <f>VLOOKUP(E16,VIP!$A$2:$O12364,8,FALSE)</f>
        <v>Si</v>
      </c>
      <c r="J16" s="149" t="str">
        <f>VLOOKUP(E16,VIP!$A$2:$O12314,8,FALSE)</f>
        <v>Si</v>
      </c>
      <c r="K16" s="149" t="str">
        <f>VLOOKUP(E16,VIP!$A$2:$O15888,6,0)</f>
        <v>SI</v>
      </c>
      <c r="L16" s="137" t="s">
        <v>2642</v>
      </c>
      <c r="M16" s="222" t="s">
        <v>2535</v>
      </c>
      <c r="N16" s="95" t="s">
        <v>2444</v>
      </c>
      <c r="O16" s="149" t="s">
        <v>2446</v>
      </c>
      <c r="P16" s="149"/>
      <c r="Q16" s="224">
        <v>44433.452777777777</v>
      </c>
    </row>
    <row r="17" spans="1:17" ht="18" x14ac:dyDescent="0.25">
      <c r="A17" s="149" t="str">
        <f>VLOOKUP(E17,'LISTADO ATM'!$A$2:$C$901,3,0)</f>
        <v>NORTE</v>
      </c>
      <c r="B17" s="126" t="s">
        <v>2640</v>
      </c>
      <c r="C17" s="96">
        <v>44431.815428240741</v>
      </c>
      <c r="D17" s="96" t="s">
        <v>2175</v>
      </c>
      <c r="E17" s="126">
        <v>411</v>
      </c>
      <c r="F17" s="149" t="str">
        <f>VLOOKUP(E17,VIP!$A$2:$O15351,2,0)</f>
        <v>DRBR411</v>
      </c>
      <c r="G17" s="149" t="str">
        <f>VLOOKUP(E17,'LISTADO ATM'!$A$2:$B$900,2,0)</f>
        <v xml:space="preserve">ATM UNP Piedra Blanca </v>
      </c>
      <c r="H17" s="149" t="str">
        <f>VLOOKUP(E17,VIP!$A$2:$O20312,7,FALSE)</f>
        <v>Si</v>
      </c>
      <c r="I17" s="149" t="str">
        <f>VLOOKUP(E17,VIP!$A$2:$O12277,8,FALSE)</f>
        <v>Si</v>
      </c>
      <c r="J17" s="149" t="str">
        <f>VLOOKUP(E17,VIP!$A$2:$O12227,8,FALSE)</f>
        <v>Si</v>
      </c>
      <c r="K17" s="149" t="str">
        <f>VLOOKUP(E17,VIP!$A$2:$O15801,6,0)</f>
        <v>NO</v>
      </c>
      <c r="L17" s="137" t="s">
        <v>2239</v>
      </c>
      <c r="M17" s="222" t="s">
        <v>2535</v>
      </c>
      <c r="N17" s="95" t="s">
        <v>2444</v>
      </c>
      <c r="O17" s="149" t="s">
        <v>2583</v>
      </c>
      <c r="P17" s="149"/>
      <c r="Q17" s="224">
        <v>44433.452777777777</v>
      </c>
    </row>
    <row r="18" spans="1:17" ht="18" x14ac:dyDescent="0.25">
      <c r="A18" s="149" t="str">
        <f>VLOOKUP(E18,'LISTADO ATM'!$A$2:$C$901,3,0)</f>
        <v>ESTE</v>
      </c>
      <c r="B18" s="126" t="s">
        <v>2714</v>
      </c>
      <c r="C18" s="96">
        <v>44432.927372685182</v>
      </c>
      <c r="D18" s="96" t="s">
        <v>2174</v>
      </c>
      <c r="E18" s="126">
        <v>472</v>
      </c>
      <c r="F18" s="149" t="str">
        <f>VLOOKUP(E18,VIP!$A$2:$O15426,2,0)</f>
        <v>DRBRA72</v>
      </c>
      <c r="G18" s="149" t="str">
        <f>VLOOKUP(E18,'LISTADO ATM'!$A$2:$B$900,2,0)</f>
        <v>ATM Ayuntamiento Ramon Santana</v>
      </c>
      <c r="H18" s="149" t="str">
        <f>VLOOKUP(E18,VIP!$A$2:$O20387,7,FALSE)</f>
        <v>Si</v>
      </c>
      <c r="I18" s="149" t="str">
        <f>VLOOKUP(E18,VIP!$A$2:$O12352,8,FALSE)</f>
        <v>Si</v>
      </c>
      <c r="J18" s="149" t="str">
        <f>VLOOKUP(E18,VIP!$A$2:$O12302,8,FALSE)</f>
        <v>Si</v>
      </c>
      <c r="K18" s="149" t="str">
        <f>VLOOKUP(E18,VIP!$A$2:$O15876,6,0)</f>
        <v>NO</v>
      </c>
      <c r="L18" s="137" t="s">
        <v>2239</v>
      </c>
      <c r="M18" s="222" t="s">
        <v>2535</v>
      </c>
      <c r="N18" s="95" t="s">
        <v>2444</v>
      </c>
      <c r="O18" s="149" t="s">
        <v>2446</v>
      </c>
      <c r="P18" s="149"/>
      <c r="Q18" s="224">
        <v>44433.452777777777</v>
      </c>
    </row>
    <row r="19" spans="1:17" ht="18" x14ac:dyDescent="0.25">
      <c r="A19" s="149" t="str">
        <f>VLOOKUP(E19,'LISTADO ATM'!$A$2:$C$901,3,0)</f>
        <v>DISTRITO NACIONAL</v>
      </c>
      <c r="B19" s="126" t="s">
        <v>2711</v>
      </c>
      <c r="C19" s="96">
        <v>44432.963229166664</v>
      </c>
      <c r="D19" s="96" t="s">
        <v>2174</v>
      </c>
      <c r="E19" s="126">
        <v>930</v>
      </c>
      <c r="F19" s="149" t="str">
        <f>VLOOKUP(E19,VIP!$A$2:$O15419,2,0)</f>
        <v>DRBR930</v>
      </c>
      <c r="G19" s="149" t="str">
        <f>VLOOKUP(E19,'LISTADO ATM'!$A$2:$B$900,2,0)</f>
        <v>ATM Oficina Plaza Spring Center</v>
      </c>
      <c r="H19" s="149" t="str">
        <f>VLOOKUP(E19,VIP!$A$2:$O20380,7,FALSE)</f>
        <v>Si</v>
      </c>
      <c r="I19" s="149" t="str">
        <f>VLOOKUP(E19,VIP!$A$2:$O12345,8,FALSE)</f>
        <v>Si</v>
      </c>
      <c r="J19" s="149" t="str">
        <f>VLOOKUP(E19,VIP!$A$2:$O12295,8,FALSE)</f>
        <v>Si</v>
      </c>
      <c r="K19" s="149" t="str">
        <f>VLOOKUP(E19,VIP!$A$2:$O15869,6,0)</f>
        <v>NO</v>
      </c>
      <c r="L19" s="137" t="s">
        <v>2239</v>
      </c>
      <c r="M19" s="222" t="s">
        <v>2535</v>
      </c>
      <c r="N19" s="95" t="s">
        <v>2444</v>
      </c>
      <c r="O19" s="149" t="s">
        <v>2446</v>
      </c>
      <c r="P19" s="149"/>
      <c r="Q19" s="224">
        <v>44433.452777777777</v>
      </c>
    </row>
    <row r="20" spans="1:17" ht="18" x14ac:dyDescent="0.25">
      <c r="A20" s="149" t="str">
        <f>VLOOKUP(E20,'LISTADO ATM'!$A$2:$C$901,3,0)</f>
        <v>DISTRITO NACIONAL</v>
      </c>
      <c r="B20" s="126" t="s">
        <v>2759</v>
      </c>
      <c r="C20" s="96">
        <v>44433.021539351852</v>
      </c>
      <c r="D20" s="96" t="s">
        <v>2174</v>
      </c>
      <c r="E20" s="126">
        <v>622</v>
      </c>
      <c r="F20" s="149" t="str">
        <f>VLOOKUP(E20,VIP!$A$2:$O15450,2,0)</f>
        <v>DRBR622</v>
      </c>
      <c r="G20" s="149" t="str">
        <f>VLOOKUP(E20,'LISTADO ATM'!$A$2:$B$900,2,0)</f>
        <v xml:space="preserve">ATM Ayuntamiento D.N. </v>
      </c>
      <c r="H20" s="149" t="str">
        <f>VLOOKUP(E20,VIP!$A$2:$O20411,7,FALSE)</f>
        <v>Si</v>
      </c>
      <c r="I20" s="149" t="str">
        <f>VLOOKUP(E20,VIP!$A$2:$O12376,8,FALSE)</f>
        <v>Si</v>
      </c>
      <c r="J20" s="149" t="str">
        <f>VLOOKUP(E20,VIP!$A$2:$O12326,8,FALSE)</f>
        <v>Si</v>
      </c>
      <c r="K20" s="149" t="str">
        <f>VLOOKUP(E20,VIP!$A$2:$O15900,6,0)</f>
        <v>NO</v>
      </c>
      <c r="L20" s="137" t="s">
        <v>2239</v>
      </c>
      <c r="M20" s="222" t="s">
        <v>2535</v>
      </c>
      <c r="N20" s="95" t="s">
        <v>2444</v>
      </c>
      <c r="O20" s="149" t="s">
        <v>2446</v>
      </c>
      <c r="P20" s="149"/>
      <c r="Q20" s="224">
        <v>44433.452777777777</v>
      </c>
    </row>
    <row r="21" spans="1:17" ht="18" x14ac:dyDescent="0.25">
      <c r="A21" s="149" t="str">
        <f>VLOOKUP(E21,'LISTADO ATM'!$A$2:$C$901,3,0)</f>
        <v>NORTE</v>
      </c>
      <c r="B21" s="126" t="s">
        <v>2758</v>
      </c>
      <c r="C21" s="96">
        <v>44433.022349537037</v>
      </c>
      <c r="D21" s="96" t="s">
        <v>2175</v>
      </c>
      <c r="E21" s="126">
        <v>869</v>
      </c>
      <c r="F21" s="149" t="str">
        <f>VLOOKUP(E21,VIP!$A$2:$O15449,2,0)</f>
        <v>DRBR869</v>
      </c>
      <c r="G21" s="149" t="str">
        <f>VLOOKUP(E21,'LISTADO ATM'!$A$2:$B$900,2,0)</f>
        <v xml:space="preserve">ATM Estación Isla La Cueva (Cotuí) </v>
      </c>
      <c r="H21" s="149" t="str">
        <f>VLOOKUP(E21,VIP!$A$2:$O20410,7,FALSE)</f>
        <v>Si</v>
      </c>
      <c r="I21" s="149" t="str">
        <f>VLOOKUP(E21,VIP!$A$2:$O12375,8,FALSE)</f>
        <v>Si</v>
      </c>
      <c r="J21" s="149" t="str">
        <f>VLOOKUP(E21,VIP!$A$2:$O12325,8,FALSE)</f>
        <v>Si</v>
      </c>
      <c r="K21" s="149" t="str">
        <f>VLOOKUP(E21,VIP!$A$2:$O15899,6,0)</f>
        <v>NO</v>
      </c>
      <c r="L21" s="137" t="s">
        <v>2239</v>
      </c>
      <c r="M21" s="222" t="s">
        <v>2535</v>
      </c>
      <c r="N21" s="95" t="s">
        <v>2444</v>
      </c>
      <c r="O21" s="149" t="s">
        <v>2583</v>
      </c>
      <c r="P21" s="149"/>
      <c r="Q21" s="224">
        <v>44433.452777777777</v>
      </c>
    </row>
    <row r="22" spans="1:17" ht="18" x14ac:dyDescent="0.25">
      <c r="A22" s="149" t="str">
        <f>VLOOKUP(E22,'LISTADO ATM'!$A$2:$C$901,3,0)</f>
        <v>ESTE</v>
      </c>
      <c r="B22" s="126" t="s">
        <v>2756</v>
      </c>
      <c r="C22" s="96">
        <v>44433.024502314816</v>
      </c>
      <c r="D22" s="96" t="s">
        <v>2174</v>
      </c>
      <c r="E22" s="126">
        <v>651</v>
      </c>
      <c r="F22" s="149" t="str">
        <f>VLOOKUP(E22,VIP!$A$2:$O15447,2,0)</f>
        <v>DRBR651</v>
      </c>
      <c r="G22" s="149" t="str">
        <f>VLOOKUP(E22,'LISTADO ATM'!$A$2:$B$900,2,0)</f>
        <v>ATM Eco Petroleo Romana</v>
      </c>
      <c r="H22" s="149" t="str">
        <f>VLOOKUP(E22,VIP!$A$2:$O20408,7,FALSE)</f>
        <v>Si</v>
      </c>
      <c r="I22" s="149" t="str">
        <f>VLOOKUP(E22,VIP!$A$2:$O12373,8,FALSE)</f>
        <v>Si</v>
      </c>
      <c r="J22" s="149" t="str">
        <f>VLOOKUP(E22,VIP!$A$2:$O12323,8,FALSE)</f>
        <v>Si</v>
      </c>
      <c r="K22" s="149" t="str">
        <f>VLOOKUP(E22,VIP!$A$2:$O15897,6,0)</f>
        <v>NO</v>
      </c>
      <c r="L22" s="137" t="s">
        <v>2239</v>
      </c>
      <c r="M22" s="222" t="s">
        <v>2535</v>
      </c>
      <c r="N22" s="95" t="s">
        <v>2444</v>
      </c>
      <c r="O22" s="149" t="s">
        <v>2446</v>
      </c>
      <c r="P22" s="149"/>
      <c r="Q22" s="224">
        <v>44433.452777777777</v>
      </c>
    </row>
    <row r="23" spans="1:17" ht="18" x14ac:dyDescent="0.25">
      <c r="A23" s="149" t="str">
        <f>VLOOKUP(E23,'LISTADO ATM'!$A$2:$C$901,3,0)</f>
        <v>DISTRITO NACIONAL</v>
      </c>
      <c r="B23" s="126" t="s">
        <v>2733</v>
      </c>
      <c r="C23" s="96">
        <v>44433.148263888892</v>
      </c>
      <c r="D23" s="96" t="s">
        <v>2174</v>
      </c>
      <c r="E23" s="126">
        <v>165</v>
      </c>
      <c r="F23" s="149" t="str">
        <f>VLOOKUP(E23,VIP!$A$2:$O15424,2,0)</f>
        <v>DRBR165</v>
      </c>
      <c r="G23" s="149" t="str">
        <f>VLOOKUP(E23,'LISTADO ATM'!$A$2:$B$900,2,0)</f>
        <v>ATM Autoservicio Megacentro</v>
      </c>
      <c r="H23" s="149" t="str">
        <f>VLOOKUP(E23,VIP!$A$2:$O20385,7,FALSE)</f>
        <v>Si</v>
      </c>
      <c r="I23" s="149" t="str">
        <f>VLOOKUP(E23,VIP!$A$2:$O12350,8,FALSE)</f>
        <v>Si</v>
      </c>
      <c r="J23" s="149" t="str">
        <f>VLOOKUP(E23,VIP!$A$2:$O12300,8,FALSE)</f>
        <v>Si</v>
      </c>
      <c r="K23" s="149" t="str">
        <f>VLOOKUP(E23,VIP!$A$2:$O15874,6,0)</f>
        <v>SI</v>
      </c>
      <c r="L23" s="137" t="s">
        <v>2239</v>
      </c>
      <c r="M23" s="222" t="s">
        <v>2535</v>
      </c>
      <c r="N23" s="95" t="s">
        <v>2444</v>
      </c>
      <c r="O23" s="149" t="s">
        <v>2446</v>
      </c>
      <c r="P23" s="149"/>
      <c r="Q23" s="224">
        <v>44433.452777777777</v>
      </c>
    </row>
    <row r="24" spans="1:17" ht="18" x14ac:dyDescent="0.25">
      <c r="A24" s="149" t="str">
        <f>VLOOKUP(E24,'LISTADO ATM'!$A$2:$C$901,3,0)</f>
        <v>NORTE</v>
      </c>
      <c r="B24" s="126" t="s">
        <v>2760</v>
      </c>
      <c r="C24" s="96">
        <v>44433.0158912037</v>
      </c>
      <c r="D24" s="96" t="s">
        <v>2460</v>
      </c>
      <c r="E24" s="126">
        <v>538</v>
      </c>
      <c r="F24" s="149" t="str">
        <f>VLOOKUP(E24,VIP!$A$2:$O15451,2,0)</f>
        <v>DRBR538</v>
      </c>
      <c r="G24" s="149" t="str">
        <f>VLOOKUP(E24,'LISTADO ATM'!$A$2:$B$900,2,0)</f>
        <v>ATM  Autoservicio San Fco. Macorís</v>
      </c>
      <c r="H24" s="149" t="str">
        <f>VLOOKUP(E24,VIP!$A$2:$O20412,7,FALSE)</f>
        <v>Si</v>
      </c>
      <c r="I24" s="149" t="str">
        <f>VLOOKUP(E24,VIP!$A$2:$O12377,8,FALSE)</f>
        <v>Si</v>
      </c>
      <c r="J24" s="149" t="str">
        <f>VLOOKUP(E24,VIP!$A$2:$O12327,8,FALSE)</f>
        <v>Si</v>
      </c>
      <c r="K24" s="149" t="str">
        <f>VLOOKUP(E24,VIP!$A$2:$O15901,6,0)</f>
        <v>NO</v>
      </c>
      <c r="L24" s="137" t="s">
        <v>2763</v>
      </c>
      <c r="M24" s="222" t="s">
        <v>2535</v>
      </c>
      <c r="N24" s="95" t="s">
        <v>2444</v>
      </c>
      <c r="O24" s="149" t="s">
        <v>2764</v>
      </c>
      <c r="P24" s="149"/>
      <c r="Q24" s="224">
        <v>44433.452777777777</v>
      </c>
    </row>
    <row r="25" spans="1:17" ht="18" x14ac:dyDescent="0.25">
      <c r="A25" s="149" t="str">
        <f>VLOOKUP(E25,'LISTADO ATM'!$A$2:$C$901,3,0)</f>
        <v>DISTRITO NACIONAL</v>
      </c>
      <c r="B25" s="126" t="s">
        <v>2725</v>
      </c>
      <c r="C25" s="96">
        <v>44432.868333333332</v>
      </c>
      <c r="D25" s="96" t="s">
        <v>2460</v>
      </c>
      <c r="E25" s="126">
        <v>701</v>
      </c>
      <c r="F25" s="149" t="str">
        <f>VLOOKUP(E25,VIP!$A$2:$O15437,2,0)</f>
        <v>DRBR701</v>
      </c>
      <c r="G25" s="149" t="str">
        <f>VLOOKUP(E25,'LISTADO ATM'!$A$2:$B$900,2,0)</f>
        <v>ATM Autoservicio Los Alcarrizos</v>
      </c>
      <c r="H25" s="149" t="str">
        <f>VLOOKUP(E25,VIP!$A$2:$O20398,7,FALSE)</f>
        <v>Si</v>
      </c>
      <c r="I25" s="149" t="str">
        <f>VLOOKUP(E25,VIP!$A$2:$O12363,8,FALSE)</f>
        <v>Si</v>
      </c>
      <c r="J25" s="149" t="str">
        <f>VLOOKUP(E25,VIP!$A$2:$O12313,8,FALSE)</f>
        <v>Si</v>
      </c>
      <c r="K25" s="149" t="str">
        <f>VLOOKUP(E25,VIP!$A$2:$O15887,6,0)</f>
        <v>NO</v>
      </c>
      <c r="L25" s="137" t="s">
        <v>2550</v>
      </c>
      <c r="M25" s="222" t="s">
        <v>2535</v>
      </c>
      <c r="N25" s="95" t="s">
        <v>2444</v>
      </c>
      <c r="O25" s="149" t="s">
        <v>2461</v>
      </c>
      <c r="P25" s="149"/>
      <c r="Q25" s="224">
        <v>44433.452777777777</v>
      </c>
    </row>
    <row r="26" spans="1:17" ht="18" x14ac:dyDescent="0.25">
      <c r="A26" s="149" t="str">
        <f>VLOOKUP(E26,'LISTADO ATM'!$A$2:$C$901,3,0)</f>
        <v>DISTRITO NACIONAL</v>
      </c>
      <c r="B26" s="126" t="s">
        <v>2657</v>
      </c>
      <c r="C26" s="96">
        <v>44432.477812500001</v>
      </c>
      <c r="D26" s="96" t="s">
        <v>2613</v>
      </c>
      <c r="E26" s="126">
        <v>568</v>
      </c>
      <c r="F26" s="149" t="str">
        <f>VLOOKUP(E26,VIP!$A$2:$O15379,2,0)</f>
        <v>DRBR01F</v>
      </c>
      <c r="G26" s="149" t="str">
        <f>VLOOKUP(E26,'LISTADO ATM'!$A$2:$B$900,2,0)</f>
        <v xml:space="preserve">ATM Ministerio de Educación </v>
      </c>
      <c r="H26" s="149" t="str">
        <f>VLOOKUP(E26,VIP!$A$2:$O20340,7,FALSE)</f>
        <v>Si</v>
      </c>
      <c r="I26" s="149" t="str">
        <f>VLOOKUP(E26,VIP!$A$2:$O12305,8,FALSE)</f>
        <v>Si</v>
      </c>
      <c r="J26" s="149" t="str">
        <f>VLOOKUP(E26,VIP!$A$2:$O12255,8,FALSE)</f>
        <v>Si</v>
      </c>
      <c r="K26" s="149" t="str">
        <f>VLOOKUP(E26,VIP!$A$2:$O15829,6,0)</f>
        <v>NO</v>
      </c>
      <c r="L26" s="137" t="s">
        <v>2434</v>
      </c>
      <c r="M26" s="222" t="s">
        <v>2535</v>
      </c>
      <c r="N26" s="95" t="s">
        <v>2444</v>
      </c>
      <c r="O26" s="149" t="s">
        <v>2614</v>
      </c>
      <c r="P26" s="149"/>
      <c r="Q26" s="224">
        <v>44433.452777777777</v>
      </c>
    </row>
    <row r="27" spans="1:17" ht="18" x14ac:dyDescent="0.25">
      <c r="A27" s="149" t="str">
        <f>VLOOKUP(E27,'LISTADO ATM'!$A$2:$C$901,3,0)</f>
        <v>SUR</v>
      </c>
      <c r="B27" s="126" t="s">
        <v>2740</v>
      </c>
      <c r="C27" s="96">
        <v>44433.113877314812</v>
      </c>
      <c r="D27" s="96" t="s">
        <v>2441</v>
      </c>
      <c r="E27" s="126">
        <v>616</v>
      </c>
      <c r="F27" s="149" t="str">
        <f>VLOOKUP(E27,VIP!$A$2:$O15431,2,0)</f>
        <v>DRBR187</v>
      </c>
      <c r="G27" s="149" t="str">
        <f>VLOOKUP(E27,'LISTADO ATM'!$A$2:$B$900,2,0)</f>
        <v xml:space="preserve">ATM 5ta. Brigada Barahona </v>
      </c>
      <c r="H27" s="149" t="str">
        <f>VLOOKUP(E27,VIP!$A$2:$O20392,7,FALSE)</f>
        <v>Si</v>
      </c>
      <c r="I27" s="149" t="str">
        <f>VLOOKUP(E27,VIP!$A$2:$O12357,8,FALSE)</f>
        <v>Si</v>
      </c>
      <c r="J27" s="149" t="str">
        <f>VLOOKUP(E27,VIP!$A$2:$O12307,8,FALSE)</f>
        <v>Si</v>
      </c>
      <c r="K27" s="149" t="str">
        <f>VLOOKUP(E27,VIP!$A$2:$O15881,6,0)</f>
        <v>NO</v>
      </c>
      <c r="L27" s="137" t="s">
        <v>2434</v>
      </c>
      <c r="M27" s="222" t="s">
        <v>2535</v>
      </c>
      <c r="N27" s="95" t="s">
        <v>2444</v>
      </c>
      <c r="O27" s="149" t="s">
        <v>2445</v>
      </c>
      <c r="P27" s="149"/>
      <c r="Q27" s="224">
        <v>44433.452777777777</v>
      </c>
    </row>
    <row r="28" spans="1:17" ht="18" x14ac:dyDescent="0.25">
      <c r="A28" s="149" t="str">
        <f>VLOOKUP(E28,'LISTADO ATM'!$A$2:$C$901,3,0)</f>
        <v>NORTE</v>
      </c>
      <c r="B28" s="126" t="s">
        <v>2735</v>
      </c>
      <c r="C28" s="96">
        <v>44433.142835648148</v>
      </c>
      <c r="D28" s="96" t="s">
        <v>2460</v>
      </c>
      <c r="E28" s="126">
        <v>985</v>
      </c>
      <c r="F28" s="149" t="str">
        <f>VLOOKUP(E28,VIP!$A$2:$O15426,2,0)</f>
        <v>DRBR985</v>
      </c>
      <c r="G28" s="149" t="str">
        <f>VLOOKUP(E28,'LISTADO ATM'!$A$2:$B$900,2,0)</f>
        <v xml:space="preserve">ATM Oficina Dajabón II </v>
      </c>
      <c r="H28" s="149" t="str">
        <f>VLOOKUP(E28,VIP!$A$2:$O20387,7,FALSE)</f>
        <v>Si</v>
      </c>
      <c r="I28" s="149" t="str">
        <f>VLOOKUP(E28,VIP!$A$2:$O12352,8,FALSE)</f>
        <v>Si</v>
      </c>
      <c r="J28" s="149" t="str">
        <f>VLOOKUP(E28,VIP!$A$2:$O12302,8,FALSE)</f>
        <v>Si</v>
      </c>
      <c r="K28" s="149" t="str">
        <f>VLOOKUP(E28,VIP!$A$2:$O15876,6,0)</f>
        <v>NO</v>
      </c>
      <c r="L28" s="137" t="s">
        <v>2434</v>
      </c>
      <c r="M28" s="222" t="s">
        <v>2535</v>
      </c>
      <c r="N28" s="95" t="s">
        <v>2444</v>
      </c>
      <c r="O28" s="149" t="s">
        <v>2764</v>
      </c>
      <c r="P28" s="149"/>
      <c r="Q28" s="224">
        <v>44433.452777777777</v>
      </c>
    </row>
    <row r="29" spans="1:17" ht="18" x14ac:dyDescent="0.25">
      <c r="A29" s="149" t="str">
        <f>VLOOKUP(E29,'LISTADO ATM'!$A$2:$C$901,3,0)</f>
        <v>NORTE</v>
      </c>
      <c r="B29" s="126" t="s">
        <v>2783</v>
      </c>
      <c r="C29" s="96">
        <v>44433.358946759261</v>
      </c>
      <c r="D29" s="96" t="s">
        <v>2613</v>
      </c>
      <c r="E29" s="126">
        <v>775</v>
      </c>
      <c r="F29" s="149" t="str">
        <f>VLOOKUP(E29,VIP!$A$2:$O15425,2,0)</f>
        <v>DRBR450</v>
      </c>
      <c r="G29" s="149" t="str">
        <f>VLOOKUP(E29,'LISTADO ATM'!$A$2:$B$900,2,0)</f>
        <v xml:space="preserve">ATM S/M Lilo (Montecristi) </v>
      </c>
      <c r="H29" s="149" t="str">
        <f>VLOOKUP(E29,VIP!$A$2:$O20386,7,FALSE)</f>
        <v>Si</v>
      </c>
      <c r="I29" s="149" t="str">
        <f>VLOOKUP(E29,VIP!$A$2:$O12351,8,FALSE)</f>
        <v>Si</v>
      </c>
      <c r="J29" s="149" t="str">
        <f>VLOOKUP(E29,VIP!$A$2:$O12301,8,FALSE)</f>
        <v>Si</v>
      </c>
      <c r="K29" s="149" t="str">
        <f>VLOOKUP(E29,VIP!$A$2:$O15875,6,0)</f>
        <v>NO</v>
      </c>
      <c r="L29" s="137" t="s">
        <v>2434</v>
      </c>
      <c r="M29" s="222" t="s">
        <v>2535</v>
      </c>
      <c r="N29" s="95" t="s">
        <v>2444</v>
      </c>
      <c r="O29" s="149" t="s">
        <v>2614</v>
      </c>
      <c r="P29" s="149"/>
      <c r="Q29" s="224">
        <v>44433.452777777777</v>
      </c>
    </row>
    <row r="30" spans="1:17" ht="18" x14ac:dyDescent="0.25">
      <c r="A30" s="150" t="str">
        <f>VLOOKUP(E30,'LISTADO ATM'!$A$2:$C$901,3,0)</f>
        <v>DISTRITO NACIONAL</v>
      </c>
      <c r="B30" s="126" t="s">
        <v>2669</v>
      </c>
      <c r="C30" s="96">
        <v>44432.637696759259</v>
      </c>
      <c r="D30" s="96" t="s">
        <v>2174</v>
      </c>
      <c r="E30" s="126">
        <v>18</v>
      </c>
      <c r="F30" s="150" t="str">
        <f>VLOOKUP(E30,VIP!$A$2:$O15410,2,0)</f>
        <v>DRBR018</v>
      </c>
      <c r="G30" s="150" t="str">
        <f>VLOOKUP(E30,'LISTADO ATM'!$A$2:$B$900,2,0)</f>
        <v xml:space="preserve">ATM Oficina Haina Occidental I </v>
      </c>
      <c r="H30" s="150" t="str">
        <f>VLOOKUP(E30,VIP!$A$2:$O20371,7,FALSE)</f>
        <v>Si</v>
      </c>
      <c r="I30" s="150" t="str">
        <f>VLOOKUP(E30,VIP!$A$2:$O12336,8,FALSE)</f>
        <v>Si</v>
      </c>
      <c r="J30" s="150" t="str">
        <f>VLOOKUP(E30,VIP!$A$2:$O12286,8,FALSE)</f>
        <v>Si</v>
      </c>
      <c r="K30" s="150" t="str">
        <f>VLOOKUP(E30,VIP!$A$2:$O15860,6,0)</f>
        <v>SI</v>
      </c>
      <c r="L30" s="137" t="s">
        <v>2622</v>
      </c>
      <c r="M30" s="222" t="s">
        <v>2535</v>
      </c>
      <c r="N30" s="95" t="s">
        <v>2444</v>
      </c>
      <c r="O30" s="150" t="s">
        <v>2446</v>
      </c>
      <c r="P30" s="150"/>
      <c r="Q30" s="224">
        <v>44433.452777777777</v>
      </c>
    </row>
    <row r="31" spans="1:17" ht="18" x14ac:dyDescent="0.25">
      <c r="A31" s="150" t="str">
        <f>VLOOKUP(E31,'LISTADO ATM'!$A$2:$C$901,3,0)</f>
        <v>DISTRITO NACIONAL</v>
      </c>
      <c r="B31" s="126">
        <v>3335996634</v>
      </c>
      <c r="C31" s="96">
        <v>44430.430856481478</v>
      </c>
      <c r="D31" s="96" t="s">
        <v>2633</v>
      </c>
      <c r="E31" s="126">
        <v>642</v>
      </c>
      <c r="F31" s="150" t="str">
        <f>VLOOKUP(E31,VIP!$A$2:$O15288,2,0)</f>
        <v>DRBR24O</v>
      </c>
      <c r="G31" s="150" t="str">
        <f>VLOOKUP(E31,'LISTADO ATM'!$A$2:$B$900,2,0)</f>
        <v xml:space="preserve">ATM OMSA Sto. Dgo. </v>
      </c>
      <c r="H31" s="150" t="str">
        <f>VLOOKUP(E31,VIP!$A$2:$O20249,7,FALSE)</f>
        <v>Si</v>
      </c>
      <c r="I31" s="150" t="str">
        <f>VLOOKUP(E31,VIP!$A$2:$O12214,8,FALSE)</f>
        <v>Si</v>
      </c>
      <c r="J31" s="150" t="str">
        <f>VLOOKUP(E31,VIP!$A$2:$O12164,8,FALSE)</f>
        <v>Si</v>
      </c>
      <c r="K31" s="150" t="str">
        <f>VLOOKUP(E31,VIP!$A$2:$O15738,6,0)</f>
        <v>NO</v>
      </c>
      <c r="L31" s="137" t="s">
        <v>2631</v>
      </c>
      <c r="M31" s="222" t="s">
        <v>2535</v>
      </c>
      <c r="N31" s="95" t="s">
        <v>2444</v>
      </c>
      <c r="O31" s="150" t="s">
        <v>2632</v>
      </c>
      <c r="P31" s="150"/>
      <c r="Q31" s="224">
        <v>44433.452777777777</v>
      </c>
    </row>
    <row r="32" spans="1:17" ht="18" x14ac:dyDescent="0.25">
      <c r="A32" s="150" t="str">
        <f>VLOOKUP(E32,'LISTADO ATM'!$A$2:$C$901,3,0)</f>
        <v>ESTE</v>
      </c>
      <c r="B32" s="126" t="s">
        <v>2659</v>
      </c>
      <c r="C32" s="96">
        <v>44432.502129629633</v>
      </c>
      <c r="D32" s="96" t="s">
        <v>2441</v>
      </c>
      <c r="E32" s="126">
        <v>114</v>
      </c>
      <c r="F32" s="150" t="str">
        <f>VLOOKUP(E32,VIP!$A$2:$O15388,2,0)</f>
        <v>DRBR114</v>
      </c>
      <c r="G32" s="150" t="str">
        <f>VLOOKUP(E32,'LISTADO ATM'!$A$2:$B$900,2,0)</f>
        <v xml:space="preserve">ATM Oficina Hato Mayor </v>
      </c>
      <c r="H32" s="150" t="str">
        <f>VLOOKUP(E32,VIP!$A$2:$O20349,7,FALSE)</f>
        <v>Si</v>
      </c>
      <c r="I32" s="150" t="str">
        <f>VLOOKUP(E32,VIP!$A$2:$O12314,8,FALSE)</f>
        <v>Si</v>
      </c>
      <c r="J32" s="150" t="str">
        <f>VLOOKUP(E32,VIP!$A$2:$O12264,8,FALSE)</f>
        <v>Si</v>
      </c>
      <c r="K32" s="150" t="str">
        <f>VLOOKUP(E32,VIP!$A$2:$O15838,6,0)</f>
        <v>NO</v>
      </c>
      <c r="L32" s="137" t="s">
        <v>2410</v>
      </c>
      <c r="M32" s="222" t="s">
        <v>2535</v>
      </c>
      <c r="N32" s="95" t="s">
        <v>2444</v>
      </c>
      <c r="O32" s="150" t="s">
        <v>2445</v>
      </c>
      <c r="P32" s="150"/>
      <c r="Q32" s="224">
        <v>44433.452777777777</v>
      </c>
    </row>
    <row r="33" spans="1:17" ht="18" x14ac:dyDescent="0.25">
      <c r="A33" s="150" t="str">
        <f>VLOOKUP(E33,'LISTADO ATM'!$A$2:$C$901,3,0)</f>
        <v>DISTRITO NACIONAL</v>
      </c>
      <c r="B33" s="126" t="s">
        <v>2694</v>
      </c>
      <c r="C33" s="96">
        <v>44432.655960648146</v>
      </c>
      <c r="D33" s="96" t="s">
        <v>2441</v>
      </c>
      <c r="E33" s="126">
        <v>272</v>
      </c>
      <c r="F33" s="150" t="str">
        <f>VLOOKUP(E33,VIP!$A$2:$O15447,2,0)</f>
        <v>DRBR272</v>
      </c>
      <c r="G33" s="150" t="str">
        <f>VLOOKUP(E33,'LISTADO ATM'!$A$2:$B$900,2,0)</f>
        <v xml:space="preserve">ATM Cámara de Diputados </v>
      </c>
      <c r="H33" s="150" t="str">
        <f>VLOOKUP(E33,VIP!$A$2:$O20408,7,FALSE)</f>
        <v>Si</v>
      </c>
      <c r="I33" s="150" t="str">
        <f>VLOOKUP(E33,VIP!$A$2:$O12373,8,FALSE)</f>
        <v>Si</v>
      </c>
      <c r="J33" s="150" t="str">
        <f>VLOOKUP(E33,VIP!$A$2:$O12323,8,FALSE)</f>
        <v>Si</v>
      </c>
      <c r="K33" s="150" t="str">
        <f>VLOOKUP(E33,VIP!$A$2:$O15897,6,0)</f>
        <v>NO</v>
      </c>
      <c r="L33" s="137" t="s">
        <v>2410</v>
      </c>
      <c r="M33" s="222" t="s">
        <v>2535</v>
      </c>
      <c r="N33" s="95" t="s">
        <v>2444</v>
      </c>
      <c r="O33" s="150" t="s">
        <v>2445</v>
      </c>
      <c r="P33" s="150"/>
      <c r="Q33" s="224">
        <v>44433.452777777777</v>
      </c>
    </row>
    <row r="34" spans="1:17" ht="18" x14ac:dyDescent="0.25">
      <c r="A34" s="150" t="str">
        <f>VLOOKUP(E34,'LISTADO ATM'!$A$2:$C$901,3,0)</f>
        <v>NORTE</v>
      </c>
      <c r="B34" s="126" t="s">
        <v>2692</v>
      </c>
      <c r="C34" s="96">
        <v>44432.659097222226</v>
      </c>
      <c r="D34" s="96" t="s">
        <v>2460</v>
      </c>
      <c r="E34" s="126">
        <v>151</v>
      </c>
      <c r="F34" s="150" t="str">
        <f>VLOOKUP(E34,VIP!$A$2:$O15445,2,0)</f>
        <v>DRBR151</v>
      </c>
      <c r="G34" s="150" t="str">
        <f>VLOOKUP(E34,'LISTADO ATM'!$A$2:$B$900,2,0)</f>
        <v xml:space="preserve">ATM Oficina Nagua </v>
      </c>
      <c r="H34" s="150" t="str">
        <f>VLOOKUP(E34,VIP!$A$2:$O20406,7,FALSE)</f>
        <v>Si</v>
      </c>
      <c r="I34" s="150" t="str">
        <f>VLOOKUP(E34,VIP!$A$2:$O12371,8,FALSE)</f>
        <v>Si</v>
      </c>
      <c r="J34" s="150" t="str">
        <f>VLOOKUP(E34,VIP!$A$2:$O12321,8,FALSE)</f>
        <v>Si</v>
      </c>
      <c r="K34" s="150" t="str">
        <f>VLOOKUP(E34,VIP!$A$2:$O15895,6,0)</f>
        <v>SI</v>
      </c>
      <c r="L34" s="137" t="s">
        <v>2410</v>
      </c>
      <c r="M34" s="222" t="s">
        <v>2535</v>
      </c>
      <c r="N34" s="95" t="s">
        <v>2444</v>
      </c>
      <c r="O34" s="150" t="s">
        <v>2461</v>
      </c>
      <c r="P34" s="150"/>
      <c r="Q34" s="224">
        <v>44433.452777777777</v>
      </c>
    </row>
    <row r="35" spans="1:17" ht="18" x14ac:dyDescent="0.25">
      <c r="A35" s="150" t="str">
        <f>VLOOKUP(E35,'LISTADO ATM'!$A$2:$C$901,3,0)</f>
        <v>NORTE</v>
      </c>
      <c r="B35" s="126" t="s">
        <v>2690</v>
      </c>
      <c r="C35" s="96">
        <v>44432.660821759258</v>
      </c>
      <c r="D35" s="96" t="s">
        <v>2460</v>
      </c>
      <c r="E35" s="126">
        <v>144</v>
      </c>
      <c r="F35" s="150" t="str">
        <f>VLOOKUP(E35,VIP!$A$2:$O15443,2,0)</f>
        <v>DRBR144</v>
      </c>
      <c r="G35" s="150" t="str">
        <f>VLOOKUP(E35,'LISTADO ATM'!$A$2:$B$900,2,0)</f>
        <v xml:space="preserve">ATM Oficina Villa Altagracia </v>
      </c>
      <c r="H35" s="150" t="str">
        <f>VLOOKUP(E35,VIP!$A$2:$O20404,7,FALSE)</f>
        <v>Si</v>
      </c>
      <c r="I35" s="150" t="str">
        <f>VLOOKUP(E35,VIP!$A$2:$O12369,8,FALSE)</f>
        <v>Si</v>
      </c>
      <c r="J35" s="150" t="str">
        <f>VLOOKUP(E35,VIP!$A$2:$O12319,8,FALSE)</f>
        <v>Si</v>
      </c>
      <c r="K35" s="150" t="str">
        <f>VLOOKUP(E35,VIP!$A$2:$O15893,6,0)</f>
        <v>SI</v>
      </c>
      <c r="L35" s="137" t="s">
        <v>2410</v>
      </c>
      <c r="M35" s="222" t="s">
        <v>2535</v>
      </c>
      <c r="N35" s="95" t="s">
        <v>2444</v>
      </c>
      <c r="O35" s="150" t="s">
        <v>2461</v>
      </c>
      <c r="P35" s="150"/>
      <c r="Q35" s="224">
        <v>44433.452777777777</v>
      </c>
    </row>
    <row r="36" spans="1:17" ht="18" x14ac:dyDescent="0.25">
      <c r="A36" s="150" t="str">
        <f>VLOOKUP(E36,'LISTADO ATM'!$A$2:$C$901,3,0)</f>
        <v>SUR</v>
      </c>
      <c r="B36" s="126" t="s">
        <v>2687</v>
      </c>
      <c r="C36" s="96">
        <v>44432.698784722219</v>
      </c>
      <c r="D36" s="96" t="s">
        <v>2460</v>
      </c>
      <c r="E36" s="126">
        <v>101</v>
      </c>
      <c r="F36" s="150" t="str">
        <f>VLOOKUP(E36,VIP!$A$2:$O15436,2,0)</f>
        <v>DRBR101</v>
      </c>
      <c r="G36" s="150" t="str">
        <f>VLOOKUP(E36,'LISTADO ATM'!$A$2:$B$900,2,0)</f>
        <v xml:space="preserve">ATM Oficina San Juan de la Maguana I </v>
      </c>
      <c r="H36" s="150" t="str">
        <f>VLOOKUP(E36,VIP!$A$2:$O20397,7,FALSE)</f>
        <v>Si</v>
      </c>
      <c r="I36" s="150" t="str">
        <f>VLOOKUP(E36,VIP!$A$2:$O12362,8,FALSE)</f>
        <v>Si</v>
      </c>
      <c r="J36" s="150" t="str">
        <f>VLOOKUP(E36,VIP!$A$2:$O12312,8,FALSE)</f>
        <v>Si</v>
      </c>
      <c r="K36" s="150" t="str">
        <f>VLOOKUP(E36,VIP!$A$2:$O15886,6,0)</f>
        <v>SI</v>
      </c>
      <c r="L36" s="137" t="s">
        <v>2410</v>
      </c>
      <c r="M36" s="222" t="s">
        <v>2535</v>
      </c>
      <c r="N36" s="95" t="s">
        <v>2444</v>
      </c>
      <c r="O36" s="150" t="s">
        <v>2461</v>
      </c>
      <c r="P36" s="150"/>
      <c r="Q36" s="224">
        <v>44433.452777777777</v>
      </c>
    </row>
    <row r="37" spans="1:17" ht="18" x14ac:dyDescent="0.25">
      <c r="A37" s="150" t="str">
        <f>VLOOKUP(E37,'LISTADO ATM'!$A$2:$C$901,3,0)</f>
        <v>DISTRITO NACIONAL</v>
      </c>
      <c r="B37" s="126" t="s">
        <v>2685</v>
      </c>
      <c r="C37" s="96">
        <v>44432.703935185185</v>
      </c>
      <c r="D37" s="96" t="s">
        <v>2441</v>
      </c>
      <c r="E37" s="126">
        <v>617</v>
      </c>
      <c r="F37" s="150" t="str">
        <f>VLOOKUP(E37,VIP!$A$2:$O15432,2,0)</f>
        <v>DRBR617</v>
      </c>
      <c r="G37" s="150" t="str">
        <f>VLOOKUP(E37,'LISTADO ATM'!$A$2:$B$900,2,0)</f>
        <v xml:space="preserve">ATM Guardia Presidencial </v>
      </c>
      <c r="H37" s="150" t="str">
        <f>VLOOKUP(E37,VIP!$A$2:$O20393,7,FALSE)</f>
        <v>Si</v>
      </c>
      <c r="I37" s="150" t="str">
        <f>VLOOKUP(E37,VIP!$A$2:$O12358,8,FALSE)</f>
        <v>Si</v>
      </c>
      <c r="J37" s="150" t="str">
        <f>VLOOKUP(E37,VIP!$A$2:$O12308,8,FALSE)</f>
        <v>Si</v>
      </c>
      <c r="K37" s="150" t="str">
        <f>VLOOKUP(E37,VIP!$A$2:$O15882,6,0)</f>
        <v>NO</v>
      </c>
      <c r="L37" s="137" t="s">
        <v>2410</v>
      </c>
      <c r="M37" s="222" t="s">
        <v>2535</v>
      </c>
      <c r="N37" s="95" t="s">
        <v>2444</v>
      </c>
      <c r="O37" s="150" t="s">
        <v>2445</v>
      </c>
      <c r="P37" s="150"/>
      <c r="Q37" s="224">
        <v>44433.452777777777</v>
      </c>
    </row>
    <row r="38" spans="1:17" ht="18" x14ac:dyDescent="0.25">
      <c r="A38" s="150" t="str">
        <f>VLOOKUP(E38,'LISTADO ATM'!$A$2:$C$901,3,0)</f>
        <v>DISTRITO NACIONAL</v>
      </c>
      <c r="B38" s="126" t="s">
        <v>2721</v>
      </c>
      <c r="C38" s="96">
        <v>44432.892291666663</v>
      </c>
      <c r="D38" s="96" t="s">
        <v>2441</v>
      </c>
      <c r="E38" s="126">
        <v>981</v>
      </c>
      <c r="F38" s="150" t="str">
        <f>VLOOKUP(E38,VIP!$A$2:$O15433,2,0)</f>
        <v>DRBR981</v>
      </c>
      <c r="G38" s="150" t="str">
        <f>VLOOKUP(E38,'LISTADO ATM'!$A$2:$B$900,2,0)</f>
        <v xml:space="preserve">ATM Edificio 911 </v>
      </c>
      <c r="H38" s="150" t="str">
        <f>VLOOKUP(E38,VIP!$A$2:$O20394,7,FALSE)</f>
        <v>Si</v>
      </c>
      <c r="I38" s="150" t="str">
        <f>VLOOKUP(E38,VIP!$A$2:$O12359,8,FALSE)</f>
        <v>Si</v>
      </c>
      <c r="J38" s="150" t="str">
        <f>VLOOKUP(E38,VIP!$A$2:$O12309,8,FALSE)</f>
        <v>Si</v>
      </c>
      <c r="K38" s="150" t="str">
        <f>VLOOKUP(E38,VIP!$A$2:$O15883,6,0)</f>
        <v>NO</v>
      </c>
      <c r="L38" s="137" t="s">
        <v>2410</v>
      </c>
      <c r="M38" s="222" t="s">
        <v>2535</v>
      </c>
      <c r="N38" s="95" t="s">
        <v>2444</v>
      </c>
      <c r="O38" s="150" t="s">
        <v>2445</v>
      </c>
      <c r="P38" s="150"/>
      <c r="Q38" s="224">
        <v>44433.452777777777</v>
      </c>
    </row>
    <row r="39" spans="1:17" ht="18" x14ac:dyDescent="0.25">
      <c r="A39" s="150" t="str">
        <f>VLOOKUP(E39,'LISTADO ATM'!$A$2:$C$901,3,0)</f>
        <v>NORTE</v>
      </c>
      <c r="B39" s="126" t="s">
        <v>2716</v>
      </c>
      <c r="C39" s="96">
        <v>44432.895833333336</v>
      </c>
      <c r="D39" s="96" t="s">
        <v>2613</v>
      </c>
      <c r="E39" s="126">
        <v>157</v>
      </c>
      <c r="F39" s="150" t="str">
        <f>VLOOKUP(E39,VIP!$A$2:$O15428,2,0)</f>
        <v>DRBR157</v>
      </c>
      <c r="G39" s="150" t="str">
        <f>VLOOKUP(E39,'LISTADO ATM'!$A$2:$B$900,2,0)</f>
        <v xml:space="preserve">ATM Oficina Samaná </v>
      </c>
      <c r="H39" s="150" t="str">
        <f>VLOOKUP(E39,VIP!$A$2:$O20389,7,FALSE)</f>
        <v>Si</v>
      </c>
      <c r="I39" s="150" t="str">
        <f>VLOOKUP(E39,VIP!$A$2:$O12354,8,FALSE)</f>
        <v>Si</v>
      </c>
      <c r="J39" s="150" t="str">
        <f>VLOOKUP(E39,VIP!$A$2:$O12304,8,FALSE)</f>
        <v>Si</v>
      </c>
      <c r="K39" s="150" t="str">
        <f>VLOOKUP(E39,VIP!$A$2:$O15878,6,0)</f>
        <v>SI</v>
      </c>
      <c r="L39" s="137" t="s">
        <v>2410</v>
      </c>
      <c r="M39" s="222" t="s">
        <v>2535</v>
      </c>
      <c r="N39" s="95" t="s">
        <v>2444</v>
      </c>
      <c r="O39" s="150" t="s">
        <v>2614</v>
      </c>
      <c r="P39" s="150"/>
      <c r="Q39" s="224">
        <v>44433.452777777777</v>
      </c>
    </row>
    <row r="40" spans="1:17" ht="18" x14ac:dyDescent="0.25">
      <c r="A40" s="150" t="str">
        <f>VLOOKUP(E40,'LISTADO ATM'!$A$2:$C$901,3,0)</f>
        <v>SUR</v>
      </c>
      <c r="B40" s="126" t="s">
        <v>2712</v>
      </c>
      <c r="C40" s="96">
        <v>44432.950324074074</v>
      </c>
      <c r="D40" s="96" t="s">
        <v>2460</v>
      </c>
      <c r="E40" s="126">
        <v>45</v>
      </c>
      <c r="F40" s="150" t="str">
        <f>VLOOKUP(E40,VIP!$A$2:$O15423,2,0)</f>
        <v>DRBR045</v>
      </c>
      <c r="G40" s="150" t="str">
        <f>VLOOKUP(E40,'LISTADO ATM'!$A$2:$B$900,2,0)</f>
        <v xml:space="preserve">ATM Oficina Tamayo </v>
      </c>
      <c r="H40" s="150" t="str">
        <f>VLOOKUP(E40,VIP!$A$2:$O20384,7,FALSE)</f>
        <v>Si</v>
      </c>
      <c r="I40" s="150" t="str">
        <f>VLOOKUP(E40,VIP!$A$2:$O12349,8,FALSE)</f>
        <v>Si</v>
      </c>
      <c r="J40" s="150" t="str">
        <f>VLOOKUP(E40,VIP!$A$2:$O12299,8,FALSE)</f>
        <v>Si</v>
      </c>
      <c r="K40" s="150" t="str">
        <f>VLOOKUP(E40,VIP!$A$2:$O15873,6,0)</f>
        <v>SI</v>
      </c>
      <c r="L40" s="137" t="s">
        <v>2410</v>
      </c>
      <c r="M40" s="222" t="s">
        <v>2535</v>
      </c>
      <c r="N40" s="95" t="s">
        <v>2444</v>
      </c>
      <c r="O40" s="150" t="s">
        <v>2461</v>
      </c>
      <c r="P40" s="150"/>
      <c r="Q40" s="224">
        <v>44433.452777777777</v>
      </c>
    </row>
    <row r="41" spans="1:17" ht="18" x14ac:dyDescent="0.25">
      <c r="A41" s="150" t="str">
        <f>VLOOKUP(E41,'LISTADO ATM'!$A$2:$C$901,3,0)</f>
        <v>NORTE</v>
      </c>
      <c r="B41" s="126" t="s">
        <v>2754</v>
      </c>
      <c r="C41" s="96">
        <v>44433.037094907406</v>
      </c>
      <c r="D41" s="96" t="s">
        <v>2460</v>
      </c>
      <c r="E41" s="126">
        <v>142</v>
      </c>
      <c r="F41" s="150" t="str">
        <f>VLOOKUP(E41,VIP!$A$2:$O15445,2,0)</f>
        <v>DRBR142</v>
      </c>
      <c r="G41" s="150" t="str">
        <f>VLOOKUP(E41,'LISTADO ATM'!$A$2:$B$900,2,0)</f>
        <v xml:space="preserve">ATM Centro de Caja Galerías Bonao </v>
      </c>
      <c r="H41" s="150" t="str">
        <f>VLOOKUP(E41,VIP!$A$2:$O20406,7,FALSE)</f>
        <v>Si</v>
      </c>
      <c r="I41" s="150" t="str">
        <f>VLOOKUP(E41,VIP!$A$2:$O12371,8,FALSE)</f>
        <v>Si</v>
      </c>
      <c r="J41" s="150" t="str">
        <f>VLOOKUP(E41,VIP!$A$2:$O12321,8,FALSE)</f>
        <v>Si</v>
      </c>
      <c r="K41" s="150" t="str">
        <f>VLOOKUP(E41,VIP!$A$2:$O15895,6,0)</f>
        <v>SI</v>
      </c>
      <c r="L41" s="137" t="s">
        <v>2410</v>
      </c>
      <c r="M41" s="222" t="s">
        <v>2535</v>
      </c>
      <c r="N41" s="95" t="s">
        <v>2444</v>
      </c>
      <c r="O41" s="150" t="s">
        <v>2461</v>
      </c>
      <c r="P41" s="150"/>
      <c r="Q41" s="224">
        <v>44433.452777777777</v>
      </c>
    </row>
    <row r="42" spans="1:17" ht="18" x14ac:dyDescent="0.25">
      <c r="A42" s="150" t="str">
        <f>VLOOKUP(E42,'LISTADO ATM'!$A$2:$C$901,3,0)</f>
        <v>NORTE</v>
      </c>
      <c r="B42" s="126" t="s">
        <v>2753</v>
      </c>
      <c r="C42" s="96">
        <v>44433.043067129627</v>
      </c>
      <c r="D42" s="96" t="s">
        <v>2460</v>
      </c>
      <c r="E42" s="126">
        <v>3</v>
      </c>
      <c r="F42" s="150" t="str">
        <f>VLOOKUP(E42,VIP!$A$2:$O15444,2,0)</f>
        <v>DRBR003</v>
      </c>
      <c r="G42" s="150" t="str">
        <f>VLOOKUP(E42,'LISTADO ATM'!$A$2:$B$900,2,0)</f>
        <v>ATM Autoservicio La Vega Real</v>
      </c>
      <c r="H42" s="150" t="str">
        <f>VLOOKUP(E42,VIP!$A$2:$O20405,7,FALSE)</f>
        <v>Si</v>
      </c>
      <c r="I42" s="150" t="str">
        <f>VLOOKUP(E42,VIP!$A$2:$O12370,8,FALSE)</f>
        <v>Si</v>
      </c>
      <c r="J42" s="150" t="str">
        <f>VLOOKUP(E42,VIP!$A$2:$O12320,8,FALSE)</f>
        <v>Si</v>
      </c>
      <c r="K42" s="150" t="str">
        <f>VLOOKUP(E42,VIP!$A$2:$O15894,6,0)</f>
        <v>NO</v>
      </c>
      <c r="L42" s="137" t="s">
        <v>2410</v>
      </c>
      <c r="M42" s="222" t="s">
        <v>2535</v>
      </c>
      <c r="N42" s="95" t="s">
        <v>2444</v>
      </c>
      <c r="O42" s="150" t="s">
        <v>2764</v>
      </c>
      <c r="P42" s="150"/>
      <c r="Q42" s="224">
        <v>44433.452777777777</v>
      </c>
    </row>
    <row r="43" spans="1:17" ht="18" x14ac:dyDescent="0.25">
      <c r="A43" s="150" t="str">
        <f>VLOOKUP(E43,'LISTADO ATM'!$A$2:$C$901,3,0)</f>
        <v>DISTRITO NACIONAL</v>
      </c>
      <c r="B43" s="126" t="s">
        <v>2751</v>
      </c>
      <c r="C43" s="96">
        <v>44433.062511574077</v>
      </c>
      <c r="D43" s="96" t="s">
        <v>2441</v>
      </c>
      <c r="E43" s="126">
        <v>241</v>
      </c>
      <c r="F43" s="150" t="str">
        <f>VLOOKUP(E43,VIP!$A$2:$O15442,2,0)</f>
        <v>DRBR241</v>
      </c>
      <c r="G43" s="150" t="str">
        <f>VLOOKUP(E43,'LISTADO ATM'!$A$2:$B$900,2,0)</f>
        <v xml:space="preserve">ATM Palacio Nacional (Presidencia) </v>
      </c>
      <c r="H43" s="150" t="str">
        <f>VLOOKUP(E43,VIP!$A$2:$O20403,7,FALSE)</f>
        <v>Si</v>
      </c>
      <c r="I43" s="150" t="str">
        <f>VLOOKUP(E43,VIP!$A$2:$O12368,8,FALSE)</f>
        <v>Si</v>
      </c>
      <c r="J43" s="150" t="str">
        <f>VLOOKUP(E43,VIP!$A$2:$O12318,8,FALSE)</f>
        <v>Si</v>
      </c>
      <c r="K43" s="150" t="str">
        <f>VLOOKUP(E43,VIP!$A$2:$O15892,6,0)</f>
        <v>NO</v>
      </c>
      <c r="L43" s="137" t="s">
        <v>2410</v>
      </c>
      <c r="M43" s="222" t="s">
        <v>2535</v>
      </c>
      <c r="N43" s="95" t="s">
        <v>2444</v>
      </c>
      <c r="O43" s="150" t="s">
        <v>2445</v>
      </c>
      <c r="P43" s="150"/>
      <c r="Q43" s="224">
        <v>44433.452777777777</v>
      </c>
    </row>
    <row r="44" spans="1:17" ht="18" x14ac:dyDescent="0.25">
      <c r="A44" s="150" t="str">
        <f>VLOOKUP(E44,'LISTADO ATM'!$A$2:$C$901,3,0)</f>
        <v>DISTRITO NACIONAL</v>
      </c>
      <c r="B44" s="126" t="s">
        <v>2746</v>
      </c>
      <c r="C44" s="96">
        <v>44433.08048611111</v>
      </c>
      <c r="D44" s="96" t="s">
        <v>2460</v>
      </c>
      <c r="E44" s="126">
        <v>504</v>
      </c>
      <c r="F44" s="150" t="str">
        <f>VLOOKUP(E44,VIP!$A$2:$O15437,2,0)</f>
        <v>DRBR504</v>
      </c>
      <c r="G44" s="150" t="str">
        <f>VLOOKUP(E44,'LISTADO ATM'!$A$2:$B$900,2,0)</f>
        <v>ATM Oficina Plaza Moderna</v>
      </c>
      <c r="H44" s="150" t="str">
        <f>VLOOKUP(E44,VIP!$A$2:$O20398,7,FALSE)</f>
        <v>Si</v>
      </c>
      <c r="I44" s="150" t="str">
        <f>VLOOKUP(E44,VIP!$A$2:$O12363,8,FALSE)</f>
        <v>Si</v>
      </c>
      <c r="J44" s="150" t="str">
        <f>VLOOKUP(E44,VIP!$A$2:$O12313,8,FALSE)</f>
        <v>Si</v>
      </c>
      <c r="K44" s="150" t="str">
        <f>VLOOKUP(E44,VIP!$A$2:$O15887,6,0)</f>
        <v>NO</v>
      </c>
      <c r="L44" s="137" t="s">
        <v>2410</v>
      </c>
      <c r="M44" s="222" t="s">
        <v>2535</v>
      </c>
      <c r="N44" s="95" t="s">
        <v>2444</v>
      </c>
      <c r="O44" s="150" t="s">
        <v>2764</v>
      </c>
      <c r="P44" s="150"/>
      <c r="Q44" s="224">
        <v>44433.452777777777</v>
      </c>
    </row>
    <row r="45" spans="1:17" ht="18" x14ac:dyDescent="0.25">
      <c r="A45" s="150" t="str">
        <f>VLOOKUP(E45,'LISTADO ATM'!$A$2:$C$901,3,0)</f>
        <v>ESTE</v>
      </c>
      <c r="B45" s="126" t="s">
        <v>2741</v>
      </c>
      <c r="C45" s="96">
        <v>44433.112233796295</v>
      </c>
      <c r="D45" s="96" t="s">
        <v>2441</v>
      </c>
      <c r="E45" s="126">
        <v>630</v>
      </c>
      <c r="F45" s="150" t="str">
        <f>VLOOKUP(E45,VIP!$A$2:$O15432,2,0)</f>
        <v>DRBR112</v>
      </c>
      <c r="G45" s="150" t="str">
        <f>VLOOKUP(E45,'LISTADO ATM'!$A$2:$B$900,2,0)</f>
        <v xml:space="preserve">ATM Oficina Plaza Zaglul (SPM) </v>
      </c>
      <c r="H45" s="150" t="str">
        <f>VLOOKUP(E45,VIP!$A$2:$O20393,7,FALSE)</f>
        <v>Si</v>
      </c>
      <c r="I45" s="150" t="str">
        <f>VLOOKUP(E45,VIP!$A$2:$O12358,8,FALSE)</f>
        <v>Si</v>
      </c>
      <c r="J45" s="150" t="str">
        <f>VLOOKUP(E45,VIP!$A$2:$O12308,8,FALSE)</f>
        <v>Si</v>
      </c>
      <c r="K45" s="150" t="str">
        <f>VLOOKUP(E45,VIP!$A$2:$O15882,6,0)</f>
        <v>NO</v>
      </c>
      <c r="L45" s="137" t="s">
        <v>2410</v>
      </c>
      <c r="M45" s="222" t="s">
        <v>2535</v>
      </c>
      <c r="N45" s="95" t="s">
        <v>2444</v>
      </c>
      <c r="O45" s="150" t="s">
        <v>2445</v>
      </c>
      <c r="P45" s="150"/>
      <c r="Q45" s="224">
        <v>44433.452777777777</v>
      </c>
    </row>
    <row r="46" spans="1:17" ht="18" x14ac:dyDescent="0.25">
      <c r="A46" s="150" t="str">
        <f>VLOOKUP(E46,'LISTADO ATM'!$A$2:$C$901,3,0)</f>
        <v>ESTE</v>
      </c>
      <c r="B46" s="126" t="s">
        <v>2739</v>
      </c>
      <c r="C46" s="96">
        <v>44433.115254629629</v>
      </c>
      <c r="D46" s="96" t="s">
        <v>2441</v>
      </c>
      <c r="E46" s="126">
        <v>609</v>
      </c>
      <c r="F46" s="150" t="str">
        <f>VLOOKUP(E46,VIP!$A$2:$O15430,2,0)</f>
        <v>DRBR120</v>
      </c>
      <c r="G46" s="150" t="str">
        <f>VLOOKUP(E46,'LISTADO ATM'!$A$2:$B$900,2,0)</f>
        <v xml:space="preserve">ATM S/M Jumbo (San Pedro) </v>
      </c>
      <c r="H46" s="150" t="str">
        <f>VLOOKUP(E46,VIP!$A$2:$O20391,7,FALSE)</f>
        <v>Si</v>
      </c>
      <c r="I46" s="150" t="str">
        <f>VLOOKUP(E46,VIP!$A$2:$O12356,8,FALSE)</f>
        <v>Si</v>
      </c>
      <c r="J46" s="150" t="str">
        <f>VLOOKUP(E46,VIP!$A$2:$O12306,8,FALSE)</f>
        <v>Si</v>
      </c>
      <c r="K46" s="150" t="str">
        <f>VLOOKUP(E46,VIP!$A$2:$O15880,6,0)</f>
        <v>NO</v>
      </c>
      <c r="L46" s="137" t="s">
        <v>2410</v>
      </c>
      <c r="M46" s="222" t="s">
        <v>2535</v>
      </c>
      <c r="N46" s="95" t="s">
        <v>2444</v>
      </c>
      <c r="O46" s="150" t="s">
        <v>2445</v>
      </c>
      <c r="P46" s="150"/>
      <c r="Q46" s="224">
        <v>44433.452777777777</v>
      </c>
    </row>
    <row r="47" spans="1:17" ht="18" x14ac:dyDescent="0.25">
      <c r="A47" s="150" t="str">
        <f>VLOOKUP(E47,'LISTADO ATM'!$A$2:$C$901,3,0)</f>
        <v>ESTE</v>
      </c>
      <c r="B47" s="126" t="s">
        <v>2732</v>
      </c>
      <c r="C47" s="96">
        <v>44433.157939814817</v>
      </c>
      <c r="D47" s="96" t="s">
        <v>2441</v>
      </c>
      <c r="E47" s="126">
        <v>294</v>
      </c>
      <c r="F47" s="150" t="str">
        <f>VLOOKUP(E47,VIP!$A$2:$O15423,2,0)</f>
        <v>DRBR294</v>
      </c>
      <c r="G47" s="150" t="str">
        <f>VLOOKUP(E47,'LISTADO ATM'!$A$2:$B$900,2,0)</f>
        <v xml:space="preserve">ATM Plaza Zaglul San Pedro II </v>
      </c>
      <c r="H47" s="150" t="str">
        <f>VLOOKUP(E47,VIP!$A$2:$O20384,7,FALSE)</f>
        <v>Si</v>
      </c>
      <c r="I47" s="150" t="str">
        <f>VLOOKUP(E47,VIP!$A$2:$O12349,8,FALSE)</f>
        <v>Si</v>
      </c>
      <c r="J47" s="150" t="str">
        <f>VLOOKUP(E47,VIP!$A$2:$O12299,8,FALSE)</f>
        <v>Si</v>
      </c>
      <c r="K47" s="150" t="str">
        <f>VLOOKUP(E47,VIP!$A$2:$O15873,6,0)</f>
        <v>NO</v>
      </c>
      <c r="L47" s="137" t="s">
        <v>2410</v>
      </c>
      <c r="M47" s="222" t="s">
        <v>2535</v>
      </c>
      <c r="N47" s="95" t="s">
        <v>2444</v>
      </c>
      <c r="O47" s="150" t="s">
        <v>2445</v>
      </c>
      <c r="P47" s="150"/>
      <c r="Q47" s="224">
        <v>44433.452777777777</v>
      </c>
    </row>
    <row r="48" spans="1:17" ht="18" x14ac:dyDescent="0.25">
      <c r="A48" s="150" t="str">
        <f>VLOOKUP(E48,'LISTADO ATM'!$A$2:$C$901,3,0)</f>
        <v>ESTE</v>
      </c>
      <c r="B48" s="126" t="s">
        <v>2779</v>
      </c>
      <c r="C48" s="96">
        <v>44433.298437500001</v>
      </c>
      <c r="D48" s="96" t="s">
        <v>2460</v>
      </c>
      <c r="E48" s="126">
        <v>330</v>
      </c>
      <c r="F48" s="150" t="str">
        <f>VLOOKUP(E48,VIP!$A$2:$O15431,2,0)</f>
        <v>DRBR330</v>
      </c>
      <c r="G48" s="150" t="str">
        <f>VLOOKUP(E48,'LISTADO ATM'!$A$2:$B$900,2,0)</f>
        <v xml:space="preserve">ATM Oficina Boulevard (Higuey) </v>
      </c>
      <c r="H48" s="150" t="str">
        <f>VLOOKUP(E48,VIP!$A$2:$O20392,7,FALSE)</f>
        <v>Si</v>
      </c>
      <c r="I48" s="150" t="str">
        <f>VLOOKUP(E48,VIP!$A$2:$O12357,8,FALSE)</f>
        <v>Si</v>
      </c>
      <c r="J48" s="150" t="str">
        <f>VLOOKUP(E48,VIP!$A$2:$O12307,8,FALSE)</f>
        <v>Si</v>
      </c>
      <c r="K48" s="150" t="str">
        <f>VLOOKUP(E48,VIP!$A$2:$O15881,6,0)</f>
        <v>SI</v>
      </c>
      <c r="L48" s="137" t="s">
        <v>2410</v>
      </c>
      <c r="M48" s="222" t="s">
        <v>2535</v>
      </c>
      <c r="N48" s="95" t="s">
        <v>2444</v>
      </c>
      <c r="O48" s="150" t="s">
        <v>2780</v>
      </c>
      <c r="P48" s="150"/>
      <c r="Q48" s="224">
        <v>44433.452777777777</v>
      </c>
    </row>
    <row r="49" spans="1:18" ht="18" x14ac:dyDescent="0.25">
      <c r="A49" s="150" t="str">
        <f>VLOOKUP(E49,'LISTADO ATM'!$A$2:$C$901,3,0)</f>
        <v>DISTRITO NACIONAL</v>
      </c>
      <c r="B49" s="126" t="s">
        <v>2653</v>
      </c>
      <c r="C49" s="96">
        <v>44432.464166666665</v>
      </c>
      <c r="D49" s="96" t="s">
        <v>2174</v>
      </c>
      <c r="E49" s="126">
        <v>918</v>
      </c>
      <c r="F49" s="150" t="str">
        <f>VLOOKUP(E49,VIP!$A$2:$O15364,2,0)</f>
        <v>DRBR918</v>
      </c>
      <c r="G49" s="150" t="str">
        <f>VLOOKUP(E49,'LISTADO ATM'!$A$2:$B$900,2,0)</f>
        <v xml:space="preserve">ATM S/M Liverpool de la Jacobo Majluta </v>
      </c>
      <c r="H49" s="150" t="str">
        <f>VLOOKUP(E49,VIP!$A$2:$O20325,7,FALSE)</f>
        <v>Si</v>
      </c>
      <c r="I49" s="150" t="str">
        <f>VLOOKUP(E49,VIP!$A$2:$O12290,8,FALSE)</f>
        <v>Si</v>
      </c>
      <c r="J49" s="150" t="str">
        <f>VLOOKUP(E49,VIP!$A$2:$O12240,8,FALSE)</f>
        <v>Si</v>
      </c>
      <c r="K49" s="150" t="str">
        <f>VLOOKUP(E49,VIP!$A$2:$O15814,6,0)</f>
        <v>NO</v>
      </c>
      <c r="L49" s="137" t="s">
        <v>2456</v>
      </c>
      <c r="M49" s="222" t="s">
        <v>2535</v>
      </c>
      <c r="N49" s="95" t="s">
        <v>2444</v>
      </c>
      <c r="O49" s="150" t="s">
        <v>2446</v>
      </c>
      <c r="P49" s="150"/>
      <c r="Q49" s="224">
        <v>44433.452777777777</v>
      </c>
    </row>
    <row r="50" spans="1:18" ht="18" x14ac:dyDescent="0.25">
      <c r="A50" s="150" t="str">
        <f>VLOOKUP(E50,'LISTADO ATM'!$A$2:$C$901,3,0)</f>
        <v>DISTRITO NACIONAL</v>
      </c>
      <c r="B50" s="126" t="s">
        <v>2670</v>
      </c>
      <c r="C50" s="96">
        <v>44432.639664351853</v>
      </c>
      <c r="D50" s="96" t="s">
        <v>2174</v>
      </c>
      <c r="E50" s="126">
        <v>390</v>
      </c>
      <c r="F50" s="150" t="str">
        <f>VLOOKUP(E50,VIP!$A$2:$O15414,2,0)</f>
        <v>DRBR390</v>
      </c>
      <c r="G50" s="150" t="str">
        <f>VLOOKUP(E50,'LISTADO ATM'!$A$2:$B$900,2,0)</f>
        <v xml:space="preserve">ATM Oficina Boca Chica II </v>
      </c>
      <c r="H50" s="150" t="str">
        <f>VLOOKUP(E50,VIP!$A$2:$O20375,7,FALSE)</f>
        <v>Si</v>
      </c>
      <c r="I50" s="150" t="str">
        <f>VLOOKUP(E50,VIP!$A$2:$O12340,8,FALSE)</f>
        <v>Si</v>
      </c>
      <c r="J50" s="150" t="str">
        <f>VLOOKUP(E50,VIP!$A$2:$O12290,8,FALSE)</f>
        <v>Si</v>
      </c>
      <c r="K50" s="150" t="str">
        <f>VLOOKUP(E50,VIP!$A$2:$O15864,6,0)</f>
        <v>NO</v>
      </c>
      <c r="L50" s="137" t="s">
        <v>2456</v>
      </c>
      <c r="M50" s="222" t="s">
        <v>2535</v>
      </c>
      <c r="N50" s="95" t="s">
        <v>2444</v>
      </c>
      <c r="O50" s="150" t="s">
        <v>2446</v>
      </c>
      <c r="P50" s="150"/>
      <c r="Q50" s="224">
        <v>44433.452777777777</v>
      </c>
    </row>
    <row r="51" spans="1:18" ht="18" x14ac:dyDescent="0.25">
      <c r="A51" s="150" t="str">
        <f>VLOOKUP(E51,'LISTADO ATM'!$A$2:$C$901,3,0)</f>
        <v>DISTRITO NACIONAL</v>
      </c>
      <c r="B51" s="126" t="s">
        <v>2682</v>
      </c>
      <c r="C51" s="96">
        <v>44432.712199074071</v>
      </c>
      <c r="D51" s="96" t="s">
        <v>2174</v>
      </c>
      <c r="E51" s="126">
        <v>914</v>
      </c>
      <c r="F51" s="150" t="str">
        <f>VLOOKUP(E51,VIP!$A$2:$O15428,2,0)</f>
        <v>DRBR914</v>
      </c>
      <c r="G51" s="150" t="str">
        <f>VLOOKUP(E51,'LISTADO ATM'!$A$2:$B$900,2,0)</f>
        <v xml:space="preserve">ATM Clínica Abreu </v>
      </c>
      <c r="H51" s="150" t="str">
        <f>VLOOKUP(E51,VIP!$A$2:$O20389,7,FALSE)</f>
        <v>Si</v>
      </c>
      <c r="I51" s="150" t="str">
        <f>VLOOKUP(E51,VIP!$A$2:$O12354,8,FALSE)</f>
        <v>No</v>
      </c>
      <c r="J51" s="150" t="str">
        <f>VLOOKUP(E51,VIP!$A$2:$O12304,8,FALSE)</f>
        <v>No</v>
      </c>
      <c r="K51" s="150" t="str">
        <f>VLOOKUP(E51,VIP!$A$2:$O15878,6,0)</f>
        <v>NO</v>
      </c>
      <c r="L51" s="137" t="s">
        <v>2456</v>
      </c>
      <c r="M51" s="222" t="s">
        <v>2535</v>
      </c>
      <c r="N51" s="95" t="s">
        <v>2608</v>
      </c>
      <c r="O51" s="150" t="s">
        <v>2446</v>
      </c>
      <c r="P51" s="150"/>
      <c r="Q51" s="224">
        <v>44433.452777777777</v>
      </c>
    </row>
    <row r="52" spans="1:18" ht="18" x14ac:dyDescent="0.25">
      <c r="A52" s="150" t="str">
        <f>VLOOKUP(E52,'LISTADO ATM'!$A$2:$C$901,3,0)</f>
        <v>DISTRITO NACIONAL</v>
      </c>
      <c r="B52" s="126" t="s">
        <v>2784</v>
      </c>
      <c r="C52" s="96">
        <v>44433.356365740743</v>
      </c>
      <c r="D52" s="96" t="s">
        <v>2174</v>
      </c>
      <c r="E52" s="126">
        <v>836</v>
      </c>
      <c r="F52" s="150" t="str">
        <f>VLOOKUP(E52,VIP!$A$2:$O15426,2,0)</f>
        <v>DRBR836</v>
      </c>
      <c r="G52" s="150" t="str">
        <f>VLOOKUP(E52,'LISTADO ATM'!$A$2:$B$900,2,0)</f>
        <v xml:space="preserve">ATM UNP Plaza Luperón </v>
      </c>
      <c r="H52" s="150" t="str">
        <f>VLOOKUP(E52,VIP!$A$2:$O20387,7,FALSE)</f>
        <v>Si</v>
      </c>
      <c r="I52" s="150" t="str">
        <f>VLOOKUP(E52,VIP!$A$2:$O12352,8,FALSE)</f>
        <v>Si</v>
      </c>
      <c r="J52" s="150" t="str">
        <f>VLOOKUP(E52,VIP!$A$2:$O12302,8,FALSE)</f>
        <v>Si</v>
      </c>
      <c r="K52" s="150" t="str">
        <f>VLOOKUP(E52,VIP!$A$2:$O15876,6,0)</f>
        <v>NO</v>
      </c>
      <c r="L52" s="137" t="s">
        <v>2456</v>
      </c>
      <c r="M52" s="222" t="s">
        <v>2535</v>
      </c>
      <c r="N52" s="95" t="s">
        <v>2444</v>
      </c>
      <c r="O52" s="150" t="s">
        <v>2446</v>
      </c>
      <c r="P52" s="150"/>
      <c r="Q52" s="224">
        <v>44433.452777777777</v>
      </c>
    </row>
    <row r="53" spans="1:18" ht="18" x14ac:dyDescent="0.25">
      <c r="A53" s="150" t="str">
        <f>VLOOKUP(E53,'LISTADO ATM'!$A$2:$C$901,3,0)</f>
        <v>DISTRITO NACIONAL</v>
      </c>
      <c r="B53" s="126" t="s">
        <v>2627</v>
      </c>
      <c r="C53" s="96">
        <v>44426.464259259257</v>
      </c>
      <c r="D53" s="96" t="s">
        <v>2174</v>
      </c>
      <c r="E53" s="126">
        <v>498</v>
      </c>
      <c r="F53" s="150" t="str">
        <f>VLOOKUP(E53,VIP!$A$2:$O15099,2,0)</f>
        <v>DRBR498</v>
      </c>
      <c r="G53" s="150" t="str">
        <f>VLOOKUP(E53,'LISTADO ATM'!$A$2:$B$900,2,0)</f>
        <v xml:space="preserve">ATM Estación Sunix 27 de Febrero </v>
      </c>
      <c r="H53" s="150" t="str">
        <f>VLOOKUP(E53,VIP!$A$2:$O20060,7,FALSE)</f>
        <v>Si</v>
      </c>
      <c r="I53" s="150" t="str">
        <f>VLOOKUP(E53,VIP!$A$2:$O12025,8,FALSE)</f>
        <v>Si</v>
      </c>
      <c r="J53" s="150" t="str">
        <f>VLOOKUP(E53,VIP!$A$2:$O11975,8,FALSE)</f>
        <v>Si</v>
      </c>
      <c r="K53" s="150" t="str">
        <f>VLOOKUP(E53,VIP!$A$2:$O15549,6,0)</f>
        <v>NO</v>
      </c>
      <c r="L53" s="137" t="s">
        <v>2213</v>
      </c>
      <c r="M53" s="95" t="s">
        <v>2438</v>
      </c>
      <c r="N53" s="95" t="s">
        <v>2444</v>
      </c>
      <c r="O53" s="150" t="s">
        <v>2446</v>
      </c>
      <c r="P53" s="150"/>
      <c r="Q53" s="129" t="s">
        <v>2213</v>
      </c>
    </row>
    <row r="54" spans="1:18" ht="18" x14ac:dyDescent="0.25">
      <c r="A54" s="150" t="str">
        <f>VLOOKUP(E54,'LISTADO ATM'!$A$2:$C$901,3,0)</f>
        <v>DISTRITO NACIONAL</v>
      </c>
      <c r="B54" s="126" t="s">
        <v>2636</v>
      </c>
      <c r="C54" s="96">
        <v>44430.702013888891</v>
      </c>
      <c r="D54" s="96" t="s">
        <v>2174</v>
      </c>
      <c r="E54" s="126">
        <v>441</v>
      </c>
      <c r="F54" s="150" t="str">
        <f>VLOOKUP(E54,VIP!$A$2:$O15291,2,0)</f>
        <v>DRBR441</v>
      </c>
      <c r="G54" s="150" t="str">
        <f>VLOOKUP(E54,'LISTADO ATM'!$A$2:$B$900,2,0)</f>
        <v>ATM Estacion de Servicio Romulo Betancour</v>
      </c>
      <c r="H54" s="150" t="str">
        <f>VLOOKUP(E54,VIP!$A$2:$O20252,7,FALSE)</f>
        <v>NO</v>
      </c>
      <c r="I54" s="150" t="str">
        <f>VLOOKUP(E54,VIP!$A$2:$O12217,8,FALSE)</f>
        <v>NO</v>
      </c>
      <c r="J54" s="150" t="str">
        <f>VLOOKUP(E54,VIP!$A$2:$O12167,8,FALSE)</f>
        <v>NO</v>
      </c>
      <c r="K54" s="150" t="str">
        <f>VLOOKUP(E54,VIP!$A$2:$O15741,6,0)</f>
        <v>NO</v>
      </c>
      <c r="L54" s="137" t="s">
        <v>2213</v>
      </c>
      <c r="M54" s="95" t="s">
        <v>2438</v>
      </c>
      <c r="N54" s="95" t="s">
        <v>2444</v>
      </c>
      <c r="O54" s="150" t="s">
        <v>2446</v>
      </c>
      <c r="P54" s="150"/>
      <c r="Q54" s="129" t="s">
        <v>2213</v>
      </c>
    </row>
    <row r="55" spans="1:18" ht="18" x14ac:dyDescent="0.25">
      <c r="A55" s="150" t="str">
        <f>VLOOKUP(E55,'LISTADO ATM'!$A$2:$C$901,3,0)</f>
        <v>DISTRITO NACIONAL</v>
      </c>
      <c r="B55" s="126" t="s">
        <v>2635</v>
      </c>
      <c r="C55" s="96">
        <v>44430.703067129631</v>
      </c>
      <c r="D55" s="96" t="s">
        <v>2174</v>
      </c>
      <c r="E55" s="126">
        <v>302</v>
      </c>
      <c r="F55" s="150" t="str">
        <f>VLOOKUP(E55,VIP!$A$2:$O15290,2,0)</f>
        <v>DRBR302</v>
      </c>
      <c r="G55" s="150" t="str">
        <f>VLOOKUP(E55,'LISTADO ATM'!$A$2:$B$900,2,0)</f>
        <v xml:space="preserve">ATM S/M Aprezio Los Mameyes  </v>
      </c>
      <c r="H55" s="150" t="str">
        <f>VLOOKUP(E55,VIP!$A$2:$O20251,7,FALSE)</f>
        <v>Si</v>
      </c>
      <c r="I55" s="150" t="str">
        <f>VLOOKUP(E55,VIP!$A$2:$O12216,8,FALSE)</f>
        <v>Si</v>
      </c>
      <c r="J55" s="150" t="str">
        <f>VLOOKUP(E55,VIP!$A$2:$O12166,8,FALSE)</f>
        <v>Si</v>
      </c>
      <c r="K55" s="150" t="str">
        <f>VLOOKUP(E55,VIP!$A$2:$O15740,6,0)</f>
        <v>NO</v>
      </c>
      <c r="L55" s="137" t="s">
        <v>2213</v>
      </c>
      <c r="M55" s="95" t="s">
        <v>2438</v>
      </c>
      <c r="N55" s="95" t="s">
        <v>2444</v>
      </c>
      <c r="O55" s="150" t="s">
        <v>2446</v>
      </c>
      <c r="P55" s="150"/>
      <c r="Q55" s="129" t="s">
        <v>2213</v>
      </c>
    </row>
    <row r="56" spans="1:18" ht="18" x14ac:dyDescent="0.25">
      <c r="A56" s="150" t="str">
        <f>VLOOKUP(E56,'LISTADO ATM'!$A$2:$C$901,3,0)</f>
        <v>DISTRITO NACIONAL</v>
      </c>
      <c r="B56" s="126" t="s">
        <v>2637</v>
      </c>
      <c r="C56" s="96">
        <v>44430.907256944447</v>
      </c>
      <c r="D56" s="96" t="s">
        <v>2174</v>
      </c>
      <c r="E56" s="126">
        <v>917</v>
      </c>
      <c r="F56" s="150" t="str">
        <f>VLOOKUP(E56,VIP!$A$2:$O15305,2,0)</f>
        <v>DRBR01B</v>
      </c>
      <c r="G56" s="150" t="str">
        <f>VLOOKUP(E56,'LISTADO ATM'!$A$2:$B$900,2,0)</f>
        <v xml:space="preserve">ATM Oficina Los Mina </v>
      </c>
      <c r="H56" s="150" t="str">
        <f>VLOOKUP(E56,VIP!$A$2:$O20266,7,FALSE)</f>
        <v>Si</v>
      </c>
      <c r="I56" s="150" t="str">
        <f>VLOOKUP(E56,VIP!$A$2:$O12231,8,FALSE)</f>
        <v>Si</v>
      </c>
      <c r="J56" s="150" t="str">
        <f>VLOOKUP(E56,VIP!$A$2:$O12181,8,FALSE)</f>
        <v>Si</v>
      </c>
      <c r="K56" s="150" t="str">
        <f>VLOOKUP(E56,VIP!$A$2:$O15755,6,0)</f>
        <v>NO</v>
      </c>
      <c r="L56" s="137" t="s">
        <v>2213</v>
      </c>
      <c r="M56" s="95" t="s">
        <v>2438</v>
      </c>
      <c r="N56" s="95" t="s">
        <v>2444</v>
      </c>
      <c r="O56" s="150" t="s">
        <v>2446</v>
      </c>
      <c r="P56" s="150"/>
      <c r="Q56" s="129" t="s">
        <v>2213</v>
      </c>
    </row>
    <row r="57" spans="1:18" ht="18" x14ac:dyDescent="0.25">
      <c r="A57" s="150" t="str">
        <f>VLOOKUP(E57,'LISTADO ATM'!$A$2:$C$901,3,0)</f>
        <v>SUR</v>
      </c>
      <c r="B57" s="126" t="s">
        <v>2639</v>
      </c>
      <c r="C57" s="96">
        <v>44431.683483796296</v>
      </c>
      <c r="D57" s="96" t="s">
        <v>2174</v>
      </c>
      <c r="E57" s="126">
        <v>296</v>
      </c>
      <c r="F57" s="150" t="str">
        <f>VLOOKUP(E57,VIP!$A$2:$O15328,2,0)</f>
        <v>DRBR296</v>
      </c>
      <c r="G57" s="150" t="str">
        <f>VLOOKUP(E57,'LISTADO ATM'!$A$2:$B$900,2,0)</f>
        <v>ATM Estación BANICOMB (Baní)  ECO Petroleo</v>
      </c>
      <c r="H57" s="150" t="str">
        <f>VLOOKUP(E57,VIP!$A$2:$O20289,7,FALSE)</f>
        <v>Si</v>
      </c>
      <c r="I57" s="150" t="str">
        <f>VLOOKUP(E57,VIP!$A$2:$O12254,8,FALSE)</f>
        <v>Si</v>
      </c>
      <c r="J57" s="150" t="str">
        <f>VLOOKUP(E57,VIP!$A$2:$O12204,8,FALSE)</f>
        <v>Si</v>
      </c>
      <c r="K57" s="150" t="str">
        <f>VLOOKUP(E57,VIP!$A$2:$O15778,6,0)</f>
        <v>NO</v>
      </c>
      <c r="L57" s="137" t="s">
        <v>2213</v>
      </c>
      <c r="M57" s="95" t="s">
        <v>2438</v>
      </c>
      <c r="N57" s="95" t="s">
        <v>2608</v>
      </c>
      <c r="O57" s="150" t="s">
        <v>2446</v>
      </c>
      <c r="P57" s="150"/>
      <c r="Q57" s="129" t="s">
        <v>2213</v>
      </c>
    </row>
    <row r="58" spans="1:18" ht="18" x14ac:dyDescent="0.25">
      <c r="A58" s="150" t="str">
        <f>VLOOKUP(E58,'LISTADO ATM'!$A$2:$C$901,3,0)</f>
        <v>SUR</v>
      </c>
      <c r="B58" s="126" t="s">
        <v>2786</v>
      </c>
      <c r="C58" s="96">
        <v>44431.862627314818</v>
      </c>
      <c r="D58" s="96" t="s">
        <v>2174</v>
      </c>
      <c r="E58" s="126">
        <v>512</v>
      </c>
      <c r="F58" s="150" t="str">
        <f>VLOOKUP(E58,VIP!$A$2:$O15428,2,0)</f>
        <v>DRBR512</v>
      </c>
      <c r="G58" s="150" t="str">
        <f>VLOOKUP(E58,'LISTADO ATM'!$A$2:$B$900,2,0)</f>
        <v>ATM Plaza Jesús Ferreira</v>
      </c>
      <c r="H58" s="150" t="str">
        <f>VLOOKUP(E58,VIP!$A$2:$O20389,7,FALSE)</f>
        <v>N/A</v>
      </c>
      <c r="I58" s="150" t="str">
        <f>VLOOKUP(E58,VIP!$A$2:$O12354,8,FALSE)</f>
        <v>N/A</v>
      </c>
      <c r="J58" s="150" t="str">
        <f>VLOOKUP(E58,VIP!$A$2:$O12304,8,FALSE)</f>
        <v>N/A</v>
      </c>
      <c r="K58" s="150" t="str">
        <f>VLOOKUP(E58,VIP!$A$2:$O15878,6,0)</f>
        <v>N/A</v>
      </c>
      <c r="L58" s="137" t="s">
        <v>2213</v>
      </c>
      <c r="M58" s="95" t="s">
        <v>2438</v>
      </c>
      <c r="N58" s="95" t="s">
        <v>2608</v>
      </c>
      <c r="O58" s="150" t="s">
        <v>2446</v>
      </c>
      <c r="P58" s="150"/>
      <c r="Q58" s="129" t="s">
        <v>2213</v>
      </c>
      <c r="R58" s="69"/>
    </row>
    <row r="59" spans="1:18" ht="18" x14ac:dyDescent="0.25">
      <c r="A59" s="150" t="str">
        <f>VLOOKUP(E59,'LISTADO ATM'!$A$2:$C$901,3,0)</f>
        <v>DISTRITO NACIONAL</v>
      </c>
      <c r="B59" s="126" t="s">
        <v>2646</v>
      </c>
      <c r="C59" s="96">
        <v>44432.367673611108</v>
      </c>
      <c r="D59" s="96" t="s">
        <v>2174</v>
      </c>
      <c r="E59" s="126">
        <v>707</v>
      </c>
      <c r="F59" s="150" t="str">
        <f>VLOOKUP(E59,VIP!$A$2:$O15347,2,0)</f>
        <v>DRBR707</v>
      </c>
      <c r="G59" s="150" t="str">
        <f>VLOOKUP(E59,'LISTADO ATM'!$A$2:$B$900,2,0)</f>
        <v xml:space="preserve">ATM IAD </v>
      </c>
      <c r="H59" s="150" t="str">
        <f>VLOOKUP(E59,VIP!$A$2:$O20308,7,FALSE)</f>
        <v>No</v>
      </c>
      <c r="I59" s="150" t="str">
        <f>VLOOKUP(E59,VIP!$A$2:$O12273,8,FALSE)</f>
        <v>No</v>
      </c>
      <c r="J59" s="150" t="str">
        <f>VLOOKUP(E59,VIP!$A$2:$O12223,8,FALSE)</f>
        <v>No</v>
      </c>
      <c r="K59" s="150" t="str">
        <f>VLOOKUP(E59,VIP!$A$2:$O15797,6,0)</f>
        <v>NO</v>
      </c>
      <c r="L59" s="137" t="s">
        <v>2213</v>
      </c>
      <c r="M59" s="95" t="s">
        <v>2438</v>
      </c>
      <c r="N59" s="95" t="s">
        <v>2444</v>
      </c>
      <c r="O59" s="150" t="s">
        <v>2446</v>
      </c>
      <c r="P59" s="150"/>
      <c r="Q59" s="129" t="s">
        <v>2213</v>
      </c>
      <c r="R59" s="69"/>
    </row>
    <row r="60" spans="1:18" ht="18" x14ac:dyDescent="0.25">
      <c r="A60" s="150" t="str">
        <f>VLOOKUP(E60,'LISTADO ATM'!$A$2:$C$901,3,0)</f>
        <v>DISTRITO NACIONAL</v>
      </c>
      <c r="B60" s="126" t="s">
        <v>2647</v>
      </c>
      <c r="C60" s="96">
        <v>44432.368425925924</v>
      </c>
      <c r="D60" s="96" t="s">
        <v>2174</v>
      </c>
      <c r="E60" s="126">
        <v>237</v>
      </c>
      <c r="F60" s="150" t="str">
        <f>VLOOKUP(E60,VIP!$A$2:$O15348,2,0)</f>
        <v>DRBR237</v>
      </c>
      <c r="G60" s="150" t="str">
        <f>VLOOKUP(E60,'LISTADO ATM'!$A$2:$B$900,2,0)</f>
        <v xml:space="preserve">ATM UNP Plaza Vásquez </v>
      </c>
      <c r="H60" s="150" t="str">
        <f>VLOOKUP(E60,VIP!$A$2:$O20309,7,FALSE)</f>
        <v>Si</v>
      </c>
      <c r="I60" s="150" t="str">
        <f>VLOOKUP(E60,VIP!$A$2:$O12274,8,FALSE)</f>
        <v>Si</v>
      </c>
      <c r="J60" s="150" t="str">
        <f>VLOOKUP(E60,VIP!$A$2:$O12224,8,FALSE)</f>
        <v>Si</v>
      </c>
      <c r="K60" s="150" t="str">
        <f>VLOOKUP(E60,VIP!$A$2:$O15798,6,0)</f>
        <v>SI</v>
      </c>
      <c r="L60" s="137" t="s">
        <v>2213</v>
      </c>
      <c r="M60" s="95" t="s">
        <v>2438</v>
      </c>
      <c r="N60" s="95" t="s">
        <v>2444</v>
      </c>
      <c r="O60" s="150" t="s">
        <v>2446</v>
      </c>
      <c r="P60" s="150"/>
      <c r="Q60" s="129" t="s">
        <v>2213</v>
      </c>
      <c r="R60" s="69"/>
    </row>
    <row r="61" spans="1:18" ht="18" x14ac:dyDescent="0.25">
      <c r="A61" s="150" t="str">
        <f>VLOOKUP(E61,'LISTADO ATM'!$A$2:$C$901,3,0)</f>
        <v>ESTE</v>
      </c>
      <c r="B61" s="126" t="s">
        <v>2649</v>
      </c>
      <c r="C61" s="96">
        <v>44432.435057870367</v>
      </c>
      <c r="D61" s="96" t="s">
        <v>2174</v>
      </c>
      <c r="E61" s="126">
        <v>219</v>
      </c>
      <c r="F61" s="150" t="str">
        <f>VLOOKUP(E61,VIP!$A$2:$O15358,2,0)</f>
        <v>DRBR219</v>
      </c>
      <c r="G61" s="150" t="str">
        <f>VLOOKUP(E61,'LISTADO ATM'!$A$2:$B$900,2,0)</f>
        <v xml:space="preserve">ATM Oficina La Altagracia (Higuey) </v>
      </c>
      <c r="H61" s="150" t="str">
        <f>VLOOKUP(E61,VIP!$A$2:$O20319,7,FALSE)</f>
        <v>Si</v>
      </c>
      <c r="I61" s="150" t="str">
        <f>VLOOKUP(E61,VIP!$A$2:$O12284,8,FALSE)</f>
        <v>Si</v>
      </c>
      <c r="J61" s="150" t="str">
        <f>VLOOKUP(E61,VIP!$A$2:$O12234,8,FALSE)</f>
        <v>Si</v>
      </c>
      <c r="K61" s="150" t="str">
        <f>VLOOKUP(E61,VIP!$A$2:$O15808,6,0)</f>
        <v>NO</v>
      </c>
      <c r="L61" s="137" t="s">
        <v>2213</v>
      </c>
      <c r="M61" s="95" t="s">
        <v>2438</v>
      </c>
      <c r="N61" s="95" t="s">
        <v>2444</v>
      </c>
      <c r="O61" s="150" t="s">
        <v>2446</v>
      </c>
      <c r="P61" s="150"/>
      <c r="Q61" s="129" t="s">
        <v>2213</v>
      </c>
      <c r="R61" s="69"/>
    </row>
    <row r="62" spans="1:18" ht="18" x14ac:dyDescent="0.25">
      <c r="A62" s="150" t="str">
        <f>VLOOKUP(E62,'LISTADO ATM'!$A$2:$C$901,3,0)</f>
        <v>DISTRITO NACIONAL</v>
      </c>
      <c r="B62" s="126" t="s">
        <v>2650</v>
      </c>
      <c r="C62" s="96">
        <v>44432.437743055554</v>
      </c>
      <c r="D62" s="96" t="s">
        <v>2174</v>
      </c>
      <c r="E62" s="126">
        <v>593</v>
      </c>
      <c r="F62" s="150" t="str">
        <f>VLOOKUP(E62,VIP!$A$2:$O15360,2,0)</f>
        <v>DRBR242</v>
      </c>
      <c r="G62" s="150" t="str">
        <f>VLOOKUP(E62,'LISTADO ATM'!$A$2:$B$900,2,0)</f>
        <v xml:space="preserve">ATM Ministerio Fuerzas Armadas II </v>
      </c>
      <c r="H62" s="150" t="str">
        <f>VLOOKUP(E62,VIP!$A$2:$O20321,7,FALSE)</f>
        <v>Si</v>
      </c>
      <c r="I62" s="150" t="str">
        <f>VLOOKUP(E62,VIP!$A$2:$O12286,8,FALSE)</f>
        <v>Si</v>
      </c>
      <c r="J62" s="150" t="str">
        <f>VLOOKUP(E62,VIP!$A$2:$O12236,8,FALSE)</f>
        <v>Si</v>
      </c>
      <c r="K62" s="150" t="str">
        <f>VLOOKUP(E62,VIP!$A$2:$O15810,6,0)</f>
        <v>NO</v>
      </c>
      <c r="L62" s="137" t="s">
        <v>2213</v>
      </c>
      <c r="M62" s="95" t="s">
        <v>2438</v>
      </c>
      <c r="N62" s="95" t="s">
        <v>2444</v>
      </c>
      <c r="O62" s="150" t="s">
        <v>2446</v>
      </c>
      <c r="P62" s="150"/>
      <c r="Q62" s="129" t="s">
        <v>2213</v>
      </c>
      <c r="R62" s="69"/>
    </row>
    <row r="63" spans="1:18" ht="18" x14ac:dyDescent="0.25">
      <c r="A63" s="150" t="str">
        <f>VLOOKUP(E63,'LISTADO ATM'!$A$2:$C$901,3,0)</f>
        <v>DISTRITO NACIONAL</v>
      </c>
      <c r="B63" s="126" t="s">
        <v>2654</v>
      </c>
      <c r="C63" s="96">
        <v>44432.465208333335</v>
      </c>
      <c r="D63" s="96" t="s">
        <v>2174</v>
      </c>
      <c r="E63" s="126">
        <v>34</v>
      </c>
      <c r="F63" s="150" t="str">
        <f>VLOOKUP(E63,VIP!$A$2:$O15366,2,0)</f>
        <v>DRBR034</v>
      </c>
      <c r="G63" s="150" t="str">
        <f>VLOOKUP(E63,'LISTADO ATM'!$A$2:$B$900,2,0)</f>
        <v xml:space="preserve">ATM Plaza de la Salud </v>
      </c>
      <c r="H63" s="150" t="str">
        <f>VLOOKUP(E63,VIP!$A$2:$O20327,7,FALSE)</f>
        <v>Si</v>
      </c>
      <c r="I63" s="150" t="str">
        <f>VLOOKUP(E63,VIP!$A$2:$O12292,8,FALSE)</f>
        <v>Si</v>
      </c>
      <c r="J63" s="150" t="str">
        <f>VLOOKUP(E63,VIP!$A$2:$O12242,8,FALSE)</f>
        <v>Si</v>
      </c>
      <c r="K63" s="150" t="str">
        <f>VLOOKUP(E63,VIP!$A$2:$O15816,6,0)</f>
        <v>NO</v>
      </c>
      <c r="L63" s="137" t="s">
        <v>2213</v>
      </c>
      <c r="M63" s="95" t="s">
        <v>2438</v>
      </c>
      <c r="N63" s="95" t="s">
        <v>2444</v>
      </c>
      <c r="O63" s="150" t="s">
        <v>2446</v>
      </c>
      <c r="P63" s="150"/>
      <c r="Q63" s="129" t="s">
        <v>2213</v>
      </c>
      <c r="R63" s="69"/>
    </row>
    <row r="64" spans="1:18" ht="18" x14ac:dyDescent="0.25">
      <c r="A64" s="150" t="str">
        <f>VLOOKUP(E64,'LISTADO ATM'!$A$2:$C$901,3,0)</f>
        <v>DISTRITO NACIONAL</v>
      </c>
      <c r="B64" s="126" t="s">
        <v>2655</v>
      </c>
      <c r="C64" s="96">
        <v>44432.473449074074</v>
      </c>
      <c r="D64" s="96" t="s">
        <v>2174</v>
      </c>
      <c r="E64" s="126">
        <v>336</v>
      </c>
      <c r="F64" s="150" t="str">
        <f>VLOOKUP(E64,VIP!$A$2:$O15375,2,0)</f>
        <v>DRBR336</v>
      </c>
      <c r="G64" s="150" t="str">
        <f>VLOOKUP(E64,'LISTADO ATM'!$A$2:$B$900,2,0)</f>
        <v>ATM Instituto Nacional de Cancer (incart)</v>
      </c>
      <c r="H64" s="150" t="str">
        <f>VLOOKUP(E64,VIP!$A$2:$O20336,7,FALSE)</f>
        <v>Si</v>
      </c>
      <c r="I64" s="150" t="str">
        <f>VLOOKUP(E64,VIP!$A$2:$O12301,8,FALSE)</f>
        <v>Si</v>
      </c>
      <c r="J64" s="150" t="str">
        <f>VLOOKUP(E64,VIP!$A$2:$O12251,8,FALSE)</f>
        <v>Si</v>
      </c>
      <c r="K64" s="150" t="str">
        <f>VLOOKUP(E64,VIP!$A$2:$O15825,6,0)</f>
        <v>NO</v>
      </c>
      <c r="L64" s="137" t="s">
        <v>2213</v>
      </c>
      <c r="M64" s="95" t="s">
        <v>2438</v>
      </c>
      <c r="N64" s="95" t="s">
        <v>2444</v>
      </c>
      <c r="O64" s="150" t="s">
        <v>2446</v>
      </c>
      <c r="P64" s="150"/>
      <c r="Q64" s="129" t="s">
        <v>2213</v>
      </c>
      <c r="R64" s="69"/>
    </row>
    <row r="65" spans="1:18" ht="18" x14ac:dyDescent="0.25">
      <c r="A65" s="150" t="str">
        <f>VLOOKUP(E65,'LISTADO ATM'!$A$2:$C$901,3,0)</f>
        <v>DISTRITO NACIONAL</v>
      </c>
      <c r="B65" s="126" t="s">
        <v>2656</v>
      </c>
      <c r="C65" s="96">
        <v>44432.477326388886</v>
      </c>
      <c r="D65" s="96" t="s">
        <v>2174</v>
      </c>
      <c r="E65" s="126">
        <v>744</v>
      </c>
      <c r="F65" s="150" t="str">
        <f>VLOOKUP(E65,VIP!$A$2:$O15378,2,0)</f>
        <v>DRBR289</v>
      </c>
      <c r="G65" s="150" t="str">
        <f>VLOOKUP(E65,'LISTADO ATM'!$A$2:$B$900,2,0)</f>
        <v xml:space="preserve">ATM Multicentro La Sirena Venezuela </v>
      </c>
      <c r="H65" s="150" t="str">
        <f>VLOOKUP(E65,VIP!$A$2:$O20339,7,FALSE)</f>
        <v>Si</v>
      </c>
      <c r="I65" s="150" t="str">
        <f>VLOOKUP(E65,VIP!$A$2:$O12304,8,FALSE)</f>
        <v>Si</v>
      </c>
      <c r="J65" s="150" t="str">
        <f>VLOOKUP(E65,VIP!$A$2:$O12254,8,FALSE)</f>
        <v>Si</v>
      </c>
      <c r="K65" s="150" t="str">
        <f>VLOOKUP(E65,VIP!$A$2:$O15828,6,0)</f>
        <v>SI</v>
      </c>
      <c r="L65" s="137" t="s">
        <v>2213</v>
      </c>
      <c r="M65" s="95" t="s">
        <v>2438</v>
      </c>
      <c r="N65" s="95" t="s">
        <v>2444</v>
      </c>
      <c r="O65" s="150" t="s">
        <v>2446</v>
      </c>
      <c r="P65" s="150"/>
      <c r="Q65" s="129" t="s">
        <v>2213</v>
      </c>
      <c r="R65" s="69"/>
    </row>
    <row r="66" spans="1:18" ht="18" x14ac:dyDescent="0.25">
      <c r="A66" s="150" t="str">
        <f>VLOOKUP(E66,'LISTADO ATM'!$A$2:$C$901,3,0)</f>
        <v>DISTRITO NACIONAL</v>
      </c>
      <c r="B66" s="126" t="s">
        <v>2658</v>
      </c>
      <c r="C66" s="96">
        <v>44432.478483796294</v>
      </c>
      <c r="D66" s="96" t="s">
        <v>2174</v>
      </c>
      <c r="E66" s="126">
        <v>545</v>
      </c>
      <c r="F66" s="150" t="str">
        <f>VLOOKUP(E66,VIP!$A$2:$O15380,2,0)</f>
        <v>DRBR995</v>
      </c>
      <c r="G66" s="150" t="str">
        <f>VLOOKUP(E66,'LISTADO ATM'!$A$2:$B$900,2,0)</f>
        <v xml:space="preserve">ATM Oficina Isabel La Católica II  </v>
      </c>
      <c r="H66" s="150" t="str">
        <f>VLOOKUP(E66,VIP!$A$2:$O20341,7,FALSE)</f>
        <v>Si</v>
      </c>
      <c r="I66" s="150" t="str">
        <f>VLOOKUP(E66,VIP!$A$2:$O12306,8,FALSE)</f>
        <v>Si</v>
      </c>
      <c r="J66" s="150" t="str">
        <f>VLOOKUP(E66,VIP!$A$2:$O12256,8,FALSE)</f>
        <v>Si</v>
      </c>
      <c r="K66" s="150" t="str">
        <f>VLOOKUP(E66,VIP!$A$2:$O15830,6,0)</f>
        <v>NO</v>
      </c>
      <c r="L66" s="137" t="s">
        <v>2213</v>
      </c>
      <c r="M66" s="95" t="s">
        <v>2438</v>
      </c>
      <c r="N66" s="95" t="s">
        <v>2444</v>
      </c>
      <c r="O66" s="150" t="s">
        <v>2446</v>
      </c>
      <c r="P66" s="150"/>
      <c r="Q66" s="129" t="s">
        <v>2213</v>
      </c>
      <c r="R66" s="69"/>
    </row>
    <row r="67" spans="1:18" ht="18" x14ac:dyDescent="0.25">
      <c r="A67" s="150" t="str">
        <f>VLOOKUP(E67,'LISTADO ATM'!$A$2:$C$901,3,0)</f>
        <v>DISTRITO NACIONAL</v>
      </c>
      <c r="B67" s="126" t="s">
        <v>2664</v>
      </c>
      <c r="C67" s="96">
        <v>44432.609571759262</v>
      </c>
      <c r="D67" s="96" t="s">
        <v>2174</v>
      </c>
      <c r="E67" s="126">
        <v>534</v>
      </c>
      <c r="F67" s="150" t="str">
        <f>VLOOKUP(E67,VIP!$A$2:$O15404,2,0)</f>
        <v>DRBR534</v>
      </c>
      <c r="G67" s="150" t="str">
        <f>VLOOKUP(E67,'LISTADO ATM'!$A$2:$B$900,2,0)</f>
        <v xml:space="preserve">ATM Oficina Torre II </v>
      </c>
      <c r="H67" s="150" t="str">
        <f>VLOOKUP(E67,VIP!$A$2:$O20365,7,FALSE)</f>
        <v>Si</v>
      </c>
      <c r="I67" s="150" t="str">
        <f>VLOOKUP(E67,VIP!$A$2:$O12330,8,FALSE)</f>
        <v>No</v>
      </c>
      <c r="J67" s="150" t="str">
        <f>VLOOKUP(E67,VIP!$A$2:$O12280,8,FALSE)</f>
        <v>No</v>
      </c>
      <c r="K67" s="150" t="str">
        <f>VLOOKUP(E67,VIP!$A$2:$O15854,6,0)</f>
        <v>SI</v>
      </c>
      <c r="L67" s="137" t="s">
        <v>2213</v>
      </c>
      <c r="M67" s="95" t="s">
        <v>2438</v>
      </c>
      <c r="N67" s="95" t="s">
        <v>2444</v>
      </c>
      <c r="O67" s="150" t="s">
        <v>2446</v>
      </c>
      <c r="P67" s="150"/>
      <c r="Q67" s="129" t="s">
        <v>2213</v>
      </c>
      <c r="R67" s="69"/>
    </row>
    <row r="68" spans="1:18" ht="18" x14ac:dyDescent="0.25">
      <c r="A68" s="150" t="str">
        <f>VLOOKUP(E68,'LISTADO ATM'!$A$2:$C$901,3,0)</f>
        <v>DISTRITO NACIONAL</v>
      </c>
      <c r="B68" s="126" t="s">
        <v>2666</v>
      </c>
      <c r="C68" s="96">
        <v>44432.61141203704</v>
      </c>
      <c r="D68" s="96" t="s">
        <v>2174</v>
      </c>
      <c r="E68" s="126">
        <v>14</v>
      </c>
      <c r="F68" s="150" t="str">
        <f>VLOOKUP(E68,VIP!$A$2:$O15406,2,0)</f>
        <v>DRBR014</v>
      </c>
      <c r="G68" s="150" t="str">
        <f>VLOOKUP(E68,'LISTADO ATM'!$A$2:$B$900,2,0)</f>
        <v xml:space="preserve">ATM Oficina Aeropuerto Las Américas I </v>
      </c>
      <c r="H68" s="150" t="str">
        <f>VLOOKUP(E68,VIP!$A$2:$O20367,7,FALSE)</f>
        <v>Si</v>
      </c>
      <c r="I68" s="150" t="str">
        <f>VLOOKUP(E68,VIP!$A$2:$O12332,8,FALSE)</f>
        <v>Si</v>
      </c>
      <c r="J68" s="150" t="str">
        <f>VLOOKUP(E68,VIP!$A$2:$O12282,8,FALSE)</f>
        <v>Si</v>
      </c>
      <c r="K68" s="150" t="str">
        <f>VLOOKUP(E68,VIP!$A$2:$O15856,6,0)</f>
        <v>NO</v>
      </c>
      <c r="L68" s="137" t="s">
        <v>2213</v>
      </c>
      <c r="M68" s="95" t="s">
        <v>2438</v>
      </c>
      <c r="N68" s="95" t="s">
        <v>2444</v>
      </c>
      <c r="O68" s="150" t="s">
        <v>2446</v>
      </c>
      <c r="P68" s="150"/>
      <c r="Q68" s="129" t="s">
        <v>2213</v>
      </c>
      <c r="R68" s="69"/>
    </row>
    <row r="69" spans="1:18" ht="18" x14ac:dyDescent="0.25">
      <c r="A69" s="150" t="str">
        <f>VLOOKUP(E69,'LISTADO ATM'!$A$2:$C$901,3,0)</f>
        <v>DISTRITO NACIONAL</v>
      </c>
      <c r="B69" s="126" t="s">
        <v>2667</v>
      </c>
      <c r="C69" s="96">
        <v>44432.614432870374</v>
      </c>
      <c r="D69" s="96" t="s">
        <v>2174</v>
      </c>
      <c r="E69" s="126">
        <v>810</v>
      </c>
      <c r="F69" s="150" t="str">
        <f>VLOOKUP(E69,VIP!$A$2:$O15407,2,0)</f>
        <v>DRBR810</v>
      </c>
      <c r="G69" s="150" t="str">
        <f>VLOOKUP(E69,'LISTADO ATM'!$A$2:$B$900,2,0)</f>
        <v xml:space="preserve">ATM UNP Multicentro La Sirena José Contreras </v>
      </c>
      <c r="H69" s="150" t="str">
        <f>VLOOKUP(E69,VIP!$A$2:$O20368,7,FALSE)</f>
        <v>Si</v>
      </c>
      <c r="I69" s="150" t="str">
        <f>VLOOKUP(E69,VIP!$A$2:$O12333,8,FALSE)</f>
        <v>Si</v>
      </c>
      <c r="J69" s="150" t="str">
        <f>VLOOKUP(E69,VIP!$A$2:$O12283,8,FALSE)</f>
        <v>Si</v>
      </c>
      <c r="K69" s="150" t="str">
        <f>VLOOKUP(E69,VIP!$A$2:$O15857,6,0)</f>
        <v>NO</v>
      </c>
      <c r="L69" s="137" t="s">
        <v>2213</v>
      </c>
      <c r="M69" s="95" t="s">
        <v>2438</v>
      </c>
      <c r="N69" s="95" t="s">
        <v>2444</v>
      </c>
      <c r="O69" s="150" t="s">
        <v>2446</v>
      </c>
      <c r="P69" s="150"/>
      <c r="Q69" s="129" t="s">
        <v>2213</v>
      </c>
      <c r="R69" s="69"/>
    </row>
    <row r="70" spans="1:18" ht="18" x14ac:dyDescent="0.25">
      <c r="A70" s="150" t="str">
        <f>VLOOKUP(E70,'LISTADO ATM'!$A$2:$C$901,3,0)</f>
        <v>DISTRITO NACIONAL</v>
      </c>
      <c r="B70" s="126" t="s">
        <v>2727</v>
      </c>
      <c r="C70" s="96">
        <v>44432.864317129628</v>
      </c>
      <c r="D70" s="96" t="s">
        <v>2174</v>
      </c>
      <c r="E70" s="126">
        <v>815</v>
      </c>
      <c r="F70" s="150" t="str">
        <f>VLOOKUP(E70,VIP!$A$2:$O15440,2,0)</f>
        <v>DRBR24A</v>
      </c>
      <c r="G70" s="150" t="str">
        <f>VLOOKUP(E70,'LISTADO ATM'!$A$2:$B$900,2,0)</f>
        <v xml:space="preserve">ATM Oficina Atalaya del Mar </v>
      </c>
      <c r="H70" s="150" t="str">
        <f>VLOOKUP(E70,VIP!$A$2:$O20401,7,FALSE)</f>
        <v>Si</v>
      </c>
      <c r="I70" s="150" t="str">
        <f>VLOOKUP(E70,VIP!$A$2:$O12366,8,FALSE)</f>
        <v>Si</v>
      </c>
      <c r="J70" s="150" t="str">
        <f>VLOOKUP(E70,VIP!$A$2:$O12316,8,FALSE)</f>
        <v>Si</v>
      </c>
      <c r="K70" s="150" t="str">
        <f>VLOOKUP(E70,VIP!$A$2:$O15890,6,0)</f>
        <v>SI</v>
      </c>
      <c r="L70" s="137" t="s">
        <v>2213</v>
      </c>
      <c r="M70" s="95" t="s">
        <v>2438</v>
      </c>
      <c r="N70" s="95" t="s">
        <v>2444</v>
      </c>
      <c r="O70" s="150" t="s">
        <v>2446</v>
      </c>
      <c r="P70" s="150"/>
      <c r="Q70" s="129" t="s">
        <v>2213</v>
      </c>
      <c r="R70" s="69"/>
    </row>
    <row r="71" spans="1:18" ht="18" x14ac:dyDescent="0.25">
      <c r="A71" s="150" t="str">
        <f>VLOOKUP(E71,'LISTADO ATM'!$A$2:$C$901,3,0)</f>
        <v>NORTE</v>
      </c>
      <c r="B71" s="126" t="s">
        <v>2774</v>
      </c>
      <c r="C71" s="96">
        <v>44433.321944444448</v>
      </c>
      <c r="D71" s="96" t="s">
        <v>2175</v>
      </c>
      <c r="E71" s="126">
        <v>532</v>
      </c>
      <c r="F71" s="150" t="str">
        <f>VLOOKUP(E71,VIP!$A$2:$O15426,2,0)</f>
        <v>DRBR532</v>
      </c>
      <c r="G71" s="150" t="str">
        <f>VLOOKUP(E71,'LISTADO ATM'!$A$2:$B$900,2,0)</f>
        <v xml:space="preserve">ATM UNP Guanábano (Moca) </v>
      </c>
      <c r="H71" s="150" t="str">
        <f>VLOOKUP(E71,VIP!$A$2:$O20387,7,FALSE)</f>
        <v>Si</v>
      </c>
      <c r="I71" s="150" t="str">
        <f>VLOOKUP(E71,VIP!$A$2:$O12352,8,FALSE)</f>
        <v>Si</v>
      </c>
      <c r="J71" s="150" t="str">
        <f>VLOOKUP(E71,VIP!$A$2:$O12302,8,FALSE)</f>
        <v>Si</v>
      </c>
      <c r="K71" s="150" t="str">
        <f>VLOOKUP(E71,VIP!$A$2:$O15876,6,0)</f>
        <v>NO</v>
      </c>
      <c r="L71" s="137" t="s">
        <v>2213</v>
      </c>
      <c r="M71" s="95" t="s">
        <v>2438</v>
      </c>
      <c r="N71" s="95" t="s">
        <v>2444</v>
      </c>
      <c r="O71" s="150" t="s">
        <v>2583</v>
      </c>
      <c r="P71" s="150"/>
      <c r="Q71" s="129" t="s">
        <v>2213</v>
      </c>
      <c r="R71" s="69"/>
    </row>
    <row r="72" spans="1:18" ht="18" x14ac:dyDescent="0.25">
      <c r="A72" s="150" t="str">
        <f>VLOOKUP(E72,'LISTADO ATM'!$A$2:$C$901,3,0)</f>
        <v>DISTRITO NACIONAL</v>
      </c>
      <c r="B72" s="126" t="s">
        <v>2772</v>
      </c>
      <c r="C72" s="96">
        <v>44433.326550925929</v>
      </c>
      <c r="D72" s="96" t="s">
        <v>2174</v>
      </c>
      <c r="E72" s="126">
        <v>887</v>
      </c>
      <c r="F72" s="150" t="str">
        <f>VLOOKUP(E72,VIP!$A$2:$O15424,2,0)</f>
        <v>DRBR887</v>
      </c>
      <c r="G72" s="150" t="str">
        <f>VLOOKUP(E72,'LISTADO ATM'!$A$2:$B$900,2,0)</f>
        <v>ATM S/M Bravo Los Proceres</v>
      </c>
      <c r="H72" s="150" t="str">
        <f>VLOOKUP(E72,VIP!$A$2:$O20385,7,FALSE)</f>
        <v>Si</v>
      </c>
      <c r="I72" s="150" t="str">
        <f>VLOOKUP(E72,VIP!$A$2:$O12350,8,FALSE)</f>
        <v>Si</v>
      </c>
      <c r="J72" s="150" t="str">
        <f>VLOOKUP(E72,VIP!$A$2:$O12300,8,FALSE)</f>
        <v>Si</v>
      </c>
      <c r="K72" s="150" t="str">
        <f>VLOOKUP(E72,VIP!$A$2:$O15874,6,0)</f>
        <v>NO</v>
      </c>
      <c r="L72" s="137" t="s">
        <v>2213</v>
      </c>
      <c r="M72" s="95" t="s">
        <v>2438</v>
      </c>
      <c r="N72" s="95" t="s">
        <v>2608</v>
      </c>
      <c r="O72" s="150" t="s">
        <v>2446</v>
      </c>
      <c r="P72" s="150"/>
      <c r="Q72" s="129" t="s">
        <v>2213</v>
      </c>
      <c r="R72" s="69"/>
    </row>
    <row r="73" spans="1:18" ht="18" x14ac:dyDescent="0.25">
      <c r="A73" s="150" t="str">
        <f>VLOOKUP(E73,'LISTADO ATM'!$A$2:$C$901,3,0)</f>
        <v>NORTE</v>
      </c>
      <c r="B73" s="126" t="s">
        <v>2781</v>
      </c>
      <c r="C73" s="96">
        <v>44433.361446759256</v>
      </c>
      <c r="D73" s="96" t="s">
        <v>2175</v>
      </c>
      <c r="E73" s="126">
        <v>606</v>
      </c>
      <c r="F73" s="150" t="str">
        <f>VLOOKUP(E73,VIP!$A$2:$O15423,2,0)</f>
        <v>DRBR704</v>
      </c>
      <c r="G73" s="150" t="str">
        <f>VLOOKUP(E73,'LISTADO ATM'!$A$2:$B$900,2,0)</f>
        <v xml:space="preserve">ATM UNP Manolo Tavarez Justo </v>
      </c>
      <c r="H73" s="150" t="str">
        <f>VLOOKUP(E73,VIP!$A$2:$O20384,7,FALSE)</f>
        <v>Si</v>
      </c>
      <c r="I73" s="150" t="str">
        <f>VLOOKUP(E73,VIP!$A$2:$O12349,8,FALSE)</f>
        <v>Si</v>
      </c>
      <c r="J73" s="150" t="str">
        <f>VLOOKUP(E73,VIP!$A$2:$O12299,8,FALSE)</f>
        <v>Si</v>
      </c>
      <c r="K73" s="150" t="str">
        <f>VLOOKUP(E73,VIP!$A$2:$O15873,6,0)</f>
        <v>NO</v>
      </c>
      <c r="L73" s="137" t="s">
        <v>2213</v>
      </c>
      <c r="M73" s="95" t="s">
        <v>2438</v>
      </c>
      <c r="N73" s="95" t="s">
        <v>2444</v>
      </c>
      <c r="O73" s="150" t="s">
        <v>2583</v>
      </c>
      <c r="P73" s="150"/>
      <c r="Q73" s="129" t="s">
        <v>2213</v>
      </c>
      <c r="R73" s="69"/>
    </row>
    <row r="74" spans="1:18" ht="18" x14ac:dyDescent="0.25">
      <c r="A74" s="150" t="str">
        <f>VLOOKUP(E74,'LISTADO ATM'!$A$2:$C$901,3,0)</f>
        <v>NORTE</v>
      </c>
      <c r="B74" s="126" t="s">
        <v>2800</v>
      </c>
      <c r="C74" s="96">
        <v>44433.436909722222</v>
      </c>
      <c r="D74" s="96" t="s">
        <v>2175</v>
      </c>
      <c r="E74" s="126">
        <v>292</v>
      </c>
      <c r="F74" s="150" t="str">
        <f>VLOOKUP(E74,VIP!$A$2:$O15435,2,0)</f>
        <v>DRBR292</v>
      </c>
      <c r="G74" s="150" t="str">
        <f>VLOOKUP(E74,'LISTADO ATM'!$A$2:$B$900,2,0)</f>
        <v xml:space="preserve">ATM UNP Castañuelas (Montecristi) </v>
      </c>
      <c r="H74" s="150" t="str">
        <f>VLOOKUP(E74,VIP!$A$2:$O20396,7,FALSE)</f>
        <v>Si</v>
      </c>
      <c r="I74" s="150" t="str">
        <f>VLOOKUP(E74,VIP!$A$2:$O12361,8,FALSE)</f>
        <v>Si</v>
      </c>
      <c r="J74" s="150" t="str">
        <f>VLOOKUP(E74,VIP!$A$2:$O12311,8,FALSE)</f>
        <v>Si</v>
      </c>
      <c r="K74" s="150" t="str">
        <f>VLOOKUP(E74,VIP!$A$2:$O15885,6,0)</f>
        <v>NO</v>
      </c>
      <c r="L74" s="137" t="s">
        <v>2213</v>
      </c>
      <c r="M74" s="95" t="s">
        <v>2438</v>
      </c>
      <c r="N74" s="95" t="s">
        <v>2444</v>
      </c>
      <c r="O74" s="150" t="s">
        <v>2583</v>
      </c>
      <c r="P74" s="150"/>
      <c r="Q74" s="129" t="s">
        <v>2213</v>
      </c>
      <c r="R74" s="69"/>
    </row>
    <row r="75" spans="1:18" ht="18" x14ac:dyDescent="0.25">
      <c r="A75" s="150" t="str">
        <f>VLOOKUP(E75,'LISTADO ATM'!$A$2:$C$901,3,0)</f>
        <v>DISTRITO NACIONAL</v>
      </c>
      <c r="B75" s="126" t="s">
        <v>2799</v>
      </c>
      <c r="C75" s="96">
        <v>44433.441064814811</v>
      </c>
      <c r="D75" s="96" t="s">
        <v>2174</v>
      </c>
      <c r="E75" s="126">
        <v>113</v>
      </c>
      <c r="F75" s="150" t="str">
        <f>VLOOKUP(E75,VIP!$A$2:$O15434,2,0)</f>
        <v>DRBR113</v>
      </c>
      <c r="G75" s="150" t="str">
        <f>VLOOKUP(E75,'LISTADO ATM'!$A$2:$B$900,2,0)</f>
        <v xml:space="preserve">ATM Autoservicio Atalaya del Mar </v>
      </c>
      <c r="H75" s="150" t="str">
        <f>VLOOKUP(E75,VIP!$A$2:$O20395,7,FALSE)</f>
        <v>Si</v>
      </c>
      <c r="I75" s="150" t="str">
        <f>VLOOKUP(E75,VIP!$A$2:$O12360,8,FALSE)</f>
        <v>No</v>
      </c>
      <c r="J75" s="150" t="str">
        <f>VLOOKUP(E75,VIP!$A$2:$O12310,8,FALSE)</f>
        <v>No</v>
      </c>
      <c r="K75" s="150" t="str">
        <f>VLOOKUP(E75,VIP!$A$2:$O15884,6,0)</f>
        <v>NO</v>
      </c>
      <c r="L75" s="137" t="s">
        <v>2213</v>
      </c>
      <c r="M75" s="95" t="s">
        <v>2438</v>
      </c>
      <c r="N75" s="95" t="s">
        <v>2444</v>
      </c>
      <c r="O75" s="150" t="s">
        <v>2446</v>
      </c>
      <c r="P75" s="150"/>
      <c r="Q75" s="129" t="s">
        <v>2213</v>
      </c>
      <c r="R75" s="69"/>
    </row>
    <row r="76" spans="1:18" ht="18" x14ac:dyDescent="0.25">
      <c r="A76" s="150" t="str">
        <f>VLOOKUP(E76,'LISTADO ATM'!$A$2:$C$901,3,0)</f>
        <v>NORTE</v>
      </c>
      <c r="B76" s="126" t="s">
        <v>2789</v>
      </c>
      <c r="C76" s="96">
        <v>44433.470949074072</v>
      </c>
      <c r="D76" s="96" t="s">
        <v>2175</v>
      </c>
      <c r="E76" s="126">
        <v>79</v>
      </c>
      <c r="F76" s="150" t="str">
        <f>VLOOKUP(E76,VIP!$A$2:$O15424,2,0)</f>
        <v>DRBR079</v>
      </c>
      <c r="G76" s="150" t="str">
        <f>VLOOKUP(E76,'LISTADO ATM'!$A$2:$B$900,2,0)</f>
        <v xml:space="preserve">ATM UNP Luperón (Puerto Plata) </v>
      </c>
      <c r="H76" s="150" t="str">
        <f>VLOOKUP(E76,VIP!$A$2:$O20385,7,FALSE)</f>
        <v>Si</v>
      </c>
      <c r="I76" s="150" t="str">
        <f>VLOOKUP(E76,VIP!$A$2:$O12350,8,FALSE)</f>
        <v>Si</v>
      </c>
      <c r="J76" s="150" t="str">
        <f>VLOOKUP(E76,VIP!$A$2:$O12300,8,FALSE)</f>
        <v>Si</v>
      </c>
      <c r="K76" s="150" t="str">
        <f>VLOOKUP(E76,VIP!$A$2:$O15874,6,0)</f>
        <v>NO</v>
      </c>
      <c r="L76" s="137" t="s">
        <v>2213</v>
      </c>
      <c r="M76" s="95" t="s">
        <v>2438</v>
      </c>
      <c r="N76" s="95" t="s">
        <v>2444</v>
      </c>
      <c r="O76" s="150" t="s">
        <v>2583</v>
      </c>
      <c r="P76" s="150"/>
      <c r="Q76" s="129" t="s">
        <v>2213</v>
      </c>
      <c r="R76" s="69"/>
    </row>
    <row r="77" spans="1:18" ht="18" x14ac:dyDescent="0.25">
      <c r="A77" s="150" t="str">
        <f>VLOOKUP(E77,'LISTADO ATM'!$A$2:$C$901,3,0)</f>
        <v>SUR</v>
      </c>
      <c r="B77" s="126" t="s">
        <v>2641</v>
      </c>
      <c r="C77" s="96">
        <v>44431.812152777777</v>
      </c>
      <c r="D77" s="96" t="s">
        <v>2174</v>
      </c>
      <c r="E77" s="126">
        <v>537</v>
      </c>
      <c r="F77" s="150" t="str">
        <f>VLOOKUP(E77,VIP!$A$2:$O15352,2,0)</f>
        <v>DRBR537</v>
      </c>
      <c r="G77" s="150" t="str">
        <f>VLOOKUP(E77,'LISTADO ATM'!$A$2:$B$900,2,0)</f>
        <v xml:space="preserve">ATM Estación Texaco Enriquillo (Barahona) </v>
      </c>
      <c r="H77" s="150" t="str">
        <f>VLOOKUP(E77,VIP!$A$2:$O20313,7,FALSE)</f>
        <v>Si</v>
      </c>
      <c r="I77" s="150" t="str">
        <f>VLOOKUP(E77,VIP!$A$2:$O12278,8,FALSE)</f>
        <v>Si</v>
      </c>
      <c r="J77" s="150" t="str">
        <f>VLOOKUP(E77,VIP!$A$2:$O12228,8,FALSE)</f>
        <v>Si</v>
      </c>
      <c r="K77" s="150" t="str">
        <f>VLOOKUP(E77,VIP!$A$2:$O15802,6,0)</f>
        <v>NO</v>
      </c>
      <c r="L77" s="137" t="s">
        <v>2642</v>
      </c>
      <c r="M77" s="95" t="s">
        <v>2438</v>
      </c>
      <c r="N77" s="95" t="s">
        <v>2444</v>
      </c>
      <c r="O77" s="150" t="s">
        <v>2446</v>
      </c>
      <c r="P77" s="150"/>
      <c r="Q77" s="129" t="s">
        <v>2642</v>
      </c>
      <c r="R77" s="69"/>
    </row>
    <row r="78" spans="1:18" ht="18" x14ac:dyDescent="0.25">
      <c r="A78" s="150" t="str">
        <f>VLOOKUP(E78,'LISTADO ATM'!$A$2:$C$901,3,0)</f>
        <v>DISTRITO NACIONAL</v>
      </c>
      <c r="B78" s="126">
        <v>3335996449</v>
      </c>
      <c r="C78" s="96">
        <v>44429.533495370371</v>
      </c>
      <c r="D78" s="96" t="s">
        <v>2174</v>
      </c>
      <c r="E78" s="126">
        <v>835</v>
      </c>
      <c r="F78" s="150" t="str">
        <f>VLOOKUP(E78,VIP!$A$2:$O15271,2,0)</f>
        <v>DRBR835</v>
      </c>
      <c r="G78" s="150" t="str">
        <f>VLOOKUP(E78,'LISTADO ATM'!$A$2:$B$900,2,0)</f>
        <v xml:space="preserve">ATM UNP Megacentro </v>
      </c>
      <c r="H78" s="150" t="str">
        <f>VLOOKUP(E78,VIP!$A$2:$O20232,7,FALSE)</f>
        <v>Si</v>
      </c>
      <c r="I78" s="150" t="str">
        <f>VLOOKUP(E78,VIP!$A$2:$O12197,8,FALSE)</f>
        <v>Si</v>
      </c>
      <c r="J78" s="150" t="str">
        <f>VLOOKUP(E78,VIP!$A$2:$O12147,8,FALSE)</f>
        <v>Si</v>
      </c>
      <c r="K78" s="150" t="str">
        <f>VLOOKUP(E78,VIP!$A$2:$O15721,6,0)</f>
        <v>SI</v>
      </c>
      <c r="L78" s="137" t="s">
        <v>2634</v>
      </c>
      <c r="M78" s="95" t="s">
        <v>2438</v>
      </c>
      <c r="N78" s="95" t="s">
        <v>2444</v>
      </c>
      <c r="O78" s="150" t="s">
        <v>2446</v>
      </c>
      <c r="P78" s="150"/>
      <c r="Q78" s="129" t="s">
        <v>2634</v>
      </c>
      <c r="R78" s="69"/>
    </row>
    <row r="79" spans="1:18" ht="18" x14ac:dyDescent="0.25">
      <c r="A79" s="150" t="str">
        <f>VLOOKUP(E79,'LISTADO ATM'!$A$2:$C$901,3,0)</f>
        <v>DISTRITO NACIONAL</v>
      </c>
      <c r="B79" s="126" t="s">
        <v>2791</v>
      </c>
      <c r="C79" s="96">
        <v>44433.463888888888</v>
      </c>
      <c r="D79" s="96" t="s">
        <v>2174</v>
      </c>
      <c r="E79" s="126">
        <v>908</v>
      </c>
      <c r="F79" s="150" t="str">
        <f>VLOOKUP(E79,VIP!$A$2:$O15426,2,0)</f>
        <v>DRBR16D</v>
      </c>
      <c r="G79" s="150" t="str">
        <f>VLOOKUP(E79,'LISTADO ATM'!$A$2:$B$900,2,0)</f>
        <v xml:space="preserve">ATM Oficina Plaza Botánika </v>
      </c>
      <c r="H79" s="150" t="str">
        <f>VLOOKUP(E79,VIP!$A$2:$O20387,7,FALSE)</f>
        <v>Si</v>
      </c>
      <c r="I79" s="150" t="str">
        <f>VLOOKUP(E79,VIP!$A$2:$O12352,8,FALSE)</f>
        <v>Si</v>
      </c>
      <c r="J79" s="150" t="str">
        <f>VLOOKUP(E79,VIP!$A$2:$O12302,8,FALSE)</f>
        <v>Si</v>
      </c>
      <c r="K79" s="150" t="str">
        <f>VLOOKUP(E79,VIP!$A$2:$O15876,6,0)</f>
        <v>NO</v>
      </c>
      <c r="L79" s="137" t="s">
        <v>2634</v>
      </c>
      <c r="M79" s="95" t="s">
        <v>2438</v>
      </c>
      <c r="N79" s="95" t="s">
        <v>2444</v>
      </c>
      <c r="O79" s="150" t="s">
        <v>2446</v>
      </c>
      <c r="P79" s="150"/>
      <c r="Q79" s="129" t="s">
        <v>2634</v>
      </c>
      <c r="R79" s="69"/>
    </row>
    <row r="80" spans="1:18" ht="18" x14ac:dyDescent="0.25">
      <c r="A80" s="150" t="str">
        <f>VLOOKUP(E80,'LISTADO ATM'!$A$2:$C$901,3,0)</f>
        <v>NORTE</v>
      </c>
      <c r="B80" s="126" t="s">
        <v>2691</v>
      </c>
      <c r="C80" s="96">
        <v>44432.659988425927</v>
      </c>
      <c r="D80" s="96" t="s">
        <v>2175</v>
      </c>
      <c r="E80" s="126">
        <v>479</v>
      </c>
      <c r="F80" s="150" t="str">
        <f>VLOOKUP(E80,VIP!$A$2:$O15444,2,0)</f>
        <v>DRBR479</v>
      </c>
      <c r="G80" s="150" t="str">
        <f>VLOOKUP(E80,'LISTADO ATM'!$A$2:$B$900,2,0)</f>
        <v>ATM Estación Next Yapur Dumit</v>
      </c>
      <c r="H80" s="150">
        <f>VLOOKUP(E80,VIP!$A$2:$O20405,7,FALSE)</f>
        <v>0</v>
      </c>
      <c r="I80" s="150">
        <f>VLOOKUP(E80,VIP!$A$2:$O12370,8,FALSE)</f>
        <v>0</v>
      </c>
      <c r="J80" s="150">
        <f>VLOOKUP(E80,VIP!$A$2:$O12320,8,FALSE)</f>
        <v>0</v>
      </c>
      <c r="K80" s="150">
        <f>VLOOKUP(E80,VIP!$A$2:$O15894,6,0)</f>
        <v>0</v>
      </c>
      <c r="L80" s="137" t="s">
        <v>2239</v>
      </c>
      <c r="M80" s="95" t="s">
        <v>2438</v>
      </c>
      <c r="N80" s="95" t="s">
        <v>2444</v>
      </c>
      <c r="O80" s="150" t="s">
        <v>2583</v>
      </c>
      <c r="P80" s="150"/>
      <c r="Q80" s="129" t="s">
        <v>2239</v>
      </c>
      <c r="R80" s="69"/>
    </row>
    <row r="81" spans="1:18" s="123" customFormat="1" ht="18" x14ac:dyDescent="0.25">
      <c r="A81" s="150" t="str">
        <f>VLOOKUP(E81,'LISTADO ATM'!$A$2:$C$901,3,0)</f>
        <v>ESTE</v>
      </c>
      <c r="B81" s="126" t="s">
        <v>2755</v>
      </c>
      <c r="C81" s="96">
        <v>44433.025104166663</v>
      </c>
      <c r="D81" s="96" t="s">
        <v>2174</v>
      </c>
      <c r="E81" s="126">
        <v>368</v>
      </c>
      <c r="F81" s="150" t="str">
        <f>VLOOKUP(E81,VIP!$A$2:$O15446,2,0)</f>
        <v xml:space="preserve">DRBR368 </v>
      </c>
      <c r="G81" s="150" t="str">
        <f>VLOOKUP(E81,'LISTADO ATM'!$A$2:$B$900,2,0)</f>
        <v>ATM Ayuntamiento Peralvillo</v>
      </c>
      <c r="H81" s="150" t="str">
        <f>VLOOKUP(E81,VIP!$A$2:$O20407,7,FALSE)</f>
        <v>N/A</v>
      </c>
      <c r="I81" s="150" t="str">
        <f>VLOOKUP(E81,VIP!$A$2:$O12372,8,FALSE)</f>
        <v>N/A</v>
      </c>
      <c r="J81" s="150" t="str">
        <f>VLOOKUP(E81,VIP!$A$2:$O12322,8,FALSE)</f>
        <v>N/A</v>
      </c>
      <c r="K81" s="150" t="str">
        <f>VLOOKUP(E81,VIP!$A$2:$O15896,6,0)</f>
        <v>N/A</v>
      </c>
      <c r="L81" s="137" t="s">
        <v>2239</v>
      </c>
      <c r="M81" s="95" t="s">
        <v>2438</v>
      </c>
      <c r="N81" s="95" t="s">
        <v>2444</v>
      </c>
      <c r="O81" s="150" t="s">
        <v>2446</v>
      </c>
      <c r="P81" s="150"/>
      <c r="Q81" s="129" t="s">
        <v>2239</v>
      </c>
      <c r="R81" s="69"/>
    </row>
    <row r="82" spans="1:18" s="123" customFormat="1" ht="18" x14ac:dyDescent="0.25">
      <c r="A82" s="150" t="str">
        <f>VLOOKUP(E82,'LISTADO ATM'!$A$2:$C$901,3,0)</f>
        <v>NORTE</v>
      </c>
      <c r="B82" s="126" t="s">
        <v>2775</v>
      </c>
      <c r="C82" s="96">
        <v>44433.317407407405</v>
      </c>
      <c r="D82" s="96" t="s">
        <v>2175</v>
      </c>
      <c r="E82" s="126">
        <v>73</v>
      </c>
      <c r="F82" s="150" t="str">
        <f>VLOOKUP(E82,VIP!$A$2:$O15427,2,0)</f>
        <v>DRBR073</v>
      </c>
      <c r="G82" s="150" t="str">
        <f>VLOOKUP(E82,'LISTADO ATM'!$A$2:$B$900,2,0)</f>
        <v xml:space="preserve">ATM Oficina Playa Dorada </v>
      </c>
      <c r="H82" s="150" t="str">
        <f>VLOOKUP(E82,VIP!$A$2:$O20388,7,FALSE)</f>
        <v>Si</v>
      </c>
      <c r="I82" s="150" t="str">
        <f>VLOOKUP(E82,VIP!$A$2:$O12353,8,FALSE)</f>
        <v>Si</v>
      </c>
      <c r="J82" s="150" t="str">
        <f>VLOOKUP(E82,VIP!$A$2:$O12303,8,FALSE)</f>
        <v>Si</v>
      </c>
      <c r="K82" s="150" t="str">
        <f>VLOOKUP(E82,VIP!$A$2:$O15877,6,0)</f>
        <v>NO</v>
      </c>
      <c r="L82" s="137" t="s">
        <v>2239</v>
      </c>
      <c r="M82" s="95" t="s">
        <v>2438</v>
      </c>
      <c r="N82" s="95" t="s">
        <v>2444</v>
      </c>
      <c r="O82" s="150" t="s">
        <v>2583</v>
      </c>
      <c r="P82" s="150"/>
      <c r="Q82" s="129" t="s">
        <v>2239</v>
      </c>
      <c r="R82" s="69"/>
    </row>
    <row r="83" spans="1:18" s="123" customFormat="1" ht="18" x14ac:dyDescent="0.25">
      <c r="A83" s="150" t="str">
        <f>VLOOKUP(E83,'LISTADO ATM'!$A$2:$C$901,3,0)</f>
        <v>ESTE</v>
      </c>
      <c r="B83" s="126" t="s">
        <v>2805</v>
      </c>
      <c r="C83" s="96">
        <v>44433.413958333331</v>
      </c>
      <c r="D83" s="96" t="s">
        <v>2174</v>
      </c>
      <c r="E83" s="126">
        <v>211</v>
      </c>
      <c r="F83" s="150" t="str">
        <f>VLOOKUP(E83,VIP!$A$2:$O15440,2,0)</f>
        <v>DRBR211</v>
      </c>
      <c r="G83" s="150" t="str">
        <f>VLOOKUP(E83,'LISTADO ATM'!$A$2:$B$900,2,0)</f>
        <v xml:space="preserve">ATM Oficina La Romana I </v>
      </c>
      <c r="H83" s="150" t="str">
        <f>VLOOKUP(E83,VIP!$A$2:$O20401,7,FALSE)</f>
        <v>Si</v>
      </c>
      <c r="I83" s="150" t="str">
        <f>VLOOKUP(E83,VIP!$A$2:$O12366,8,FALSE)</f>
        <v>Si</v>
      </c>
      <c r="J83" s="150" t="str">
        <f>VLOOKUP(E83,VIP!$A$2:$O12316,8,FALSE)</f>
        <v>Si</v>
      </c>
      <c r="K83" s="150" t="str">
        <f>VLOOKUP(E83,VIP!$A$2:$O15890,6,0)</f>
        <v>NO</v>
      </c>
      <c r="L83" s="137" t="s">
        <v>2239</v>
      </c>
      <c r="M83" s="95" t="s">
        <v>2438</v>
      </c>
      <c r="N83" s="95" t="s">
        <v>2444</v>
      </c>
      <c r="O83" s="150" t="s">
        <v>2446</v>
      </c>
      <c r="P83" s="150"/>
      <c r="Q83" s="129" t="s">
        <v>2239</v>
      </c>
      <c r="R83" s="69"/>
    </row>
    <row r="84" spans="1:18" s="123" customFormat="1" ht="18" x14ac:dyDescent="0.25">
      <c r="A84" s="150" t="str">
        <f>VLOOKUP(E84,'LISTADO ATM'!$A$2:$C$901,3,0)</f>
        <v>NORTE</v>
      </c>
      <c r="B84" s="126" t="s">
        <v>2723</v>
      </c>
      <c r="C84" s="96">
        <v>44432.870439814818</v>
      </c>
      <c r="D84" s="96" t="s">
        <v>2460</v>
      </c>
      <c r="E84" s="126">
        <v>8</v>
      </c>
      <c r="F84" s="150" t="str">
        <f>VLOOKUP(E84,VIP!$A$2:$O15436,2,0)</f>
        <v>DRBR008</v>
      </c>
      <c r="G84" s="150" t="str">
        <f>VLOOKUP(E84,'LISTADO ATM'!$A$2:$B$900,2,0)</f>
        <v>ATM Autoservicio Yaque</v>
      </c>
      <c r="H84" s="150" t="str">
        <f>VLOOKUP(E84,VIP!$A$2:$O20397,7,FALSE)</f>
        <v>Si</v>
      </c>
      <c r="I84" s="150" t="str">
        <f>VLOOKUP(E84,VIP!$A$2:$O12362,8,FALSE)</f>
        <v>Si</v>
      </c>
      <c r="J84" s="150" t="str">
        <f>VLOOKUP(E84,VIP!$A$2:$O12312,8,FALSE)</f>
        <v>Si</v>
      </c>
      <c r="K84" s="150" t="str">
        <f>VLOOKUP(E84,VIP!$A$2:$O15886,6,0)</f>
        <v>NO</v>
      </c>
      <c r="L84" s="137" t="s">
        <v>2724</v>
      </c>
      <c r="M84" s="95" t="s">
        <v>2438</v>
      </c>
      <c r="N84" s="95" t="s">
        <v>2444</v>
      </c>
      <c r="O84" s="150" t="s">
        <v>2461</v>
      </c>
      <c r="P84" s="150"/>
      <c r="Q84" s="129" t="s">
        <v>2724</v>
      </c>
      <c r="R84" s="69"/>
    </row>
    <row r="85" spans="1:18" s="123" customFormat="1" ht="18" x14ac:dyDescent="0.25">
      <c r="A85" s="150" t="str">
        <f>VLOOKUP(E85,'LISTADO ATM'!$A$2:$C$901,3,0)</f>
        <v>DISTRITO NACIONAL</v>
      </c>
      <c r="B85" s="126" t="s">
        <v>2797</v>
      </c>
      <c r="C85" s="96">
        <v>44433.442974537036</v>
      </c>
      <c r="D85" s="96" t="s">
        <v>2441</v>
      </c>
      <c r="E85" s="126">
        <v>113</v>
      </c>
      <c r="F85" s="150" t="str">
        <f>VLOOKUP(E85,VIP!$A$2:$O15432,2,0)</f>
        <v>DRBR113</v>
      </c>
      <c r="G85" s="150" t="str">
        <f>VLOOKUP(E85,'LISTADO ATM'!$A$2:$B$900,2,0)</f>
        <v xml:space="preserve">ATM Autoservicio Atalaya del Mar </v>
      </c>
      <c r="H85" s="150" t="str">
        <f>VLOOKUP(E85,VIP!$A$2:$O20393,7,FALSE)</f>
        <v>Si</v>
      </c>
      <c r="I85" s="150" t="str">
        <f>VLOOKUP(E85,VIP!$A$2:$O12358,8,FALSE)</f>
        <v>No</v>
      </c>
      <c r="J85" s="150" t="str">
        <f>VLOOKUP(E85,VIP!$A$2:$O12308,8,FALSE)</f>
        <v>No</v>
      </c>
      <c r="K85" s="150" t="str">
        <f>VLOOKUP(E85,VIP!$A$2:$O15882,6,0)</f>
        <v>NO</v>
      </c>
      <c r="L85" s="137" t="s">
        <v>2724</v>
      </c>
      <c r="M85" s="95" t="s">
        <v>2438</v>
      </c>
      <c r="N85" s="95" t="s">
        <v>2444</v>
      </c>
      <c r="O85" s="150" t="s">
        <v>2445</v>
      </c>
      <c r="P85" s="150"/>
      <c r="Q85" s="129" t="s">
        <v>2724</v>
      </c>
      <c r="R85" s="69"/>
    </row>
    <row r="86" spans="1:18" s="123" customFormat="1" ht="18" x14ac:dyDescent="0.25">
      <c r="A86" s="150" t="str">
        <f>VLOOKUP(E86,'LISTADO ATM'!$A$2:$C$901,3,0)</f>
        <v>NORTE</v>
      </c>
      <c r="B86" s="126" t="s">
        <v>2689</v>
      </c>
      <c r="C86" s="96">
        <v>44432.679270833331</v>
      </c>
      <c r="D86" s="96" t="s">
        <v>2441</v>
      </c>
      <c r="E86" s="126">
        <v>266</v>
      </c>
      <c r="F86" s="150" t="str">
        <f>VLOOKUP(E86,VIP!$A$2:$O15438,2,0)</f>
        <v>DRBR266</v>
      </c>
      <c r="G86" s="150" t="str">
        <f>VLOOKUP(E86,'LISTADO ATM'!$A$2:$B$900,2,0)</f>
        <v xml:space="preserve">ATM Oficina Villa Francisca </v>
      </c>
      <c r="H86" s="150" t="str">
        <f>VLOOKUP(E86,VIP!$A$2:$O20399,7,FALSE)</f>
        <v>Si</v>
      </c>
      <c r="I86" s="150" t="str">
        <f>VLOOKUP(E86,VIP!$A$2:$O12364,8,FALSE)</f>
        <v>Si</v>
      </c>
      <c r="J86" s="150" t="str">
        <f>VLOOKUP(E86,VIP!$A$2:$O12314,8,FALSE)</f>
        <v>Si</v>
      </c>
      <c r="K86" s="150" t="str">
        <f>VLOOKUP(E86,VIP!$A$2:$O15888,6,0)</f>
        <v>NO</v>
      </c>
      <c r="L86" s="137" t="s">
        <v>2550</v>
      </c>
      <c r="M86" s="95" t="s">
        <v>2438</v>
      </c>
      <c r="N86" s="95" t="s">
        <v>2444</v>
      </c>
      <c r="O86" s="150" t="s">
        <v>2445</v>
      </c>
      <c r="P86" s="150"/>
      <c r="Q86" s="129" t="s">
        <v>2550</v>
      </c>
      <c r="R86" s="69"/>
    </row>
    <row r="87" spans="1:18" s="123" customFormat="1" ht="18" x14ac:dyDescent="0.25">
      <c r="A87" s="150" t="str">
        <f>VLOOKUP(E87,'LISTADO ATM'!$A$2:$C$901,3,0)</f>
        <v>SUR</v>
      </c>
      <c r="B87" s="126" t="s">
        <v>2679</v>
      </c>
      <c r="C87" s="96">
        <v>44432.765289351853</v>
      </c>
      <c r="D87" s="96" t="s">
        <v>2441</v>
      </c>
      <c r="E87" s="126">
        <v>880</v>
      </c>
      <c r="F87" s="150" t="str">
        <f>VLOOKUP(E87,VIP!$A$2:$O15424,2,0)</f>
        <v>DRBR880</v>
      </c>
      <c r="G87" s="150" t="str">
        <f>VLOOKUP(E87,'LISTADO ATM'!$A$2:$B$900,2,0)</f>
        <v xml:space="preserve">ATM Autoservicio Barahona II </v>
      </c>
      <c r="H87" s="150" t="str">
        <f>VLOOKUP(E87,VIP!$A$2:$O20385,7,FALSE)</f>
        <v>Si</v>
      </c>
      <c r="I87" s="150" t="str">
        <f>VLOOKUP(E87,VIP!$A$2:$O12350,8,FALSE)</f>
        <v>Si</v>
      </c>
      <c r="J87" s="150" t="str">
        <f>VLOOKUP(E87,VIP!$A$2:$O12300,8,FALSE)</f>
        <v>Si</v>
      </c>
      <c r="K87" s="150" t="str">
        <f>VLOOKUP(E87,VIP!$A$2:$O15874,6,0)</f>
        <v>SI</v>
      </c>
      <c r="L87" s="137" t="s">
        <v>2680</v>
      </c>
      <c r="M87" s="95" t="s">
        <v>2438</v>
      </c>
      <c r="N87" s="95" t="s">
        <v>2444</v>
      </c>
      <c r="O87" s="150" t="s">
        <v>2445</v>
      </c>
      <c r="P87" s="150"/>
      <c r="Q87" s="129" t="s">
        <v>2550</v>
      </c>
      <c r="R87" s="69"/>
    </row>
    <row r="88" spans="1:18" s="123" customFormat="1" ht="18" x14ac:dyDescent="0.25">
      <c r="A88" s="150" t="str">
        <f>VLOOKUP(E88,'LISTADO ATM'!$A$2:$C$901,3,0)</f>
        <v>DISTRITO NACIONAL</v>
      </c>
      <c r="B88" s="126" t="s">
        <v>2671</v>
      </c>
      <c r="C88" s="96">
        <v>44432.640532407408</v>
      </c>
      <c r="D88" s="96" t="s">
        <v>2441</v>
      </c>
      <c r="E88" s="126">
        <v>678</v>
      </c>
      <c r="F88" s="150" t="str">
        <f>VLOOKUP(E88,VIP!$A$2:$O15416,2,0)</f>
        <v>DRBR678</v>
      </c>
      <c r="G88" s="150" t="str">
        <f>VLOOKUP(E88,'LISTADO ATM'!$A$2:$B$900,2,0)</f>
        <v>ATM Eco Petroleo San Isidro</v>
      </c>
      <c r="H88" s="150" t="str">
        <f>VLOOKUP(E88,VIP!$A$2:$O20377,7,FALSE)</f>
        <v>Si</v>
      </c>
      <c r="I88" s="150" t="str">
        <f>VLOOKUP(E88,VIP!$A$2:$O12342,8,FALSE)</f>
        <v>Si</v>
      </c>
      <c r="J88" s="150" t="str">
        <f>VLOOKUP(E88,VIP!$A$2:$O12292,8,FALSE)</f>
        <v>Si</v>
      </c>
      <c r="K88" s="150" t="str">
        <f>VLOOKUP(E88,VIP!$A$2:$O15866,6,0)</f>
        <v>NO</v>
      </c>
      <c r="L88" s="137" t="s">
        <v>2434</v>
      </c>
      <c r="M88" s="95" t="s">
        <v>2438</v>
      </c>
      <c r="N88" s="95" t="s">
        <v>2444</v>
      </c>
      <c r="O88" s="150" t="s">
        <v>2445</v>
      </c>
      <c r="P88" s="150"/>
      <c r="Q88" s="129" t="s">
        <v>2434</v>
      </c>
      <c r="R88" s="69"/>
    </row>
    <row r="89" spans="1:18" s="123" customFormat="1" ht="18" x14ac:dyDescent="0.25">
      <c r="A89" s="150" t="str">
        <f>VLOOKUP(E89,'LISTADO ATM'!$A$2:$C$901,3,0)</f>
        <v>DISTRITO NACIONAL</v>
      </c>
      <c r="B89" s="126" t="s">
        <v>2715</v>
      </c>
      <c r="C89" s="96">
        <v>44432.896585648145</v>
      </c>
      <c r="D89" s="96" t="s">
        <v>2441</v>
      </c>
      <c r="E89" s="126">
        <v>13</v>
      </c>
      <c r="F89" s="150" t="str">
        <f>VLOOKUP(E89,VIP!$A$2:$O15427,2,0)</f>
        <v>DRBR013</v>
      </c>
      <c r="G89" s="150" t="str">
        <f>VLOOKUP(E89,'LISTADO ATM'!$A$2:$B$900,2,0)</f>
        <v xml:space="preserve">ATM CDEEE </v>
      </c>
      <c r="H89" s="150" t="str">
        <f>VLOOKUP(E89,VIP!$A$2:$O20388,7,FALSE)</f>
        <v>Si</v>
      </c>
      <c r="I89" s="150" t="str">
        <f>VLOOKUP(E89,VIP!$A$2:$O12353,8,FALSE)</f>
        <v>Si</v>
      </c>
      <c r="J89" s="150" t="str">
        <f>VLOOKUP(E89,VIP!$A$2:$O12303,8,FALSE)</f>
        <v>Si</v>
      </c>
      <c r="K89" s="150" t="str">
        <f>VLOOKUP(E89,VIP!$A$2:$O15877,6,0)</f>
        <v>NO</v>
      </c>
      <c r="L89" s="137" t="s">
        <v>2434</v>
      </c>
      <c r="M89" s="95" t="s">
        <v>2438</v>
      </c>
      <c r="N89" s="95" t="s">
        <v>2444</v>
      </c>
      <c r="O89" s="150" t="s">
        <v>2445</v>
      </c>
      <c r="P89" s="150"/>
      <c r="Q89" s="129" t="s">
        <v>2434</v>
      </c>
      <c r="R89" s="69"/>
    </row>
    <row r="90" spans="1:18" s="123" customFormat="1" ht="18" x14ac:dyDescent="0.25">
      <c r="A90" s="150" t="str">
        <f>VLOOKUP(E90,'LISTADO ATM'!$A$2:$C$901,3,0)</f>
        <v>NORTE</v>
      </c>
      <c r="B90" s="126" t="s">
        <v>2761</v>
      </c>
      <c r="C90" s="96">
        <v>44433.01394675926</v>
      </c>
      <c r="D90" s="96" t="s">
        <v>2460</v>
      </c>
      <c r="E90" s="126">
        <v>93</v>
      </c>
      <c r="F90" s="150" t="str">
        <f>VLOOKUP(E90,VIP!$A$2:$O15452,2,0)</f>
        <v>DRBR093</v>
      </c>
      <c r="G90" s="150" t="str">
        <f>VLOOKUP(E90,'LISTADO ATM'!$A$2:$B$900,2,0)</f>
        <v xml:space="preserve">ATM Oficina Cotuí </v>
      </c>
      <c r="H90" s="150" t="str">
        <f>VLOOKUP(E90,VIP!$A$2:$O20413,7,FALSE)</f>
        <v>Si</v>
      </c>
      <c r="I90" s="150" t="str">
        <f>VLOOKUP(E90,VIP!$A$2:$O12378,8,FALSE)</f>
        <v>Si</v>
      </c>
      <c r="J90" s="150" t="str">
        <f>VLOOKUP(E90,VIP!$A$2:$O12328,8,FALSE)</f>
        <v>Si</v>
      </c>
      <c r="K90" s="150" t="str">
        <f>VLOOKUP(E90,VIP!$A$2:$O15902,6,0)</f>
        <v>SI</v>
      </c>
      <c r="L90" s="137" t="s">
        <v>2434</v>
      </c>
      <c r="M90" s="95" t="s">
        <v>2438</v>
      </c>
      <c r="N90" s="95" t="s">
        <v>2444</v>
      </c>
      <c r="O90" s="150" t="s">
        <v>2764</v>
      </c>
      <c r="P90" s="150"/>
      <c r="Q90" s="129" t="s">
        <v>2434</v>
      </c>
      <c r="R90" s="69"/>
    </row>
    <row r="91" spans="1:18" s="123" customFormat="1" ht="18" x14ac:dyDescent="0.25">
      <c r="A91" s="150" t="str">
        <f>VLOOKUP(E91,'LISTADO ATM'!$A$2:$C$901,3,0)</f>
        <v>DISTRITO NACIONAL</v>
      </c>
      <c r="B91" s="126" t="s">
        <v>2749</v>
      </c>
      <c r="C91" s="96">
        <v>44433.07099537037</v>
      </c>
      <c r="D91" s="96" t="s">
        <v>2441</v>
      </c>
      <c r="E91" s="126">
        <v>586</v>
      </c>
      <c r="F91" s="150" t="str">
        <f>VLOOKUP(E91,VIP!$A$2:$O15440,2,0)</f>
        <v>DRBR01Q</v>
      </c>
      <c r="G91" s="150" t="str">
        <f>VLOOKUP(E91,'LISTADO ATM'!$A$2:$B$900,2,0)</f>
        <v xml:space="preserve">ATM Palacio de Justicia D.N. </v>
      </c>
      <c r="H91" s="150" t="str">
        <f>VLOOKUP(E91,VIP!$A$2:$O20401,7,FALSE)</f>
        <v>Si</v>
      </c>
      <c r="I91" s="150" t="str">
        <f>VLOOKUP(E91,VIP!$A$2:$O12366,8,FALSE)</f>
        <v>Si</v>
      </c>
      <c r="J91" s="150" t="str">
        <f>VLOOKUP(E91,VIP!$A$2:$O12316,8,FALSE)</f>
        <v>Si</v>
      </c>
      <c r="K91" s="150" t="str">
        <f>VLOOKUP(E91,VIP!$A$2:$O15890,6,0)</f>
        <v>NO</v>
      </c>
      <c r="L91" s="137" t="s">
        <v>2434</v>
      </c>
      <c r="M91" s="95" t="s">
        <v>2438</v>
      </c>
      <c r="N91" s="95" t="s">
        <v>2444</v>
      </c>
      <c r="O91" s="150" t="s">
        <v>2445</v>
      </c>
      <c r="P91" s="150"/>
      <c r="Q91" s="129" t="s">
        <v>2434</v>
      </c>
      <c r="R91" s="69"/>
    </row>
    <row r="92" spans="1:18" s="123" customFormat="1" ht="18" x14ac:dyDescent="0.25">
      <c r="A92" s="150" t="str">
        <f>VLOOKUP(E92,'LISTADO ATM'!$A$2:$C$901,3,0)</f>
        <v>DISTRITO NACIONAL</v>
      </c>
      <c r="B92" s="126" t="s">
        <v>2747</v>
      </c>
      <c r="C92" s="96">
        <v>44433.07744212963</v>
      </c>
      <c r="D92" s="96" t="s">
        <v>2441</v>
      </c>
      <c r="E92" s="126">
        <v>558</v>
      </c>
      <c r="F92" s="150" t="str">
        <f>VLOOKUP(E92,VIP!$A$2:$O15438,2,0)</f>
        <v>DRBR106</v>
      </c>
      <c r="G92" s="150" t="str">
        <f>VLOOKUP(E92,'LISTADO ATM'!$A$2:$B$900,2,0)</f>
        <v xml:space="preserve">ATM Base Naval 27 de Febrero (Sans Soucí) </v>
      </c>
      <c r="H92" s="150" t="str">
        <f>VLOOKUP(E92,VIP!$A$2:$O20399,7,FALSE)</f>
        <v>Si</v>
      </c>
      <c r="I92" s="150" t="str">
        <f>VLOOKUP(E92,VIP!$A$2:$O12364,8,FALSE)</f>
        <v>Si</v>
      </c>
      <c r="J92" s="150" t="str">
        <f>VLOOKUP(E92,VIP!$A$2:$O12314,8,FALSE)</f>
        <v>Si</v>
      </c>
      <c r="K92" s="150" t="str">
        <f>VLOOKUP(E92,VIP!$A$2:$O15888,6,0)</f>
        <v>NO</v>
      </c>
      <c r="L92" s="137" t="s">
        <v>2434</v>
      </c>
      <c r="M92" s="95" t="s">
        <v>2438</v>
      </c>
      <c r="N92" s="95" t="s">
        <v>2444</v>
      </c>
      <c r="O92" s="150" t="s">
        <v>2445</v>
      </c>
      <c r="P92" s="150"/>
      <c r="Q92" s="129" t="s">
        <v>2434</v>
      </c>
      <c r="R92" s="69"/>
    </row>
    <row r="93" spans="1:18" s="123" customFormat="1" ht="18" x14ac:dyDescent="0.25">
      <c r="A93" s="150" t="str">
        <f>VLOOKUP(E93,'LISTADO ATM'!$A$2:$C$901,3,0)</f>
        <v>NORTE</v>
      </c>
      <c r="B93" s="126" t="s">
        <v>2745</v>
      </c>
      <c r="C93" s="96">
        <v>44433.09002314815</v>
      </c>
      <c r="D93" s="96" t="s">
        <v>2613</v>
      </c>
      <c r="E93" s="126">
        <v>383</v>
      </c>
      <c r="F93" s="150" t="str">
        <f>VLOOKUP(E93,VIP!$A$2:$O15436,2,0)</f>
        <v>DRBR383</v>
      </c>
      <c r="G93" s="150" t="str">
        <f>VLOOKUP(E93,'LISTADO ATM'!$A$2:$B$900,2,0)</f>
        <v>ATM S/M Daniel (Dajabón)</v>
      </c>
      <c r="H93" s="150" t="str">
        <f>VLOOKUP(E93,VIP!$A$2:$O20397,7,FALSE)</f>
        <v>N/A</v>
      </c>
      <c r="I93" s="150" t="str">
        <f>VLOOKUP(E93,VIP!$A$2:$O12362,8,FALSE)</f>
        <v>N/A</v>
      </c>
      <c r="J93" s="150" t="str">
        <f>VLOOKUP(E93,VIP!$A$2:$O12312,8,FALSE)</f>
        <v>N/A</v>
      </c>
      <c r="K93" s="150" t="str">
        <f>VLOOKUP(E93,VIP!$A$2:$O15886,6,0)</f>
        <v>N/A</v>
      </c>
      <c r="L93" s="137" t="s">
        <v>2434</v>
      </c>
      <c r="M93" s="95" t="s">
        <v>2438</v>
      </c>
      <c r="N93" s="95" t="s">
        <v>2444</v>
      </c>
      <c r="O93" s="150" t="s">
        <v>2614</v>
      </c>
      <c r="P93" s="150"/>
      <c r="Q93" s="129" t="s">
        <v>2434</v>
      </c>
      <c r="R93" s="69"/>
    </row>
    <row r="94" spans="1:18" s="123" customFormat="1" ht="18" x14ac:dyDescent="0.25">
      <c r="A94" s="150" t="str">
        <f>VLOOKUP(E94,'LISTADO ATM'!$A$2:$C$901,3,0)</f>
        <v>NORTE</v>
      </c>
      <c r="B94" s="126" t="s">
        <v>2744</v>
      </c>
      <c r="C94" s="96">
        <v>44433.106620370374</v>
      </c>
      <c r="D94" s="96" t="s">
        <v>2460</v>
      </c>
      <c r="E94" s="126">
        <v>752</v>
      </c>
      <c r="F94" s="150" t="str">
        <f>VLOOKUP(E94,VIP!$A$2:$O15435,2,0)</f>
        <v>DRBR280</v>
      </c>
      <c r="G94" s="150" t="str">
        <f>VLOOKUP(E94,'LISTADO ATM'!$A$2:$B$900,2,0)</f>
        <v xml:space="preserve">ATM UNP Las Carolinas (La Vega) </v>
      </c>
      <c r="H94" s="150" t="str">
        <f>VLOOKUP(E94,VIP!$A$2:$O20396,7,FALSE)</f>
        <v>Si</v>
      </c>
      <c r="I94" s="150" t="str">
        <f>VLOOKUP(E94,VIP!$A$2:$O12361,8,FALSE)</f>
        <v>Si</v>
      </c>
      <c r="J94" s="150" t="str">
        <f>VLOOKUP(E94,VIP!$A$2:$O12311,8,FALSE)</f>
        <v>Si</v>
      </c>
      <c r="K94" s="150" t="str">
        <f>VLOOKUP(E94,VIP!$A$2:$O15885,6,0)</f>
        <v>SI</v>
      </c>
      <c r="L94" s="137" t="s">
        <v>2434</v>
      </c>
      <c r="M94" s="95" t="s">
        <v>2438</v>
      </c>
      <c r="N94" s="95" t="s">
        <v>2444</v>
      </c>
      <c r="O94" s="150" t="s">
        <v>2764</v>
      </c>
      <c r="P94" s="150"/>
      <c r="Q94" s="129" t="s">
        <v>2434</v>
      </c>
      <c r="R94" s="69"/>
    </row>
    <row r="95" spans="1:18" s="123" customFormat="1" ht="18" x14ac:dyDescent="0.25">
      <c r="A95" s="150" t="str">
        <f>VLOOKUP(E95,'LISTADO ATM'!$A$2:$C$901,3,0)</f>
        <v>NORTE</v>
      </c>
      <c r="B95" s="126" t="s">
        <v>2738</v>
      </c>
      <c r="C95" s="96">
        <v>44433.130277777775</v>
      </c>
      <c r="D95" s="96" t="s">
        <v>2613</v>
      </c>
      <c r="E95" s="126">
        <v>936</v>
      </c>
      <c r="F95" s="150" t="str">
        <f>VLOOKUP(E95,VIP!$A$2:$O15429,2,0)</f>
        <v>DRBR936</v>
      </c>
      <c r="G95" s="150" t="str">
        <f>VLOOKUP(E95,'LISTADO ATM'!$A$2:$B$900,2,0)</f>
        <v xml:space="preserve">ATM Autobanco Oficina La Vega I </v>
      </c>
      <c r="H95" s="150" t="str">
        <f>VLOOKUP(E95,VIP!$A$2:$O20390,7,FALSE)</f>
        <v>Si</v>
      </c>
      <c r="I95" s="150" t="str">
        <f>VLOOKUP(E95,VIP!$A$2:$O12355,8,FALSE)</f>
        <v>Si</v>
      </c>
      <c r="J95" s="150" t="str">
        <f>VLOOKUP(E95,VIP!$A$2:$O12305,8,FALSE)</f>
        <v>Si</v>
      </c>
      <c r="K95" s="150" t="str">
        <f>VLOOKUP(E95,VIP!$A$2:$O15879,6,0)</f>
        <v>NO</v>
      </c>
      <c r="L95" s="137" t="s">
        <v>2434</v>
      </c>
      <c r="M95" s="95" t="s">
        <v>2438</v>
      </c>
      <c r="N95" s="95" t="s">
        <v>2444</v>
      </c>
      <c r="O95" s="150" t="s">
        <v>2614</v>
      </c>
      <c r="P95" s="150"/>
      <c r="Q95" s="129" t="s">
        <v>2434</v>
      </c>
      <c r="R95" s="69"/>
    </row>
    <row r="96" spans="1:18" s="123" customFormat="1" ht="18" x14ac:dyDescent="0.25">
      <c r="A96" s="150" t="str">
        <f>VLOOKUP(E96,'LISTADO ATM'!$A$2:$C$901,3,0)</f>
        <v>ESTE</v>
      </c>
      <c r="B96" s="126" t="s">
        <v>2737</v>
      </c>
      <c r="C96" s="96">
        <v>44433.133275462962</v>
      </c>
      <c r="D96" s="96" t="s">
        <v>2460</v>
      </c>
      <c r="E96" s="126">
        <v>912</v>
      </c>
      <c r="F96" s="150" t="str">
        <f>VLOOKUP(E96,VIP!$A$2:$O15428,2,0)</f>
        <v>DRBR973</v>
      </c>
      <c r="G96" s="150" t="str">
        <f>VLOOKUP(E96,'LISTADO ATM'!$A$2:$B$900,2,0)</f>
        <v xml:space="preserve">ATM Oficina San Pedro II </v>
      </c>
      <c r="H96" s="150" t="str">
        <f>VLOOKUP(E96,VIP!$A$2:$O20389,7,FALSE)</f>
        <v>Si</v>
      </c>
      <c r="I96" s="150" t="str">
        <f>VLOOKUP(E96,VIP!$A$2:$O12354,8,FALSE)</f>
        <v>Si</v>
      </c>
      <c r="J96" s="150" t="str">
        <f>VLOOKUP(E96,VIP!$A$2:$O12304,8,FALSE)</f>
        <v>Si</v>
      </c>
      <c r="K96" s="150" t="str">
        <f>VLOOKUP(E96,VIP!$A$2:$O15878,6,0)</f>
        <v>SI</v>
      </c>
      <c r="L96" s="137" t="s">
        <v>2434</v>
      </c>
      <c r="M96" s="95" t="s">
        <v>2438</v>
      </c>
      <c r="N96" s="95" t="s">
        <v>2444</v>
      </c>
      <c r="O96" s="150" t="s">
        <v>2764</v>
      </c>
      <c r="P96" s="150"/>
      <c r="Q96" s="129" t="s">
        <v>2434</v>
      </c>
      <c r="R96" s="69"/>
    </row>
    <row r="97" spans="1:18" s="123" customFormat="1" ht="18" x14ac:dyDescent="0.25">
      <c r="A97" s="150" t="str">
        <f>VLOOKUP(E97,'LISTADO ATM'!$A$2:$C$901,3,0)</f>
        <v>DISTRITO NACIONAL</v>
      </c>
      <c r="B97" s="126" t="s">
        <v>2736</v>
      </c>
      <c r="C97" s="96">
        <v>44433.134756944448</v>
      </c>
      <c r="D97" s="96" t="s">
        <v>2441</v>
      </c>
      <c r="E97" s="126">
        <v>861</v>
      </c>
      <c r="F97" s="150" t="str">
        <f>VLOOKUP(E97,VIP!$A$2:$O15427,2,0)</f>
        <v>DRBR861</v>
      </c>
      <c r="G97" s="150" t="str">
        <f>VLOOKUP(E97,'LISTADO ATM'!$A$2:$B$900,2,0)</f>
        <v xml:space="preserve">ATM Oficina Bella Vista 27 de Febrero II </v>
      </c>
      <c r="H97" s="150" t="str">
        <f>VLOOKUP(E97,VIP!$A$2:$O20388,7,FALSE)</f>
        <v>Si</v>
      </c>
      <c r="I97" s="150" t="str">
        <f>VLOOKUP(E97,VIP!$A$2:$O12353,8,FALSE)</f>
        <v>Si</v>
      </c>
      <c r="J97" s="150" t="str">
        <f>VLOOKUP(E97,VIP!$A$2:$O12303,8,FALSE)</f>
        <v>Si</v>
      </c>
      <c r="K97" s="150" t="str">
        <f>VLOOKUP(E97,VIP!$A$2:$O15877,6,0)</f>
        <v>NO</v>
      </c>
      <c r="L97" s="137" t="s">
        <v>2434</v>
      </c>
      <c r="M97" s="95" t="s">
        <v>2438</v>
      </c>
      <c r="N97" s="95" t="s">
        <v>2444</v>
      </c>
      <c r="O97" s="150" t="s">
        <v>2445</v>
      </c>
      <c r="P97" s="150"/>
      <c r="Q97" s="129" t="s">
        <v>2434</v>
      </c>
      <c r="R97" s="69"/>
    </row>
    <row r="98" spans="1:18" s="123" customFormat="1" ht="18" x14ac:dyDescent="0.25">
      <c r="A98" s="150" t="str">
        <f>VLOOKUP(E98,'LISTADO ATM'!$A$2:$C$901,3,0)</f>
        <v>DISTRITO NACIONAL</v>
      </c>
      <c r="B98" s="126" t="s">
        <v>2731</v>
      </c>
      <c r="C98" s="96">
        <v>44433.159212962964</v>
      </c>
      <c r="D98" s="96" t="s">
        <v>2441</v>
      </c>
      <c r="E98" s="126">
        <v>624</v>
      </c>
      <c r="F98" s="150" t="str">
        <f>VLOOKUP(E98,VIP!$A$2:$O15422,2,0)</f>
        <v>DRBR624</v>
      </c>
      <c r="G98" s="150" t="str">
        <f>VLOOKUP(E98,'LISTADO ATM'!$A$2:$B$900,2,0)</f>
        <v xml:space="preserve">ATM Policía Nacional I </v>
      </c>
      <c r="H98" s="150" t="str">
        <f>VLOOKUP(E98,VIP!$A$2:$O20383,7,FALSE)</f>
        <v>Si</v>
      </c>
      <c r="I98" s="150" t="str">
        <f>VLOOKUP(E98,VIP!$A$2:$O12348,8,FALSE)</f>
        <v>Si</v>
      </c>
      <c r="J98" s="150" t="str">
        <f>VLOOKUP(E98,VIP!$A$2:$O12298,8,FALSE)</f>
        <v>Si</v>
      </c>
      <c r="K98" s="150" t="str">
        <f>VLOOKUP(E98,VIP!$A$2:$O15872,6,0)</f>
        <v>NO</v>
      </c>
      <c r="L98" s="137" t="s">
        <v>2434</v>
      </c>
      <c r="M98" s="95" t="s">
        <v>2438</v>
      </c>
      <c r="N98" s="95" t="s">
        <v>2444</v>
      </c>
      <c r="O98" s="150" t="s">
        <v>2445</v>
      </c>
      <c r="P98" s="150"/>
      <c r="Q98" s="129" t="s">
        <v>2434</v>
      </c>
      <c r="R98" s="69"/>
    </row>
    <row r="99" spans="1:18" s="123" customFormat="1" ht="18" x14ac:dyDescent="0.25">
      <c r="A99" s="150" t="str">
        <f>VLOOKUP(E99,'LISTADO ATM'!$A$2:$C$901,3,0)</f>
        <v>SUR</v>
      </c>
      <c r="B99" s="126" t="s">
        <v>2730</v>
      </c>
      <c r="C99" s="96">
        <v>44433.160486111112</v>
      </c>
      <c r="D99" s="96" t="s">
        <v>2460</v>
      </c>
      <c r="E99" s="126">
        <v>699</v>
      </c>
      <c r="F99" s="150" t="str">
        <f>VLOOKUP(E99,VIP!$A$2:$O15421,2,0)</f>
        <v>DRBR699</v>
      </c>
      <c r="G99" s="150" t="str">
        <f>VLOOKUP(E99,'LISTADO ATM'!$A$2:$B$900,2,0)</f>
        <v>ATM S/M Bravo Bani</v>
      </c>
      <c r="H99" s="150" t="str">
        <f>VLOOKUP(E99,VIP!$A$2:$O20382,7,FALSE)</f>
        <v>NO</v>
      </c>
      <c r="I99" s="150" t="str">
        <f>VLOOKUP(E99,VIP!$A$2:$O12347,8,FALSE)</f>
        <v>SI</v>
      </c>
      <c r="J99" s="150" t="str">
        <f>VLOOKUP(E99,VIP!$A$2:$O12297,8,FALSE)</f>
        <v>SI</v>
      </c>
      <c r="K99" s="150" t="str">
        <f>VLOOKUP(E99,VIP!$A$2:$O15871,6,0)</f>
        <v>NO</v>
      </c>
      <c r="L99" s="137" t="s">
        <v>2434</v>
      </c>
      <c r="M99" s="95" t="s">
        <v>2438</v>
      </c>
      <c r="N99" s="95" t="s">
        <v>2444</v>
      </c>
      <c r="O99" s="150" t="s">
        <v>2764</v>
      </c>
      <c r="P99" s="150"/>
      <c r="Q99" s="129" t="s">
        <v>2434</v>
      </c>
      <c r="R99" s="69"/>
    </row>
    <row r="100" spans="1:18" s="123" customFormat="1" ht="18" x14ac:dyDescent="0.25">
      <c r="A100" s="150" t="str">
        <f>VLOOKUP(E100,'LISTADO ATM'!$A$2:$C$901,3,0)</f>
        <v>DISTRITO NACIONAL</v>
      </c>
      <c r="B100" s="126" t="s">
        <v>2804</v>
      </c>
      <c r="C100" s="96">
        <v>44433.425000000003</v>
      </c>
      <c r="D100" s="96" t="s">
        <v>2441</v>
      </c>
      <c r="E100" s="126">
        <v>227</v>
      </c>
      <c r="F100" s="150" t="str">
        <f>VLOOKUP(E100,VIP!$A$2:$O15439,2,0)</f>
        <v>DRBR227</v>
      </c>
      <c r="G100" s="150" t="str">
        <f>VLOOKUP(E100,'LISTADO ATM'!$A$2:$B$900,2,0)</f>
        <v xml:space="preserve">ATM S/M Bravo Av. Enriquillo </v>
      </c>
      <c r="H100" s="150" t="str">
        <f>VLOOKUP(E100,VIP!$A$2:$O20400,7,FALSE)</f>
        <v>Si</v>
      </c>
      <c r="I100" s="150" t="str">
        <f>VLOOKUP(E100,VIP!$A$2:$O12365,8,FALSE)</f>
        <v>Si</v>
      </c>
      <c r="J100" s="150" t="str">
        <f>VLOOKUP(E100,VIP!$A$2:$O12315,8,FALSE)</f>
        <v>Si</v>
      </c>
      <c r="K100" s="150" t="str">
        <f>VLOOKUP(E100,VIP!$A$2:$O15889,6,0)</f>
        <v>NO</v>
      </c>
      <c r="L100" s="137" t="s">
        <v>2434</v>
      </c>
      <c r="M100" s="95" t="s">
        <v>2438</v>
      </c>
      <c r="N100" s="95" t="s">
        <v>2444</v>
      </c>
      <c r="O100" s="150" t="s">
        <v>2445</v>
      </c>
      <c r="P100" s="150"/>
      <c r="Q100" s="129" t="s">
        <v>2434</v>
      </c>
      <c r="R100" s="69"/>
    </row>
    <row r="101" spans="1:18" s="123" customFormat="1" ht="18" x14ac:dyDescent="0.25">
      <c r="A101" s="150" t="str">
        <f>VLOOKUP(E101,'LISTADO ATM'!$A$2:$C$901,3,0)</f>
        <v>DISTRITO NACIONAL</v>
      </c>
      <c r="B101" s="126" t="s">
        <v>2802</v>
      </c>
      <c r="C101" s="96">
        <v>44433.432685185187</v>
      </c>
      <c r="D101" s="96" t="s">
        <v>2441</v>
      </c>
      <c r="E101" s="126">
        <v>435</v>
      </c>
      <c r="F101" s="150" t="str">
        <f>VLOOKUP(E101,VIP!$A$2:$O15437,2,0)</f>
        <v>DRBR435</v>
      </c>
      <c r="G101" s="150" t="str">
        <f>VLOOKUP(E101,'LISTADO ATM'!$A$2:$B$900,2,0)</f>
        <v xml:space="preserve">ATM Autobanco Torre I </v>
      </c>
      <c r="H101" s="150" t="str">
        <f>VLOOKUP(E101,VIP!$A$2:$O20398,7,FALSE)</f>
        <v>Si</v>
      </c>
      <c r="I101" s="150" t="str">
        <f>VLOOKUP(E101,VIP!$A$2:$O12363,8,FALSE)</f>
        <v>Si</v>
      </c>
      <c r="J101" s="150" t="str">
        <f>VLOOKUP(E101,VIP!$A$2:$O12313,8,FALSE)</f>
        <v>Si</v>
      </c>
      <c r="K101" s="150" t="str">
        <f>VLOOKUP(E101,VIP!$A$2:$O15887,6,0)</f>
        <v>SI</v>
      </c>
      <c r="L101" s="137" t="s">
        <v>2434</v>
      </c>
      <c r="M101" s="95" t="s">
        <v>2438</v>
      </c>
      <c r="N101" s="95" t="s">
        <v>2444</v>
      </c>
      <c r="O101" s="150" t="s">
        <v>2445</v>
      </c>
      <c r="P101" s="150"/>
      <c r="Q101" s="129" t="s">
        <v>2434</v>
      </c>
      <c r="R101" s="69"/>
    </row>
    <row r="102" spans="1:18" s="123" customFormat="1" ht="18" x14ac:dyDescent="0.25">
      <c r="A102" s="150" t="str">
        <f>VLOOKUP(E102,'LISTADO ATM'!$A$2:$C$901,3,0)</f>
        <v>NORTE</v>
      </c>
      <c r="B102" s="126" t="s">
        <v>2790</v>
      </c>
      <c r="C102" s="96">
        <v>44433.470312500001</v>
      </c>
      <c r="D102" s="96" t="s">
        <v>2460</v>
      </c>
      <c r="E102" s="126">
        <v>350</v>
      </c>
      <c r="F102" s="150" t="str">
        <f>VLOOKUP(E102,VIP!$A$2:$O15425,2,0)</f>
        <v>DRBR350</v>
      </c>
      <c r="G102" s="150" t="str">
        <f>VLOOKUP(E102,'LISTADO ATM'!$A$2:$B$900,2,0)</f>
        <v xml:space="preserve">ATM Oficina Villa Tapia </v>
      </c>
      <c r="H102" s="150" t="str">
        <f>VLOOKUP(E102,VIP!$A$2:$O20386,7,FALSE)</f>
        <v>Si</v>
      </c>
      <c r="I102" s="150" t="str">
        <f>VLOOKUP(E102,VIP!$A$2:$O12351,8,FALSE)</f>
        <v>Si</v>
      </c>
      <c r="J102" s="150" t="str">
        <f>VLOOKUP(E102,VIP!$A$2:$O12301,8,FALSE)</f>
        <v>Si</v>
      </c>
      <c r="K102" s="150" t="str">
        <f>VLOOKUP(E102,VIP!$A$2:$O15875,6,0)</f>
        <v>NO</v>
      </c>
      <c r="L102" s="137" t="s">
        <v>2434</v>
      </c>
      <c r="M102" s="95" t="s">
        <v>2438</v>
      </c>
      <c r="N102" s="95" t="s">
        <v>2444</v>
      </c>
      <c r="O102" s="150" t="s">
        <v>2780</v>
      </c>
      <c r="P102" s="150"/>
      <c r="Q102" s="129" t="s">
        <v>2434</v>
      </c>
      <c r="R102" s="69"/>
    </row>
    <row r="103" spans="1:18" s="123" customFormat="1" ht="18" x14ac:dyDescent="0.25">
      <c r="A103" s="150" t="str">
        <f>VLOOKUP(E103,'LISTADO ATM'!$A$2:$C$901,3,0)</f>
        <v>DISTRITO NACIONAL</v>
      </c>
      <c r="B103" s="126">
        <v>3335994292</v>
      </c>
      <c r="C103" s="96">
        <v>44432.061238425929</v>
      </c>
      <c r="D103" s="96" t="s">
        <v>2174</v>
      </c>
      <c r="E103" s="126">
        <v>953</v>
      </c>
      <c r="F103" s="150" t="str">
        <f>VLOOKUP(E103,VIP!$A$2:$O15348,2,0)</f>
        <v>DRBR01I</v>
      </c>
      <c r="G103" s="150" t="str">
        <f>VLOOKUP(E103,'LISTADO ATM'!$A$2:$B$900,2,0)</f>
        <v xml:space="preserve">ATM Estafeta Dirección General de Pasaportes/Migración </v>
      </c>
      <c r="H103" s="150" t="str">
        <f>VLOOKUP(E103,VIP!$A$2:$O20309,7,FALSE)</f>
        <v>Si</v>
      </c>
      <c r="I103" s="150" t="str">
        <f>VLOOKUP(E103,VIP!$A$2:$O12274,8,FALSE)</f>
        <v>Si</v>
      </c>
      <c r="J103" s="150" t="str">
        <f>VLOOKUP(E103,VIP!$A$2:$O12224,8,FALSE)</f>
        <v>Si</v>
      </c>
      <c r="K103" s="150" t="str">
        <f>VLOOKUP(E103,VIP!$A$2:$O15798,6,0)</f>
        <v>No</v>
      </c>
      <c r="L103" s="137" t="s">
        <v>2622</v>
      </c>
      <c r="M103" s="95" t="s">
        <v>2438</v>
      </c>
      <c r="N103" s="95" t="s">
        <v>2608</v>
      </c>
      <c r="O103" s="150" t="s">
        <v>2446</v>
      </c>
      <c r="P103" s="150"/>
      <c r="Q103" s="129" t="s">
        <v>2622</v>
      </c>
      <c r="R103" s="69"/>
    </row>
    <row r="104" spans="1:18" s="123" customFormat="1" ht="18" x14ac:dyDescent="0.25">
      <c r="A104" s="150" t="str">
        <f>VLOOKUP(E104,'LISTADO ATM'!$A$2:$C$901,3,0)</f>
        <v>NORTE</v>
      </c>
      <c r="B104" s="126" t="s">
        <v>2678</v>
      </c>
      <c r="C104" s="96">
        <v>44432.802824074075</v>
      </c>
      <c r="D104" s="96" t="s">
        <v>2175</v>
      </c>
      <c r="E104" s="126">
        <v>444</v>
      </c>
      <c r="F104" s="150" t="str">
        <f>VLOOKUP(E104,VIP!$A$2:$O15421,2,0)</f>
        <v>DRBR444</v>
      </c>
      <c r="G104" s="150" t="str">
        <f>VLOOKUP(E104,'LISTADO ATM'!$A$2:$B$900,2,0)</f>
        <v xml:space="preserve">ATM Hospital Metropolitano de (Santiago) (HOMS) </v>
      </c>
      <c r="H104" s="150" t="str">
        <f>VLOOKUP(E104,VIP!$A$2:$O20382,7,FALSE)</f>
        <v>Si</v>
      </c>
      <c r="I104" s="150" t="str">
        <f>VLOOKUP(E104,VIP!$A$2:$O12347,8,FALSE)</f>
        <v>Si</v>
      </c>
      <c r="J104" s="150" t="str">
        <f>VLOOKUP(E104,VIP!$A$2:$O12297,8,FALSE)</f>
        <v>Si</v>
      </c>
      <c r="K104" s="150" t="str">
        <f>VLOOKUP(E104,VIP!$A$2:$O15871,6,0)</f>
        <v>NO</v>
      </c>
      <c r="L104" s="137" t="s">
        <v>2787</v>
      </c>
      <c r="M104" s="95" t="s">
        <v>2438</v>
      </c>
      <c r="N104" s="95" t="s">
        <v>2444</v>
      </c>
      <c r="O104" s="150" t="s">
        <v>2583</v>
      </c>
      <c r="P104" s="150"/>
      <c r="Q104" s="129" t="s">
        <v>2787</v>
      </c>
      <c r="R104" s="69"/>
    </row>
    <row r="105" spans="1:18" s="123" customFormat="1" ht="18" x14ac:dyDescent="0.25">
      <c r="A105" s="150" t="str">
        <f>VLOOKUP(E105,'LISTADO ATM'!$A$2:$C$901,3,0)</f>
        <v>NORTE</v>
      </c>
      <c r="B105" s="126" t="s">
        <v>2677</v>
      </c>
      <c r="C105" s="96">
        <v>44432.804050925923</v>
      </c>
      <c r="D105" s="96" t="s">
        <v>2175</v>
      </c>
      <c r="E105" s="126">
        <v>877</v>
      </c>
      <c r="F105" s="150" t="str">
        <f>VLOOKUP(E105,VIP!$A$2:$O15420,2,0)</f>
        <v>DRBR877</v>
      </c>
      <c r="G105" s="150" t="str">
        <f>VLOOKUP(E105,'LISTADO ATM'!$A$2:$B$900,2,0)</f>
        <v xml:space="preserve">ATM Estación Los Samanes (Ranchito, La Vega) </v>
      </c>
      <c r="H105" s="150" t="str">
        <f>VLOOKUP(E105,VIP!$A$2:$O20381,7,FALSE)</f>
        <v>Si</v>
      </c>
      <c r="I105" s="150" t="str">
        <f>VLOOKUP(E105,VIP!$A$2:$O12346,8,FALSE)</f>
        <v>Si</v>
      </c>
      <c r="J105" s="150" t="str">
        <f>VLOOKUP(E105,VIP!$A$2:$O12296,8,FALSE)</f>
        <v>Si</v>
      </c>
      <c r="K105" s="150" t="str">
        <f>VLOOKUP(E105,VIP!$A$2:$O15870,6,0)</f>
        <v>NO</v>
      </c>
      <c r="L105" s="137" t="s">
        <v>2787</v>
      </c>
      <c r="M105" s="95" t="s">
        <v>2438</v>
      </c>
      <c r="N105" s="95" t="s">
        <v>2444</v>
      </c>
      <c r="O105" s="150" t="s">
        <v>2583</v>
      </c>
      <c r="P105" s="150"/>
      <c r="Q105" s="129" t="s">
        <v>2787</v>
      </c>
      <c r="R105" s="69"/>
    </row>
    <row r="106" spans="1:18" s="123" customFormat="1" ht="18" x14ac:dyDescent="0.25">
      <c r="A106" s="150" t="str">
        <f>VLOOKUP(E106,'LISTADO ATM'!$A$2:$C$901,3,0)</f>
        <v>SUR</v>
      </c>
      <c r="B106" s="126" t="s">
        <v>2713</v>
      </c>
      <c r="C106" s="96">
        <v>44432.949687499997</v>
      </c>
      <c r="D106" s="96" t="s">
        <v>2174</v>
      </c>
      <c r="E106" s="126">
        <v>584</v>
      </c>
      <c r="F106" s="150" t="str">
        <f>VLOOKUP(E106,VIP!$A$2:$O15424,2,0)</f>
        <v>DRBR404</v>
      </c>
      <c r="G106" s="150" t="str">
        <f>VLOOKUP(E106,'LISTADO ATM'!$A$2:$B$900,2,0)</f>
        <v xml:space="preserve">ATM Oficina San Cristóbal I </v>
      </c>
      <c r="H106" s="150" t="str">
        <f>VLOOKUP(E106,VIP!$A$2:$O20385,7,FALSE)</f>
        <v>Si</v>
      </c>
      <c r="I106" s="150" t="str">
        <f>VLOOKUP(E106,VIP!$A$2:$O12350,8,FALSE)</f>
        <v>Si</v>
      </c>
      <c r="J106" s="150" t="str">
        <f>VLOOKUP(E106,VIP!$A$2:$O12300,8,FALSE)</f>
        <v>Si</v>
      </c>
      <c r="K106" s="150" t="str">
        <f>VLOOKUP(E106,VIP!$A$2:$O15874,6,0)</f>
        <v>SI</v>
      </c>
      <c r="L106" s="137" t="s">
        <v>2787</v>
      </c>
      <c r="M106" s="95" t="s">
        <v>2438</v>
      </c>
      <c r="N106" s="95" t="s">
        <v>2444</v>
      </c>
      <c r="O106" s="150" t="s">
        <v>2446</v>
      </c>
      <c r="P106" s="150"/>
      <c r="Q106" s="129" t="s">
        <v>2787</v>
      </c>
      <c r="R106" s="69"/>
    </row>
    <row r="107" spans="1:18" s="123" customFormat="1" ht="18" x14ac:dyDescent="0.25">
      <c r="A107" s="150" t="str">
        <f>VLOOKUP(E107,'LISTADO ATM'!$A$2:$C$901,3,0)</f>
        <v>DISTRITO NACIONAL</v>
      </c>
      <c r="B107" s="126" t="s">
        <v>2644</v>
      </c>
      <c r="C107" s="96">
        <v>44432.055486111109</v>
      </c>
      <c r="D107" s="96" t="s">
        <v>2174</v>
      </c>
      <c r="E107" s="126">
        <v>490</v>
      </c>
      <c r="F107" s="150" t="str">
        <f>VLOOKUP(E107,VIP!$A$2:$O15350,2,0)</f>
        <v>DRBR490</v>
      </c>
      <c r="G107" s="150" t="str">
        <f>VLOOKUP(E107,'LISTADO ATM'!$A$2:$B$900,2,0)</f>
        <v xml:space="preserve">ATM Hospital Ney Arias Lora </v>
      </c>
      <c r="H107" s="150" t="str">
        <f>VLOOKUP(E107,VIP!$A$2:$O20311,7,FALSE)</f>
        <v>Si</v>
      </c>
      <c r="I107" s="150" t="str">
        <f>VLOOKUP(E107,VIP!$A$2:$O12276,8,FALSE)</f>
        <v>Si</v>
      </c>
      <c r="J107" s="150" t="str">
        <f>VLOOKUP(E107,VIP!$A$2:$O12226,8,FALSE)</f>
        <v>Si</v>
      </c>
      <c r="K107" s="150" t="str">
        <f>VLOOKUP(E107,VIP!$A$2:$O15800,6,0)</f>
        <v>NO</v>
      </c>
      <c r="L107" s="137" t="s">
        <v>2631</v>
      </c>
      <c r="M107" s="95" t="s">
        <v>2438</v>
      </c>
      <c r="N107" s="95" t="s">
        <v>2444</v>
      </c>
      <c r="O107" s="150" t="s">
        <v>2446</v>
      </c>
      <c r="P107" s="150"/>
      <c r="Q107" s="129" t="s">
        <v>2631</v>
      </c>
      <c r="R107" s="69"/>
    </row>
    <row r="108" spans="1:18" s="123" customFormat="1" ht="18" x14ac:dyDescent="0.25">
      <c r="A108" s="150" t="str">
        <f>VLOOKUP(E108,'LISTADO ATM'!$A$2:$C$901,3,0)</f>
        <v>DISTRITO NACIONAL</v>
      </c>
      <c r="B108" s="126" t="s">
        <v>2643</v>
      </c>
      <c r="C108" s="96">
        <v>44432.08189814815</v>
      </c>
      <c r="D108" s="96" t="s">
        <v>2174</v>
      </c>
      <c r="E108" s="126">
        <v>327</v>
      </c>
      <c r="F108" s="150" t="str">
        <f>VLOOKUP(E108,VIP!$A$2:$O15342,2,0)</f>
        <v>DRBR327</v>
      </c>
      <c r="G108" s="150" t="str">
        <f>VLOOKUP(E108,'LISTADO ATM'!$A$2:$B$900,2,0)</f>
        <v xml:space="preserve">ATM UNP CCN (Nacional 27 de Febrero) </v>
      </c>
      <c r="H108" s="150" t="str">
        <f>VLOOKUP(E108,VIP!$A$2:$O20303,7,FALSE)</f>
        <v>Si</v>
      </c>
      <c r="I108" s="150" t="str">
        <f>VLOOKUP(E108,VIP!$A$2:$O12268,8,FALSE)</f>
        <v>Si</v>
      </c>
      <c r="J108" s="150" t="str">
        <f>VLOOKUP(E108,VIP!$A$2:$O12218,8,FALSE)</f>
        <v>Si</v>
      </c>
      <c r="K108" s="150" t="str">
        <f>VLOOKUP(E108,VIP!$A$2:$O15792,6,0)</f>
        <v>NO</v>
      </c>
      <c r="L108" s="137" t="s">
        <v>2631</v>
      </c>
      <c r="M108" s="95" t="s">
        <v>2438</v>
      </c>
      <c r="N108" s="95" t="s">
        <v>2444</v>
      </c>
      <c r="O108" s="150" t="s">
        <v>2446</v>
      </c>
      <c r="P108" s="150"/>
      <c r="Q108" s="129" t="s">
        <v>2631</v>
      </c>
      <c r="R108" s="69"/>
    </row>
    <row r="109" spans="1:18" s="123" customFormat="1" ht="18" x14ac:dyDescent="0.25">
      <c r="A109" s="150" t="str">
        <f>VLOOKUP(E109,'LISTADO ATM'!$A$2:$C$901,3,0)</f>
        <v>DISTRITO NACIONAL</v>
      </c>
      <c r="B109" s="126" t="s">
        <v>2645</v>
      </c>
      <c r="C109" s="96">
        <v>44432.323368055557</v>
      </c>
      <c r="D109" s="96" t="s">
        <v>2460</v>
      </c>
      <c r="E109" s="126">
        <v>354</v>
      </c>
      <c r="F109" s="150" t="str">
        <f>VLOOKUP(E109,VIP!$A$2:$O15339,2,0)</f>
        <v>DRBR354</v>
      </c>
      <c r="G109" s="150" t="str">
        <f>VLOOKUP(E109,'LISTADO ATM'!$A$2:$B$900,2,0)</f>
        <v xml:space="preserve">ATM Oficina Núñez de Cáceres II </v>
      </c>
      <c r="H109" s="150" t="str">
        <f>VLOOKUP(E109,VIP!$A$2:$O20300,7,FALSE)</f>
        <v>Si</v>
      </c>
      <c r="I109" s="150" t="str">
        <f>VLOOKUP(E109,VIP!$A$2:$O12265,8,FALSE)</f>
        <v>Si</v>
      </c>
      <c r="J109" s="150" t="str">
        <f>VLOOKUP(E109,VIP!$A$2:$O12215,8,FALSE)</f>
        <v>Si</v>
      </c>
      <c r="K109" s="150" t="str">
        <f>VLOOKUP(E109,VIP!$A$2:$O15789,6,0)</f>
        <v>NO</v>
      </c>
      <c r="L109" s="137" t="s">
        <v>2410</v>
      </c>
      <c r="M109" s="95" t="s">
        <v>2438</v>
      </c>
      <c r="N109" s="95" t="s">
        <v>2444</v>
      </c>
      <c r="O109" s="150" t="s">
        <v>2461</v>
      </c>
      <c r="P109" s="150"/>
      <c r="Q109" s="129" t="s">
        <v>2410</v>
      </c>
      <c r="R109" s="69"/>
    </row>
    <row r="110" spans="1:18" s="123" customFormat="1" ht="18" x14ac:dyDescent="0.25">
      <c r="A110" s="150" t="str">
        <f>VLOOKUP(E110,'LISTADO ATM'!$A$2:$C$901,3,0)</f>
        <v>DISTRITO NACIONAL</v>
      </c>
      <c r="B110" s="126" t="s">
        <v>2652</v>
      </c>
      <c r="C110" s="96">
        <v>44432.46166666667</v>
      </c>
      <c r="D110" s="96" t="s">
        <v>2441</v>
      </c>
      <c r="E110" s="126">
        <v>564</v>
      </c>
      <c r="F110" s="150" t="str">
        <f>VLOOKUP(E110,VIP!$A$2:$O15363,2,0)</f>
        <v>DRBR168</v>
      </c>
      <c r="G110" s="150" t="str">
        <f>VLOOKUP(E110,'LISTADO ATM'!$A$2:$B$900,2,0)</f>
        <v xml:space="preserve">ATM Ministerio de Agricultura </v>
      </c>
      <c r="H110" s="150" t="str">
        <f>VLOOKUP(E110,VIP!$A$2:$O20324,7,FALSE)</f>
        <v>Si</v>
      </c>
      <c r="I110" s="150" t="str">
        <f>VLOOKUP(E110,VIP!$A$2:$O12289,8,FALSE)</f>
        <v>Si</v>
      </c>
      <c r="J110" s="150" t="str">
        <f>VLOOKUP(E110,VIP!$A$2:$O12239,8,FALSE)</f>
        <v>Si</v>
      </c>
      <c r="K110" s="150" t="str">
        <f>VLOOKUP(E110,VIP!$A$2:$O15813,6,0)</f>
        <v>NO</v>
      </c>
      <c r="L110" s="137" t="s">
        <v>2410</v>
      </c>
      <c r="M110" s="95" t="s">
        <v>2438</v>
      </c>
      <c r="N110" s="95" t="s">
        <v>2444</v>
      </c>
      <c r="O110" s="150" t="s">
        <v>2445</v>
      </c>
      <c r="P110" s="150"/>
      <c r="Q110" s="129" t="s">
        <v>2410</v>
      </c>
      <c r="R110" s="69"/>
    </row>
    <row r="111" spans="1:18" s="123" customFormat="1" ht="18" x14ac:dyDescent="0.25">
      <c r="A111" s="150" t="str">
        <f>VLOOKUP(E111,'LISTADO ATM'!$A$2:$C$901,3,0)</f>
        <v>SUR</v>
      </c>
      <c r="B111" s="126" t="s">
        <v>2661</v>
      </c>
      <c r="C111" s="96">
        <v>44432.515497685185</v>
      </c>
      <c r="D111" s="96" t="s">
        <v>2460</v>
      </c>
      <c r="E111" s="126">
        <v>582</v>
      </c>
      <c r="F111" s="150" t="str">
        <f>VLOOKUP(E111,VIP!$A$2:$O15392,2,0)</f>
        <v xml:space="preserve">DRBR582 </v>
      </c>
      <c r="G111" s="150" t="str">
        <f>VLOOKUP(E111,'LISTADO ATM'!$A$2:$B$900,2,0)</f>
        <v>ATM Estación Sabana Yegua</v>
      </c>
      <c r="H111" s="150" t="str">
        <f>VLOOKUP(E111,VIP!$A$2:$O20353,7,FALSE)</f>
        <v>N/A</v>
      </c>
      <c r="I111" s="150" t="str">
        <f>VLOOKUP(E111,VIP!$A$2:$O12318,8,FALSE)</f>
        <v>N/A</v>
      </c>
      <c r="J111" s="150" t="str">
        <f>VLOOKUP(E111,VIP!$A$2:$O12268,8,FALSE)</f>
        <v>N/A</v>
      </c>
      <c r="K111" s="150" t="str">
        <f>VLOOKUP(E111,VIP!$A$2:$O15842,6,0)</f>
        <v>N/A</v>
      </c>
      <c r="L111" s="137" t="s">
        <v>2410</v>
      </c>
      <c r="M111" s="95" t="s">
        <v>2438</v>
      </c>
      <c r="N111" s="95" t="s">
        <v>2444</v>
      </c>
      <c r="O111" s="150" t="s">
        <v>2461</v>
      </c>
      <c r="P111" s="150"/>
      <c r="Q111" s="129" t="s">
        <v>2410</v>
      </c>
      <c r="R111" s="69"/>
    </row>
    <row r="112" spans="1:18" s="123" customFormat="1" ht="18" x14ac:dyDescent="0.25">
      <c r="A112" s="150" t="str">
        <f>VLOOKUP(E112,'LISTADO ATM'!$A$2:$C$901,3,0)</f>
        <v>ESTE</v>
      </c>
      <c r="B112" s="126" t="s">
        <v>2662</v>
      </c>
      <c r="C112" s="96">
        <v>44432.532395833332</v>
      </c>
      <c r="D112" s="96" t="s">
        <v>2460</v>
      </c>
      <c r="E112" s="126">
        <v>608</v>
      </c>
      <c r="F112" s="150" t="str">
        <f>VLOOKUP(E112,VIP!$A$2:$O15395,2,0)</f>
        <v>DRBR305</v>
      </c>
      <c r="G112" s="150" t="str">
        <f>VLOOKUP(E112,'LISTADO ATM'!$A$2:$B$900,2,0)</f>
        <v xml:space="preserve">ATM Oficina Jumbo (San Pedro) </v>
      </c>
      <c r="H112" s="150" t="str">
        <f>VLOOKUP(E112,VIP!$A$2:$O20356,7,FALSE)</f>
        <v>Si</v>
      </c>
      <c r="I112" s="150" t="str">
        <f>VLOOKUP(E112,VIP!$A$2:$O12321,8,FALSE)</f>
        <v>Si</v>
      </c>
      <c r="J112" s="150" t="str">
        <f>VLOOKUP(E112,VIP!$A$2:$O12271,8,FALSE)</f>
        <v>Si</v>
      </c>
      <c r="K112" s="150" t="str">
        <f>VLOOKUP(E112,VIP!$A$2:$O15845,6,0)</f>
        <v>SI</v>
      </c>
      <c r="L112" s="137" t="s">
        <v>2410</v>
      </c>
      <c r="M112" s="95" t="s">
        <v>2438</v>
      </c>
      <c r="N112" s="95" t="s">
        <v>2444</v>
      </c>
      <c r="O112" s="150" t="s">
        <v>2461</v>
      </c>
      <c r="P112" s="150"/>
      <c r="Q112" s="129" t="s">
        <v>2410</v>
      </c>
      <c r="R112" s="69"/>
    </row>
    <row r="113" spans="1:18" s="123" customFormat="1" ht="18" x14ac:dyDescent="0.25">
      <c r="A113" s="150" t="str">
        <f>VLOOKUP(E113,'LISTADO ATM'!$A$2:$C$901,3,0)</f>
        <v>DISTRITO NACIONAL</v>
      </c>
      <c r="B113" s="126" t="s">
        <v>2663</v>
      </c>
      <c r="C113" s="96">
        <v>44432.534247685187</v>
      </c>
      <c r="D113" s="96" t="s">
        <v>2441</v>
      </c>
      <c r="E113" s="126">
        <v>563</v>
      </c>
      <c r="F113" s="150" t="str">
        <f>VLOOKUP(E113,VIP!$A$2:$O15396,2,0)</f>
        <v>DRBR233</v>
      </c>
      <c r="G113" s="150" t="str">
        <f>VLOOKUP(E113,'LISTADO ATM'!$A$2:$B$900,2,0)</f>
        <v xml:space="preserve">ATM Base Aérea San Isidro </v>
      </c>
      <c r="H113" s="150" t="str">
        <f>VLOOKUP(E113,VIP!$A$2:$O20357,7,FALSE)</f>
        <v>Si</v>
      </c>
      <c r="I113" s="150" t="str">
        <f>VLOOKUP(E113,VIP!$A$2:$O12322,8,FALSE)</f>
        <v>Si</v>
      </c>
      <c r="J113" s="150" t="str">
        <f>VLOOKUP(E113,VIP!$A$2:$O12272,8,FALSE)</f>
        <v>Si</v>
      </c>
      <c r="K113" s="150" t="str">
        <f>VLOOKUP(E113,VIP!$A$2:$O15846,6,0)</f>
        <v>NO</v>
      </c>
      <c r="L113" s="137" t="s">
        <v>2410</v>
      </c>
      <c r="M113" s="95" t="s">
        <v>2438</v>
      </c>
      <c r="N113" s="95" t="s">
        <v>2444</v>
      </c>
      <c r="O113" s="150" t="s">
        <v>2445</v>
      </c>
      <c r="P113" s="150"/>
      <c r="Q113" s="129" t="s">
        <v>2410</v>
      </c>
      <c r="R113" s="69"/>
    </row>
    <row r="114" spans="1:18" s="123" customFormat="1" ht="18" x14ac:dyDescent="0.25">
      <c r="A114" s="150" t="str">
        <f>VLOOKUP(E114,'LISTADO ATM'!$A$2:$C$901,3,0)</f>
        <v>SUR</v>
      </c>
      <c r="B114" s="126" t="s">
        <v>2672</v>
      </c>
      <c r="C114" s="96">
        <v>44432.64267361111</v>
      </c>
      <c r="D114" s="96" t="s">
        <v>2441</v>
      </c>
      <c r="E114" s="126">
        <v>249</v>
      </c>
      <c r="F114" s="150" t="str">
        <f>VLOOKUP(E114,VIP!$A$2:$O15417,2,0)</f>
        <v>DRBR249</v>
      </c>
      <c r="G114" s="150" t="str">
        <f>VLOOKUP(E114,'LISTADO ATM'!$A$2:$B$900,2,0)</f>
        <v xml:space="preserve">ATM Banco Agrícola Neiba </v>
      </c>
      <c r="H114" s="150" t="str">
        <f>VLOOKUP(E114,VIP!$A$2:$O20378,7,FALSE)</f>
        <v>Si</v>
      </c>
      <c r="I114" s="150" t="str">
        <f>VLOOKUP(E114,VIP!$A$2:$O12343,8,FALSE)</f>
        <v>Si</v>
      </c>
      <c r="J114" s="150" t="str">
        <f>VLOOKUP(E114,VIP!$A$2:$O12293,8,FALSE)</f>
        <v>Si</v>
      </c>
      <c r="K114" s="150" t="str">
        <f>VLOOKUP(E114,VIP!$A$2:$O15867,6,0)</f>
        <v>NO</v>
      </c>
      <c r="L114" s="137" t="s">
        <v>2410</v>
      </c>
      <c r="M114" s="95" t="s">
        <v>2438</v>
      </c>
      <c r="N114" s="95" t="s">
        <v>2444</v>
      </c>
      <c r="O114" s="150" t="s">
        <v>2445</v>
      </c>
      <c r="P114" s="150"/>
      <c r="Q114" s="129" t="s">
        <v>2410</v>
      </c>
      <c r="R114" s="69"/>
    </row>
    <row r="115" spans="1:18" s="123" customFormat="1" ht="18" x14ac:dyDescent="0.25">
      <c r="A115" s="150" t="str">
        <f>VLOOKUP(E115,'LISTADO ATM'!$A$2:$C$901,3,0)</f>
        <v>DISTRITO NACIONAL</v>
      </c>
      <c r="B115" s="126" t="s">
        <v>2695</v>
      </c>
      <c r="C115" s="96">
        <v>44432.654409722221</v>
      </c>
      <c r="D115" s="96" t="s">
        <v>2441</v>
      </c>
      <c r="E115" s="126">
        <v>536</v>
      </c>
      <c r="F115" s="150" t="str">
        <f>VLOOKUP(E115,VIP!$A$2:$O15450,2,0)</f>
        <v>DRBR509</v>
      </c>
      <c r="G115" s="150" t="str">
        <f>VLOOKUP(E115,'LISTADO ATM'!$A$2:$B$900,2,0)</f>
        <v xml:space="preserve">ATM Super Lama San Isidro </v>
      </c>
      <c r="H115" s="150" t="str">
        <f>VLOOKUP(E115,VIP!$A$2:$O20411,7,FALSE)</f>
        <v>Si</v>
      </c>
      <c r="I115" s="150" t="str">
        <f>VLOOKUP(E115,VIP!$A$2:$O12376,8,FALSE)</f>
        <v>Si</v>
      </c>
      <c r="J115" s="150" t="str">
        <f>VLOOKUP(E115,VIP!$A$2:$O12326,8,FALSE)</f>
        <v>Si</v>
      </c>
      <c r="K115" s="150" t="str">
        <f>VLOOKUP(E115,VIP!$A$2:$O15900,6,0)</f>
        <v>NO</v>
      </c>
      <c r="L115" s="137" t="s">
        <v>2410</v>
      </c>
      <c r="M115" s="95" t="s">
        <v>2438</v>
      </c>
      <c r="N115" s="95" t="s">
        <v>2444</v>
      </c>
      <c r="O115" s="150" t="s">
        <v>2445</v>
      </c>
      <c r="P115" s="150"/>
      <c r="Q115" s="129" t="s">
        <v>2410</v>
      </c>
      <c r="R115" s="69"/>
    </row>
    <row r="116" spans="1:18" s="123" customFormat="1" ht="18" x14ac:dyDescent="0.25">
      <c r="A116" s="150" t="str">
        <f>VLOOKUP(E116,'LISTADO ATM'!$A$2:$C$901,3,0)</f>
        <v>ESTE</v>
      </c>
      <c r="B116" s="126" t="s">
        <v>2693</v>
      </c>
      <c r="C116" s="96">
        <v>44432.656840277778</v>
      </c>
      <c r="D116" s="96" t="s">
        <v>2441</v>
      </c>
      <c r="E116" s="126">
        <v>427</v>
      </c>
      <c r="F116" s="150" t="str">
        <f>VLOOKUP(E116,VIP!$A$2:$O15446,2,0)</f>
        <v>DRBR427</v>
      </c>
      <c r="G116" s="150" t="str">
        <f>VLOOKUP(E116,'LISTADO ATM'!$A$2:$B$900,2,0)</f>
        <v xml:space="preserve">ATM Almacenes Iberia (Hato Mayor) </v>
      </c>
      <c r="H116" s="150" t="str">
        <f>VLOOKUP(E116,VIP!$A$2:$O20407,7,FALSE)</f>
        <v>Si</v>
      </c>
      <c r="I116" s="150" t="str">
        <f>VLOOKUP(E116,VIP!$A$2:$O12372,8,FALSE)</f>
        <v>Si</v>
      </c>
      <c r="J116" s="150" t="str">
        <f>VLOOKUP(E116,VIP!$A$2:$O12322,8,FALSE)</f>
        <v>Si</v>
      </c>
      <c r="K116" s="150" t="str">
        <f>VLOOKUP(E116,VIP!$A$2:$O15896,6,0)</f>
        <v>NO</v>
      </c>
      <c r="L116" s="137" t="s">
        <v>2410</v>
      </c>
      <c r="M116" s="95" t="s">
        <v>2438</v>
      </c>
      <c r="N116" s="95" t="s">
        <v>2444</v>
      </c>
      <c r="O116" s="150" t="s">
        <v>2445</v>
      </c>
      <c r="P116" s="150"/>
      <c r="Q116" s="129" t="s">
        <v>2410</v>
      </c>
      <c r="R116" s="69"/>
    </row>
    <row r="117" spans="1:18" s="123" customFormat="1" ht="18" x14ac:dyDescent="0.25">
      <c r="A117" s="150" t="str">
        <f>VLOOKUP(E117,'LISTADO ATM'!$A$2:$C$901,3,0)</f>
        <v>DISTRITO NACIONAL</v>
      </c>
      <c r="B117" s="126" t="s">
        <v>2688</v>
      </c>
      <c r="C117" s="96">
        <v>44432.697233796294</v>
      </c>
      <c r="D117" s="96" t="s">
        <v>2460</v>
      </c>
      <c r="E117" s="126">
        <v>931</v>
      </c>
      <c r="F117" s="150" t="str">
        <f>VLOOKUP(E117,VIP!$A$2:$O15437,2,0)</f>
        <v>DRBR24N</v>
      </c>
      <c r="G117" s="150" t="str">
        <f>VLOOKUP(E117,'LISTADO ATM'!$A$2:$B$900,2,0)</f>
        <v xml:space="preserve">ATM Autobanco Luperón I </v>
      </c>
      <c r="H117" s="150" t="str">
        <f>VLOOKUP(E117,VIP!$A$2:$O20398,7,FALSE)</f>
        <v>Si</v>
      </c>
      <c r="I117" s="150" t="str">
        <f>VLOOKUP(E117,VIP!$A$2:$O12363,8,FALSE)</f>
        <v>Si</v>
      </c>
      <c r="J117" s="150" t="str">
        <f>VLOOKUP(E117,VIP!$A$2:$O12313,8,FALSE)</f>
        <v>Si</v>
      </c>
      <c r="K117" s="150" t="str">
        <f>VLOOKUP(E117,VIP!$A$2:$O15887,6,0)</f>
        <v>NO</v>
      </c>
      <c r="L117" s="137" t="s">
        <v>2410</v>
      </c>
      <c r="M117" s="95" t="s">
        <v>2438</v>
      </c>
      <c r="N117" s="95" t="s">
        <v>2444</v>
      </c>
      <c r="O117" s="150" t="s">
        <v>2461</v>
      </c>
      <c r="P117" s="150"/>
      <c r="Q117" s="129" t="s">
        <v>2410</v>
      </c>
      <c r="R117" s="69"/>
    </row>
    <row r="118" spans="1:18" s="123" customFormat="1" ht="18" x14ac:dyDescent="0.25">
      <c r="A118" s="150" t="str">
        <f>VLOOKUP(E118,'LISTADO ATM'!$A$2:$C$901,3,0)</f>
        <v>ESTE</v>
      </c>
      <c r="B118" s="126" t="s">
        <v>2686</v>
      </c>
      <c r="C118" s="96">
        <v>44432.701331018521</v>
      </c>
      <c r="D118" s="96" t="s">
        <v>2460</v>
      </c>
      <c r="E118" s="126">
        <v>16</v>
      </c>
      <c r="F118" s="150" t="str">
        <f>VLOOKUP(E118,VIP!$A$2:$O15435,2,0)</f>
        <v>DRBR046</v>
      </c>
      <c r="G118" s="150" t="str">
        <f>VLOOKUP(E118,'LISTADO ATM'!$A$2:$B$900,2,0)</f>
        <v>ATM Estación Texaco Sabana de la Mar</v>
      </c>
      <c r="H118" s="150" t="str">
        <f>VLOOKUP(E118,VIP!$A$2:$O20396,7,FALSE)</f>
        <v>Si</v>
      </c>
      <c r="I118" s="150" t="str">
        <f>VLOOKUP(E118,VIP!$A$2:$O12361,8,FALSE)</f>
        <v>Si</v>
      </c>
      <c r="J118" s="150" t="str">
        <f>VLOOKUP(E118,VIP!$A$2:$O12311,8,FALSE)</f>
        <v>Si</v>
      </c>
      <c r="K118" s="150" t="str">
        <f>VLOOKUP(E118,VIP!$A$2:$O15885,6,0)</f>
        <v>NO</v>
      </c>
      <c r="L118" s="137" t="s">
        <v>2410</v>
      </c>
      <c r="M118" s="95" t="s">
        <v>2438</v>
      </c>
      <c r="N118" s="95" t="s">
        <v>2444</v>
      </c>
      <c r="O118" s="150" t="s">
        <v>2461</v>
      </c>
      <c r="P118" s="150"/>
      <c r="Q118" s="129" t="s">
        <v>2410</v>
      </c>
      <c r="R118" s="69"/>
    </row>
    <row r="119" spans="1:18" s="123" customFormat="1" ht="18" x14ac:dyDescent="0.25">
      <c r="A119" s="150" t="str">
        <f>VLOOKUP(E119,'LISTADO ATM'!$A$2:$C$901,3,0)</f>
        <v>DISTRITO NACIONAL</v>
      </c>
      <c r="B119" s="126" t="s">
        <v>2722</v>
      </c>
      <c r="C119" s="96">
        <v>44432.891655092593</v>
      </c>
      <c r="D119" s="96" t="s">
        <v>2441</v>
      </c>
      <c r="E119" s="126">
        <v>561</v>
      </c>
      <c r="F119" s="150" t="str">
        <f>VLOOKUP(E119,VIP!$A$2:$O15434,2,0)</f>
        <v>DRBR133</v>
      </c>
      <c r="G119" s="150" t="str">
        <f>VLOOKUP(E119,'LISTADO ATM'!$A$2:$B$900,2,0)</f>
        <v xml:space="preserve">ATM Comando Regional P.N. S.D. Este </v>
      </c>
      <c r="H119" s="150" t="str">
        <f>VLOOKUP(E119,VIP!$A$2:$O20395,7,FALSE)</f>
        <v>Si</v>
      </c>
      <c r="I119" s="150" t="str">
        <f>VLOOKUP(E119,VIP!$A$2:$O12360,8,FALSE)</f>
        <v>Si</v>
      </c>
      <c r="J119" s="150" t="str">
        <f>VLOOKUP(E119,VIP!$A$2:$O12310,8,FALSE)</f>
        <v>Si</v>
      </c>
      <c r="K119" s="150" t="str">
        <f>VLOOKUP(E119,VIP!$A$2:$O15884,6,0)</f>
        <v>NO</v>
      </c>
      <c r="L119" s="137" t="s">
        <v>2410</v>
      </c>
      <c r="M119" s="95" t="s">
        <v>2438</v>
      </c>
      <c r="N119" s="95" t="s">
        <v>2444</v>
      </c>
      <c r="O119" s="150" t="s">
        <v>2445</v>
      </c>
      <c r="P119" s="150"/>
      <c r="Q119" s="129" t="s">
        <v>2410</v>
      </c>
      <c r="R119" s="69"/>
    </row>
    <row r="120" spans="1:18" s="123" customFormat="1" ht="18" x14ac:dyDescent="0.25">
      <c r="A120" s="150" t="str">
        <f>VLOOKUP(E120,'LISTADO ATM'!$A$2:$C$901,3,0)</f>
        <v>DISTRITO NACIONAL</v>
      </c>
      <c r="B120" s="126" t="s">
        <v>2720</v>
      </c>
      <c r="C120" s="96">
        <v>44432.892847222225</v>
      </c>
      <c r="D120" s="96" t="s">
        <v>2441</v>
      </c>
      <c r="E120" s="126">
        <v>706</v>
      </c>
      <c r="F120" s="150" t="str">
        <f>VLOOKUP(E120,VIP!$A$2:$O15432,2,0)</f>
        <v>DRBR706</v>
      </c>
      <c r="G120" s="150" t="str">
        <f>VLOOKUP(E120,'LISTADO ATM'!$A$2:$B$900,2,0)</f>
        <v xml:space="preserve">ATM S/M Pristine </v>
      </c>
      <c r="H120" s="150" t="str">
        <f>VLOOKUP(E120,VIP!$A$2:$O20393,7,FALSE)</f>
        <v>Si</v>
      </c>
      <c r="I120" s="150" t="str">
        <f>VLOOKUP(E120,VIP!$A$2:$O12358,8,FALSE)</f>
        <v>Si</v>
      </c>
      <c r="J120" s="150" t="str">
        <f>VLOOKUP(E120,VIP!$A$2:$O12308,8,FALSE)</f>
        <v>Si</v>
      </c>
      <c r="K120" s="150" t="str">
        <f>VLOOKUP(E120,VIP!$A$2:$O15882,6,0)</f>
        <v>NO</v>
      </c>
      <c r="L120" s="137" t="s">
        <v>2410</v>
      </c>
      <c r="M120" s="95" t="s">
        <v>2438</v>
      </c>
      <c r="N120" s="95" t="s">
        <v>2444</v>
      </c>
      <c r="O120" s="150" t="s">
        <v>2445</v>
      </c>
      <c r="P120" s="150"/>
      <c r="Q120" s="129" t="s">
        <v>2410</v>
      </c>
      <c r="R120" s="69"/>
    </row>
    <row r="121" spans="1:18" s="123" customFormat="1" ht="18" x14ac:dyDescent="0.25">
      <c r="A121" s="150" t="str">
        <f>VLOOKUP(E121,'LISTADO ATM'!$A$2:$C$901,3,0)</f>
        <v>DISTRITO NACIONAL</v>
      </c>
      <c r="B121" s="126" t="s">
        <v>2719</v>
      </c>
      <c r="C121" s="96">
        <v>44432.893483796295</v>
      </c>
      <c r="D121" s="96" t="s">
        <v>2441</v>
      </c>
      <c r="E121" s="126">
        <v>738</v>
      </c>
      <c r="F121" s="150" t="str">
        <f>VLOOKUP(E121,VIP!$A$2:$O15431,2,0)</f>
        <v>DRBR24S</v>
      </c>
      <c r="G121" s="150" t="str">
        <f>VLOOKUP(E121,'LISTADO ATM'!$A$2:$B$900,2,0)</f>
        <v xml:space="preserve">ATM Zona Franca Los Alcarrizos </v>
      </c>
      <c r="H121" s="150" t="str">
        <f>VLOOKUP(E121,VIP!$A$2:$O20392,7,FALSE)</f>
        <v>Si</v>
      </c>
      <c r="I121" s="150" t="str">
        <f>VLOOKUP(E121,VIP!$A$2:$O12357,8,FALSE)</f>
        <v>Si</v>
      </c>
      <c r="J121" s="150" t="str">
        <f>VLOOKUP(E121,VIP!$A$2:$O12307,8,FALSE)</f>
        <v>Si</v>
      </c>
      <c r="K121" s="150" t="str">
        <f>VLOOKUP(E121,VIP!$A$2:$O15881,6,0)</f>
        <v>NO</v>
      </c>
      <c r="L121" s="137" t="s">
        <v>2410</v>
      </c>
      <c r="M121" s="95" t="s">
        <v>2438</v>
      </c>
      <c r="N121" s="95" t="s">
        <v>2444</v>
      </c>
      <c r="O121" s="150" t="s">
        <v>2445</v>
      </c>
      <c r="P121" s="150"/>
      <c r="Q121" s="129" t="s">
        <v>2410</v>
      </c>
      <c r="R121" s="69"/>
    </row>
    <row r="122" spans="1:18" s="123" customFormat="1" ht="18" x14ac:dyDescent="0.25">
      <c r="A122" s="150" t="str">
        <f>VLOOKUP(E122,'LISTADO ATM'!$A$2:$C$901,3,0)</f>
        <v>NORTE</v>
      </c>
      <c r="B122" s="126" t="s">
        <v>2718</v>
      </c>
      <c r="C122" s="96">
        <v>44432.894502314812</v>
      </c>
      <c r="D122" s="96" t="s">
        <v>2613</v>
      </c>
      <c r="E122" s="126">
        <v>728</v>
      </c>
      <c r="F122" s="150" t="str">
        <f>VLOOKUP(E122,VIP!$A$2:$O15430,2,0)</f>
        <v>DRBR051</v>
      </c>
      <c r="G122" s="150" t="str">
        <f>VLOOKUP(E122,'LISTADO ATM'!$A$2:$B$900,2,0)</f>
        <v xml:space="preserve">ATM UNP La Vega Oficina Regional Norcentral </v>
      </c>
      <c r="H122" s="150" t="str">
        <f>VLOOKUP(E122,VIP!$A$2:$O20391,7,FALSE)</f>
        <v>Si</v>
      </c>
      <c r="I122" s="150" t="str">
        <f>VLOOKUP(E122,VIP!$A$2:$O12356,8,FALSE)</f>
        <v>Si</v>
      </c>
      <c r="J122" s="150" t="str">
        <f>VLOOKUP(E122,VIP!$A$2:$O12306,8,FALSE)</f>
        <v>Si</v>
      </c>
      <c r="K122" s="150" t="str">
        <f>VLOOKUP(E122,VIP!$A$2:$O15880,6,0)</f>
        <v>SI</v>
      </c>
      <c r="L122" s="137" t="s">
        <v>2410</v>
      </c>
      <c r="M122" s="95" t="s">
        <v>2438</v>
      </c>
      <c r="N122" s="95" t="s">
        <v>2444</v>
      </c>
      <c r="O122" s="150" t="s">
        <v>2614</v>
      </c>
      <c r="P122" s="150"/>
      <c r="Q122" s="129" t="s">
        <v>2410</v>
      </c>
      <c r="R122" s="69"/>
    </row>
    <row r="123" spans="1:18" s="123" customFormat="1" ht="18" x14ac:dyDescent="0.25">
      <c r="A123" s="150" t="str">
        <f>VLOOKUP(E123,'LISTADO ATM'!$A$2:$C$901,3,0)</f>
        <v>ESTE</v>
      </c>
      <c r="B123" s="126" t="s">
        <v>2717</v>
      </c>
      <c r="C123" s="96">
        <v>44432.895138888889</v>
      </c>
      <c r="D123" s="96" t="s">
        <v>2460</v>
      </c>
      <c r="E123" s="126">
        <v>899</v>
      </c>
      <c r="F123" s="150" t="str">
        <f>VLOOKUP(E123,VIP!$A$2:$O15429,2,0)</f>
        <v>DRBR899</v>
      </c>
      <c r="G123" s="150" t="str">
        <f>VLOOKUP(E123,'LISTADO ATM'!$A$2:$B$900,2,0)</f>
        <v xml:space="preserve">ATM Oficina Punta Cana </v>
      </c>
      <c r="H123" s="150" t="str">
        <f>VLOOKUP(E123,VIP!$A$2:$O20390,7,FALSE)</f>
        <v>Si</v>
      </c>
      <c r="I123" s="150" t="str">
        <f>VLOOKUP(E123,VIP!$A$2:$O12355,8,FALSE)</f>
        <v>Si</v>
      </c>
      <c r="J123" s="150" t="str">
        <f>VLOOKUP(E123,VIP!$A$2:$O12305,8,FALSE)</f>
        <v>Si</v>
      </c>
      <c r="K123" s="150" t="str">
        <f>VLOOKUP(E123,VIP!$A$2:$O15879,6,0)</f>
        <v>NO</v>
      </c>
      <c r="L123" s="137" t="s">
        <v>2410</v>
      </c>
      <c r="M123" s="95" t="s">
        <v>2438</v>
      </c>
      <c r="N123" s="95" t="s">
        <v>2444</v>
      </c>
      <c r="O123" s="150" t="s">
        <v>2461</v>
      </c>
      <c r="P123" s="150"/>
      <c r="Q123" s="129" t="s">
        <v>2410</v>
      </c>
      <c r="R123" s="69"/>
    </row>
    <row r="124" spans="1:18" s="123" customFormat="1" ht="18" x14ac:dyDescent="0.25">
      <c r="A124" s="150" t="str">
        <f>VLOOKUP(E124,'LISTADO ATM'!$A$2:$C$901,3,0)</f>
        <v>DISTRITO NACIONAL</v>
      </c>
      <c r="B124" s="126" t="s">
        <v>2762</v>
      </c>
      <c r="C124" s="96">
        <v>44432.972534722219</v>
      </c>
      <c r="D124" s="96" t="s">
        <v>2460</v>
      </c>
      <c r="E124" s="126">
        <v>23</v>
      </c>
      <c r="F124" s="150" t="str">
        <f>VLOOKUP(E124,VIP!$A$2:$O15453,2,0)</f>
        <v>DRBR023</v>
      </c>
      <c r="G124" s="150" t="str">
        <f>VLOOKUP(E124,'LISTADO ATM'!$A$2:$B$900,2,0)</f>
        <v xml:space="preserve">ATM Oficina México </v>
      </c>
      <c r="H124" s="150" t="str">
        <f>VLOOKUP(E124,VIP!$A$2:$O20414,7,FALSE)</f>
        <v>Si</v>
      </c>
      <c r="I124" s="150" t="str">
        <f>VLOOKUP(E124,VIP!$A$2:$O12379,8,FALSE)</f>
        <v>Si</v>
      </c>
      <c r="J124" s="150" t="str">
        <f>VLOOKUP(E124,VIP!$A$2:$O12329,8,FALSE)</f>
        <v>Si</v>
      </c>
      <c r="K124" s="150" t="str">
        <f>VLOOKUP(E124,VIP!$A$2:$O15903,6,0)</f>
        <v>NO</v>
      </c>
      <c r="L124" s="137" t="s">
        <v>2410</v>
      </c>
      <c r="M124" s="95" t="s">
        <v>2438</v>
      </c>
      <c r="N124" s="95" t="s">
        <v>2444</v>
      </c>
      <c r="O124" s="150" t="s">
        <v>2461</v>
      </c>
      <c r="P124" s="150"/>
      <c r="Q124" s="129" t="s">
        <v>2410</v>
      </c>
      <c r="R124" s="69"/>
    </row>
    <row r="125" spans="1:18" s="123" customFormat="1" ht="18" x14ac:dyDescent="0.25">
      <c r="A125" s="150" t="str">
        <f>VLOOKUP(E125,'LISTADO ATM'!$A$2:$C$901,3,0)</f>
        <v>SUR</v>
      </c>
      <c r="B125" s="126" t="s">
        <v>2752</v>
      </c>
      <c r="C125" s="96">
        <v>44433.058692129627</v>
      </c>
      <c r="D125" s="96" t="s">
        <v>2441</v>
      </c>
      <c r="E125" s="126">
        <v>311</v>
      </c>
      <c r="F125" s="150" t="str">
        <f>VLOOKUP(E125,VIP!$A$2:$O15443,2,0)</f>
        <v>DRBR381</v>
      </c>
      <c r="G125" s="150" t="str">
        <f>VLOOKUP(E125,'LISTADO ATM'!$A$2:$B$900,2,0)</f>
        <v>ATM Plaza Eroski</v>
      </c>
      <c r="H125" s="150" t="str">
        <f>VLOOKUP(E125,VIP!$A$2:$O20404,7,FALSE)</f>
        <v>Si</v>
      </c>
      <c r="I125" s="150" t="str">
        <f>VLOOKUP(E125,VIP!$A$2:$O12369,8,FALSE)</f>
        <v>Si</v>
      </c>
      <c r="J125" s="150" t="str">
        <f>VLOOKUP(E125,VIP!$A$2:$O12319,8,FALSE)</f>
        <v>Si</v>
      </c>
      <c r="K125" s="150" t="str">
        <f>VLOOKUP(E125,VIP!$A$2:$O15893,6,0)</f>
        <v>NO</v>
      </c>
      <c r="L125" s="137" t="s">
        <v>2410</v>
      </c>
      <c r="M125" s="95" t="s">
        <v>2438</v>
      </c>
      <c r="N125" s="95" t="s">
        <v>2444</v>
      </c>
      <c r="O125" s="150" t="s">
        <v>2445</v>
      </c>
      <c r="P125" s="150"/>
      <c r="Q125" s="129" t="s">
        <v>2410</v>
      </c>
      <c r="R125" s="69"/>
    </row>
    <row r="126" spans="1:18" s="123" customFormat="1" ht="18" x14ac:dyDescent="0.25">
      <c r="A126" s="150" t="str">
        <f>VLOOKUP(E126,'LISTADO ATM'!$A$2:$C$901,3,0)</f>
        <v>DISTRITO NACIONAL</v>
      </c>
      <c r="B126" s="126" t="s">
        <v>2750</v>
      </c>
      <c r="C126" s="96">
        <v>44433.063773148147</v>
      </c>
      <c r="D126" s="96" t="s">
        <v>2441</v>
      </c>
      <c r="E126" s="126">
        <v>235</v>
      </c>
      <c r="F126" s="150" t="str">
        <f>VLOOKUP(E126,VIP!$A$2:$O15441,2,0)</f>
        <v>DRBR235</v>
      </c>
      <c r="G126" s="150" t="str">
        <f>VLOOKUP(E126,'LISTADO ATM'!$A$2:$B$900,2,0)</f>
        <v xml:space="preserve">ATM Oficina Multicentro La Sirena San Isidro </v>
      </c>
      <c r="H126" s="150" t="str">
        <f>VLOOKUP(E126,VIP!$A$2:$O20402,7,FALSE)</f>
        <v>Si</v>
      </c>
      <c r="I126" s="150" t="str">
        <f>VLOOKUP(E126,VIP!$A$2:$O12367,8,FALSE)</f>
        <v>Si</v>
      </c>
      <c r="J126" s="150" t="str">
        <f>VLOOKUP(E126,VIP!$A$2:$O12317,8,FALSE)</f>
        <v>Si</v>
      </c>
      <c r="K126" s="150" t="str">
        <f>VLOOKUP(E126,VIP!$A$2:$O15891,6,0)</f>
        <v>SI</v>
      </c>
      <c r="L126" s="137" t="s">
        <v>2410</v>
      </c>
      <c r="M126" s="95" t="s">
        <v>2438</v>
      </c>
      <c r="N126" s="95" t="s">
        <v>2444</v>
      </c>
      <c r="O126" s="150" t="s">
        <v>2445</v>
      </c>
      <c r="P126" s="150"/>
      <c r="Q126" s="129" t="s">
        <v>2410</v>
      </c>
      <c r="R126" s="69"/>
    </row>
    <row r="127" spans="1:18" s="123" customFormat="1" ht="18" x14ac:dyDescent="0.25">
      <c r="A127" s="150" t="str">
        <f>VLOOKUP(E127,'LISTADO ATM'!$A$2:$C$901,3,0)</f>
        <v>DISTRITO NACIONAL</v>
      </c>
      <c r="B127" s="126" t="s">
        <v>2748</v>
      </c>
      <c r="C127" s="96">
        <v>44433.074490740742</v>
      </c>
      <c r="D127" s="96" t="s">
        <v>2441</v>
      </c>
      <c r="E127" s="126">
        <v>583</v>
      </c>
      <c r="F127" s="150" t="str">
        <f>VLOOKUP(E127,VIP!$A$2:$O15439,2,0)</f>
        <v>DRBR431</v>
      </c>
      <c r="G127" s="150" t="str">
        <f>VLOOKUP(E127,'LISTADO ATM'!$A$2:$B$900,2,0)</f>
        <v xml:space="preserve">ATM Ministerio Fuerzas Armadas I </v>
      </c>
      <c r="H127" s="150" t="str">
        <f>VLOOKUP(E127,VIP!$A$2:$O20400,7,FALSE)</f>
        <v>Si</v>
      </c>
      <c r="I127" s="150" t="str">
        <f>VLOOKUP(E127,VIP!$A$2:$O12365,8,FALSE)</f>
        <v>Si</v>
      </c>
      <c r="J127" s="150" t="str">
        <f>VLOOKUP(E127,VIP!$A$2:$O12315,8,FALSE)</f>
        <v>Si</v>
      </c>
      <c r="K127" s="150" t="str">
        <f>VLOOKUP(E127,VIP!$A$2:$O15889,6,0)</f>
        <v>NO</v>
      </c>
      <c r="L127" s="137" t="s">
        <v>2410</v>
      </c>
      <c r="M127" s="95" t="s">
        <v>2438</v>
      </c>
      <c r="N127" s="95" t="s">
        <v>2444</v>
      </c>
      <c r="O127" s="150" t="s">
        <v>2445</v>
      </c>
      <c r="P127" s="150"/>
      <c r="Q127" s="129" t="s">
        <v>2410</v>
      </c>
      <c r="R127" s="69"/>
    </row>
    <row r="128" spans="1:18" s="123" customFormat="1" ht="18" x14ac:dyDescent="0.25">
      <c r="A128" s="150" t="str">
        <f>VLOOKUP(E128,'LISTADO ATM'!$A$2:$C$901,3,0)</f>
        <v>DISTRITO NACIONAL</v>
      </c>
      <c r="B128" s="126" t="s">
        <v>2743</v>
      </c>
      <c r="C128" s="96">
        <v>44433.109479166669</v>
      </c>
      <c r="D128" s="96" t="s">
        <v>2441</v>
      </c>
      <c r="E128" s="126">
        <v>696</v>
      </c>
      <c r="F128" s="150" t="str">
        <f>VLOOKUP(E128,VIP!$A$2:$O15434,2,0)</f>
        <v>DRBR696</v>
      </c>
      <c r="G128" s="150" t="str">
        <f>VLOOKUP(E128,'LISTADO ATM'!$A$2:$B$900,2,0)</f>
        <v>ATM Olé Jacobo Majluta</v>
      </c>
      <c r="H128" s="150" t="str">
        <f>VLOOKUP(E128,VIP!$A$2:$O20395,7,FALSE)</f>
        <v>Si</v>
      </c>
      <c r="I128" s="150" t="str">
        <f>VLOOKUP(E128,VIP!$A$2:$O12360,8,FALSE)</f>
        <v>Si</v>
      </c>
      <c r="J128" s="150" t="str">
        <f>VLOOKUP(E128,VIP!$A$2:$O12310,8,FALSE)</f>
        <v>Si</v>
      </c>
      <c r="K128" s="150" t="str">
        <f>VLOOKUP(E128,VIP!$A$2:$O15884,6,0)</f>
        <v>NO</v>
      </c>
      <c r="L128" s="137" t="s">
        <v>2410</v>
      </c>
      <c r="M128" s="95" t="s">
        <v>2438</v>
      </c>
      <c r="N128" s="95" t="s">
        <v>2444</v>
      </c>
      <c r="O128" s="150" t="s">
        <v>2445</v>
      </c>
      <c r="P128" s="150"/>
      <c r="Q128" s="129" t="s">
        <v>2410</v>
      </c>
      <c r="R128" s="69"/>
    </row>
    <row r="129" spans="1:18" s="123" customFormat="1" ht="18" x14ac:dyDescent="0.25">
      <c r="A129" s="150" t="str">
        <f>VLOOKUP(E129,'LISTADO ATM'!$A$2:$C$901,3,0)</f>
        <v>DISTRITO NACIONAL</v>
      </c>
      <c r="B129" s="126" t="s">
        <v>2742</v>
      </c>
      <c r="C129" s="96">
        <v>44433.111111111109</v>
      </c>
      <c r="D129" s="96" t="s">
        <v>2441</v>
      </c>
      <c r="E129" s="126">
        <v>655</v>
      </c>
      <c r="F129" s="150" t="str">
        <f>VLOOKUP(E129,VIP!$A$2:$O15433,2,0)</f>
        <v>DRBR655</v>
      </c>
      <c r="G129" s="150" t="str">
        <f>VLOOKUP(E129,'LISTADO ATM'!$A$2:$B$900,2,0)</f>
        <v>ATM Farmacia Sandra</v>
      </c>
      <c r="H129" s="150" t="str">
        <f>VLOOKUP(E129,VIP!$A$2:$O20394,7,FALSE)</f>
        <v>Si</v>
      </c>
      <c r="I129" s="150" t="str">
        <f>VLOOKUP(E129,VIP!$A$2:$O12359,8,FALSE)</f>
        <v>Si</v>
      </c>
      <c r="J129" s="150" t="str">
        <f>VLOOKUP(E129,VIP!$A$2:$O12309,8,FALSE)</f>
        <v>Si</v>
      </c>
      <c r="K129" s="150" t="str">
        <f>VLOOKUP(E129,VIP!$A$2:$O15883,6,0)</f>
        <v>NO</v>
      </c>
      <c r="L129" s="137" t="s">
        <v>2410</v>
      </c>
      <c r="M129" s="95" t="s">
        <v>2438</v>
      </c>
      <c r="N129" s="95" t="s">
        <v>2444</v>
      </c>
      <c r="O129" s="150" t="s">
        <v>2445</v>
      </c>
      <c r="P129" s="150"/>
      <c r="Q129" s="129" t="s">
        <v>2410</v>
      </c>
      <c r="R129" s="69"/>
    </row>
    <row r="130" spans="1:18" s="123" customFormat="1" ht="18" x14ac:dyDescent="0.25">
      <c r="A130" s="150" t="str">
        <f>VLOOKUP(E130,'LISTADO ATM'!$A$2:$C$901,3,0)</f>
        <v>DISTRITO NACIONAL</v>
      </c>
      <c r="B130" s="126" t="s">
        <v>2734</v>
      </c>
      <c r="C130" s="96">
        <v>44433.146631944444</v>
      </c>
      <c r="D130" s="96" t="s">
        <v>2441</v>
      </c>
      <c r="E130" s="126">
        <v>949</v>
      </c>
      <c r="F130" s="150" t="str">
        <f>VLOOKUP(E130,VIP!$A$2:$O15425,2,0)</f>
        <v>DRBR23D</v>
      </c>
      <c r="G130" s="150" t="str">
        <f>VLOOKUP(E130,'LISTADO ATM'!$A$2:$B$900,2,0)</f>
        <v xml:space="preserve">ATM S/M Bravo San Isidro Coral Mall </v>
      </c>
      <c r="H130" s="150" t="str">
        <f>VLOOKUP(E130,VIP!$A$2:$O20386,7,FALSE)</f>
        <v>Si</v>
      </c>
      <c r="I130" s="150" t="str">
        <f>VLOOKUP(E130,VIP!$A$2:$O12351,8,FALSE)</f>
        <v>No</v>
      </c>
      <c r="J130" s="150" t="str">
        <f>VLOOKUP(E130,VIP!$A$2:$O12301,8,FALSE)</f>
        <v>No</v>
      </c>
      <c r="K130" s="150" t="str">
        <f>VLOOKUP(E130,VIP!$A$2:$O15875,6,0)</f>
        <v>NO</v>
      </c>
      <c r="L130" s="137" t="s">
        <v>2410</v>
      </c>
      <c r="M130" s="95" t="s">
        <v>2438</v>
      </c>
      <c r="N130" s="95" t="s">
        <v>2444</v>
      </c>
      <c r="O130" s="150" t="s">
        <v>2445</v>
      </c>
      <c r="P130" s="150"/>
      <c r="Q130" s="129" t="s">
        <v>2410</v>
      </c>
      <c r="R130" s="69"/>
    </row>
    <row r="131" spans="1:18" s="123" customFormat="1" ht="18" x14ac:dyDescent="0.25">
      <c r="A131" s="150" t="str">
        <f>VLOOKUP(E131,'LISTADO ATM'!$A$2:$C$901,3,0)</f>
        <v>DISTRITO NACIONAL</v>
      </c>
      <c r="B131" s="126" t="s">
        <v>2778</v>
      </c>
      <c r="C131" s="96">
        <v>44433.299780092595</v>
      </c>
      <c r="D131" s="96" t="s">
        <v>2441</v>
      </c>
      <c r="E131" s="126">
        <v>183</v>
      </c>
      <c r="F131" s="150" t="str">
        <f>VLOOKUP(E131,VIP!$A$2:$O15430,2,0)</f>
        <v>DRBR183</v>
      </c>
      <c r="G131" s="150" t="str">
        <f>VLOOKUP(E131,'LISTADO ATM'!$A$2:$B$900,2,0)</f>
        <v>ATM Estación Nativa Km. 22 Aut. Duarte.</v>
      </c>
      <c r="H131" s="150" t="str">
        <f>VLOOKUP(E131,VIP!$A$2:$O20391,7,FALSE)</f>
        <v>N/A</v>
      </c>
      <c r="I131" s="150" t="str">
        <f>VLOOKUP(E131,VIP!$A$2:$O12356,8,FALSE)</f>
        <v>N/A</v>
      </c>
      <c r="J131" s="150" t="str">
        <f>VLOOKUP(E131,VIP!$A$2:$O12306,8,FALSE)</f>
        <v>N/A</v>
      </c>
      <c r="K131" s="150" t="str">
        <f>VLOOKUP(E131,VIP!$A$2:$O15880,6,0)</f>
        <v>N/A</v>
      </c>
      <c r="L131" s="137" t="s">
        <v>2410</v>
      </c>
      <c r="M131" s="95" t="s">
        <v>2438</v>
      </c>
      <c r="N131" s="95" t="s">
        <v>2444</v>
      </c>
      <c r="O131" s="150" t="s">
        <v>2445</v>
      </c>
      <c r="P131" s="150"/>
      <c r="Q131" s="129" t="s">
        <v>2410</v>
      </c>
      <c r="R131" s="69"/>
    </row>
    <row r="132" spans="1:18" s="123" customFormat="1" ht="18" x14ac:dyDescent="0.25">
      <c r="A132" s="150" t="str">
        <f>VLOOKUP(E132,'LISTADO ATM'!$A$2:$C$901,3,0)</f>
        <v>DISTRITO NACIONAL</v>
      </c>
      <c r="B132" s="126" t="s">
        <v>2777</v>
      </c>
      <c r="C132" s="96">
        <v>44433.301504629628</v>
      </c>
      <c r="D132" s="96" t="s">
        <v>2441</v>
      </c>
      <c r="E132" s="126">
        <v>325</v>
      </c>
      <c r="F132" s="150" t="str">
        <f>VLOOKUP(E132,VIP!$A$2:$O15429,2,0)</f>
        <v>DRBR325</v>
      </c>
      <c r="G132" s="150" t="str">
        <f>VLOOKUP(E132,'LISTADO ATM'!$A$2:$B$900,2,0)</f>
        <v>ATM Casa Edwin</v>
      </c>
      <c r="H132" s="150" t="str">
        <f>VLOOKUP(E132,VIP!$A$2:$O20390,7,FALSE)</f>
        <v>Si</v>
      </c>
      <c r="I132" s="150" t="str">
        <f>VLOOKUP(E132,VIP!$A$2:$O12355,8,FALSE)</f>
        <v>Si</v>
      </c>
      <c r="J132" s="150" t="str">
        <f>VLOOKUP(E132,VIP!$A$2:$O12305,8,FALSE)</f>
        <v>Si</v>
      </c>
      <c r="K132" s="150" t="str">
        <f>VLOOKUP(E132,VIP!$A$2:$O15879,6,0)</f>
        <v>NO</v>
      </c>
      <c r="L132" s="137" t="s">
        <v>2410</v>
      </c>
      <c r="M132" s="95" t="s">
        <v>2438</v>
      </c>
      <c r="N132" s="95" t="s">
        <v>2444</v>
      </c>
      <c r="O132" s="150" t="s">
        <v>2445</v>
      </c>
      <c r="P132" s="150"/>
      <c r="Q132" s="129" t="s">
        <v>2410</v>
      </c>
      <c r="R132" s="69"/>
    </row>
    <row r="133" spans="1:18" s="123" customFormat="1" ht="18" x14ac:dyDescent="0.25">
      <c r="A133" s="150" t="str">
        <f>VLOOKUP(E133,'LISTADO ATM'!$A$2:$C$901,3,0)</f>
        <v>SUR</v>
      </c>
      <c r="B133" s="126" t="s">
        <v>2776</v>
      </c>
      <c r="C133" s="96">
        <v>44433.30269675926</v>
      </c>
      <c r="D133" s="96" t="s">
        <v>2460</v>
      </c>
      <c r="E133" s="126">
        <v>50</v>
      </c>
      <c r="F133" s="150" t="str">
        <f>VLOOKUP(E133,VIP!$A$2:$O15428,2,0)</f>
        <v>DRBR050</v>
      </c>
      <c r="G133" s="150" t="str">
        <f>VLOOKUP(E133,'LISTADO ATM'!$A$2:$B$900,2,0)</f>
        <v xml:space="preserve">ATM Oficina Padre Las Casas (Azua) </v>
      </c>
      <c r="H133" s="150" t="str">
        <f>VLOOKUP(E133,VIP!$A$2:$O20389,7,FALSE)</f>
        <v>Si</v>
      </c>
      <c r="I133" s="150" t="str">
        <f>VLOOKUP(E133,VIP!$A$2:$O12354,8,FALSE)</f>
        <v>Si</v>
      </c>
      <c r="J133" s="150" t="str">
        <f>VLOOKUP(E133,VIP!$A$2:$O12304,8,FALSE)</f>
        <v>Si</v>
      </c>
      <c r="K133" s="150" t="str">
        <f>VLOOKUP(E133,VIP!$A$2:$O15878,6,0)</f>
        <v>NO</v>
      </c>
      <c r="L133" s="137" t="s">
        <v>2410</v>
      </c>
      <c r="M133" s="95" t="s">
        <v>2438</v>
      </c>
      <c r="N133" s="95" t="s">
        <v>2444</v>
      </c>
      <c r="O133" s="150" t="s">
        <v>2780</v>
      </c>
      <c r="P133" s="150"/>
      <c r="Q133" s="129" t="s">
        <v>2410</v>
      </c>
      <c r="R133" s="69"/>
    </row>
    <row r="134" spans="1:18" s="123" customFormat="1" ht="18" x14ac:dyDescent="0.25">
      <c r="A134" s="150" t="str">
        <f>VLOOKUP(E134,'LISTADO ATM'!$A$2:$C$901,3,0)</f>
        <v>DISTRITO NACIONAL</v>
      </c>
      <c r="B134" s="126" t="s">
        <v>2782</v>
      </c>
      <c r="C134" s="96">
        <v>44433.360717592594</v>
      </c>
      <c r="D134" s="96" t="s">
        <v>2441</v>
      </c>
      <c r="E134" s="126">
        <v>560</v>
      </c>
      <c r="F134" s="150" t="str">
        <f>VLOOKUP(E134,VIP!$A$2:$O15424,2,0)</f>
        <v>DRBR229</v>
      </c>
      <c r="G134" s="150" t="str">
        <f>VLOOKUP(E134,'LISTADO ATM'!$A$2:$B$900,2,0)</f>
        <v xml:space="preserve">ATM Junta Central Electoral </v>
      </c>
      <c r="H134" s="150" t="str">
        <f>VLOOKUP(E134,VIP!$A$2:$O20385,7,FALSE)</f>
        <v>Si</v>
      </c>
      <c r="I134" s="150" t="str">
        <f>VLOOKUP(E134,VIP!$A$2:$O12350,8,FALSE)</f>
        <v>Si</v>
      </c>
      <c r="J134" s="150" t="str">
        <f>VLOOKUP(E134,VIP!$A$2:$O12300,8,FALSE)</f>
        <v>Si</v>
      </c>
      <c r="K134" s="150" t="str">
        <f>VLOOKUP(E134,VIP!$A$2:$O15874,6,0)</f>
        <v>SI</v>
      </c>
      <c r="L134" s="137" t="s">
        <v>2410</v>
      </c>
      <c r="M134" s="95" t="s">
        <v>2438</v>
      </c>
      <c r="N134" s="95" t="s">
        <v>2444</v>
      </c>
      <c r="O134" s="150" t="s">
        <v>2445</v>
      </c>
      <c r="P134" s="150"/>
      <c r="Q134" s="129" t="s">
        <v>2410</v>
      </c>
      <c r="R134" s="69"/>
    </row>
    <row r="135" spans="1:18" s="123" customFormat="1" ht="18" x14ac:dyDescent="0.25">
      <c r="A135" s="150" t="str">
        <f>VLOOKUP(E135,'LISTADO ATM'!$A$2:$C$901,3,0)</f>
        <v>DISTRITO NACIONAL</v>
      </c>
      <c r="B135" s="126" t="s">
        <v>2808</v>
      </c>
      <c r="C135" s="96">
        <v>44433.363483796296</v>
      </c>
      <c r="D135" s="96" t="s">
        <v>2441</v>
      </c>
      <c r="E135" s="126">
        <v>672</v>
      </c>
      <c r="F135" s="150" t="str">
        <f>VLOOKUP(E135,VIP!$A$2:$O15443,2,0)</f>
        <v>DRBR672</v>
      </c>
      <c r="G135" s="150" t="str">
        <f>VLOOKUP(E135,'LISTADO ATM'!$A$2:$B$900,2,0)</f>
        <v>ATM Destacamento Policía Nacional La Victoria</v>
      </c>
      <c r="H135" s="150" t="str">
        <f>VLOOKUP(E135,VIP!$A$2:$O20404,7,FALSE)</f>
        <v>Si</v>
      </c>
      <c r="I135" s="150" t="str">
        <f>VLOOKUP(E135,VIP!$A$2:$O12369,8,FALSE)</f>
        <v>Si</v>
      </c>
      <c r="J135" s="150" t="str">
        <f>VLOOKUP(E135,VIP!$A$2:$O12319,8,FALSE)</f>
        <v>Si</v>
      </c>
      <c r="K135" s="150" t="str">
        <f>VLOOKUP(E135,VIP!$A$2:$O15893,6,0)</f>
        <v>SI</v>
      </c>
      <c r="L135" s="137" t="s">
        <v>2410</v>
      </c>
      <c r="M135" s="95" t="s">
        <v>2438</v>
      </c>
      <c r="N135" s="95" t="s">
        <v>2444</v>
      </c>
      <c r="O135" s="150" t="s">
        <v>2445</v>
      </c>
      <c r="P135" s="150"/>
      <c r="Q135" s="129" t="s">
        <v>2410</v>
      </c>
      <c r="R135" s="69"/>
    </row>
    <row r="136" spans="1:18" s="123" customFormat="1" ht="18" x14ac:dyDescent="0.25">
      <c r="A136" s="150" t="str">
        <f>VLOOKUP(E136,'LISTADO ATM'!$A$2:$C$901,3,0)</f>
        <v>NORTE</v>
      </c>
      <c r="B136" s="126" t="s">
        <v>2807</v>
      </c>
      <c r="C136" s="96">
        <v>44433.366180555553</v>
      </c>
      <c r="D136" s="96" t="s">
        <v>2613</v>
      </c>
      <c r="E136" s="126">
        <v>402</v>
      </c>
      <c r="F136" s="150" t="str">
        <f>VLOOKUP(E136,VIP!$A$2:$O15442,2,0)</f>
        <v>DRBR402</v>
      </c>
      <c r="G136" s="150" t="str">
        <f>VLOOKUP(E136,'LISTADO ATM'!$A$2:$B$900,2,0)</f>
        <v xml:space="preserve">ATM La Sirena La Vega </v>
      </c>
      <c r="H136" s="150" t="str">
        <f>VLOOKUP(E136,VIP!$A$2:$O20403,7,FALSE)</f>
        <v>Si</v>
      </c>
      <c r="I136" s="150" t="str">
        <f>VLOOKUP(E136,VIP!$A$2:$O12368,8,FALSE)</f>
        <v>Si</v>
      </c>
      <c r="J136" s="150" t="str">
        <f>VLOOKUP(E136,VIP!$A$2:$O12318,8,FALSE)</f>
        <v>Si</v>
      </c>
      <c r="K136" s="150" t="str">
        <f>VLOOKUP(E136,VIP!$A$2:$O15892,6,0)</f>
        <v>NO</v>
      </c>
      <c r="L136" s="137" t="s">
        <v>2410</v>
      </c>
      <c r="M136" s="95" t="s">
        <v>2438</v>
      </c>
      <c r="N136" s="95" t="s">
        <v>2444</v>
      </c>
      <c r="O136" s="150" t="s">
        <v>2614</v>
      </c>
      <c r="P136" s="150"/>
      <c r="Q136" s="129" t="s">
        <v>2410</v>
      </c>
      <c r="R136" s="69"/>
    </row>
    <row r="137" spans="1:18" s="123" customFormat="1" ht="18" x14ac:dyDescent="0.25">
      <c r="A137" s="150" t="str">
        <f>VLOOKUP(E137,'LISTADO ATM'!$A$2:$C$901,3,0)</f>
        <v>DISTRITO NACIONAL</v>
      </c>
      <c r="B137" s="126" t="s">
        <v>2803</v>
      </c>
      <c r="C137" s="96">
        <v>44433.42796296296</v>
      </c>
      <c r="D137" s="96" t="s">
        <v>2441</v>
      </c>
      <c r="E137" s="126">
        <v>663</v>
      </c>
      <c r="F137" s="150" t="str">
        <f>VLOOKUP(E137,VIP!$A$2:$O15438,2,0)</f>
        <v>DRBR663</v>
      </c>
      <c r="G137" s="150" t="str">
        <f>VLOOKUP(E137,'LISTADO ATM'!$A$2:$B$900,2,0)</f>
        <v>ATM S/M Olé Av. España</v>
      </c>
      <c r="H137" s="150" t="str">
        <f>VLOOKUP(E137,VIP!$A$2:$O20399,7,FALSE)</f>
        <v>N/A</v>
      </c>
      <c r="I137" s="150" t="str">
        <f>VLOOKUP(E137,VIP!$A$2:$O12364,8,FALSE)</f>
        <v>N/A</v>
      </c>
      <c r="J137" s="150" t="str">
        <f>VLOOKUP(E137,VIP!$A$2:$O12314,8,FALSE)</f>
        <v>N/A</v>
      </c>
      <c r="K137" s="150" t="str">
        <f>VLOOKUP(E137,VIP!$A$2:$O15888,6,0)</f>
        <v>N/A</v>
      </c>
      <c r="L137" s="137" t="s">
        <v>2410</v>
      </c>
      <c r="M137" s="95" t="s">
        <v>2438</v>
      </c>
      <c r="N137" s="95" t="s">
        <v>2444</v>
      </c>
      <c r="O137" s="150" t="s">
        <v>2445</v>
      </c>
      <c r="P137" s="150"/>
      <c r="Q137" s="129" t="s">
        <v>2410</v>
      </c>
      <c r="R137" s="69"/>
    </row>
    <row r="138" spans="1:18" s="123" customFormat="1" ht="18" x14ac:dyDescent="0.25">
      <c r="A138" s="150" t="str">
        <f>VLOOKUP(E138,'LISTADO ATM'!$A$2:$C$901,3,0)</f>
        <v>NORTE</v>
      </c>
      <c r="B138" s="126" t="s">
        <v>2801</v>
      </c>
      <c r="C138" s="96">
        <v>44433.43478009259</v>
      </c>
      <c r="D138" s="96" t="s">
        <v>2613</v>
      </c>
      <c r="E138" s="126">
        <v>737</v>
      </c>
      <c r="F138" s="150" t="str">
        <f>VLOOKUP(E138,VIP!$A$2:$O15436,2,0)</f>
        <v>DRBR281</v>
      </c>
      <c r="G138" s="150" t="str">
        <f>VLOOKUP(E138,'LISTADO ATM'!$A$2:$B$900,2,0)</f>
        <v xml:space="preserve">ATM UNP Cabarete (Puerto Plata) </v>
      </c>
      <c r="H138" s="150" t="str">
        <f>VLOOKUP(E138,VIP!$A$2:$O20397,7,FALSE)</f>
        <v>Si</v>
      </c>
      <c r="I138" s="150" t="str">
        <f>VLOOKUP(E138,VIP!$A$2:$O12362,8,FALSE)</f>
        <v>Si</v>
      </c>
      <c r="J138" s="150" t="str">
        <f>VLOOKUP(E138,VIP!$A$2:$O12312,8,FALSE)</f>
        <v>Si</v>
      </c>
      <c r="K138" s="150" t="str">
        <f>VLOOKUP(E138,VIP!$A$2:$O15886,6,0)</f>
        <v>NO</v>
      </c>
      <c r="L138" s="137" t="s">
        <v>2410</v>
      </c>
      <c r="M138" s="95" t="s">
        <v>2438</v>
      </c>
      <c r="N138" s="95" t="s">
        <v>2444</v>
      </c>
      <c r="O138" s="150" t="s">
        <v>2614</v>
      </c>
      <c r="P138" s="150"/>
      <c r="Q138" s="129" t="s">
        <v>2410</v>
      </c>
      <c r="R138" s="69"/>
    </row>
    <row r="139" spans="1:18" s="123" customFormat="1" ht="18" x14ac:dyDescent="0.25">
      <c r="A139" s="150" t="str">
        <f>VLOOKUP(E139,'LISTADO ATM'!$A$2:$C$901,3,0)</f>
        <v>SUR</v>
      </c>
      <c r="B139" s="126" t="s">
        <v>2798</v>
      </c>
      <c r="C139" s="96">
        <v>44433.441250000003</v>
      </c>
      <c r="D139" s="96" t="s">
        <v>2441</v>
      </c>
      <c r="E139" s="126">
        <v>44</v>
      </c>
      <c r="F139" s="150" t="str">
        <f>VLOOKUP(E139,VIP!$A$2:$O15433,2,0)</f>
        <v>DRBR044</v>
      </c>
      <c r="G139" s="150" t="str">
        <f>VLOOKUP(E139,'LISTADO ATM'!$A$2:$B$900,2,0)</f>
        <v xml:space="preserve">ATM Oficina Pedernales </v>
      </c>
      <c r="H139" s="150" t="str">
        <f>VLOOKUP(E139,VIP!$A$2:$O20394,7,FALSE)</f>
        <v>Si</v>
      </c>
      <c r="I139" s="150" t="str">
        <f>VLOOKUP(E139,VIP!$A$2:$O12359,8,FALSE)</f>
        <v>Si</v>
      </c>
      <c r="J139" s="150" t="str">
        <f>VLOOKUP(E139,VIP!$A$2:$O12309,8,FALSE)</f>
        <v>Si</v>
      </c>
      <c r="K139" s="150" t="str">
        <f>VLOOKUP(E139,VIP!$A$2:$O15883,6,0)</f>
        <v>SI</v>
      </c>
      <c r="L139" s="137" t="s">
        <v>2410</v>
      </c>
      <c r="M139" s="95" t="s">
        <v>2438</v>
      </c>
      <c r="N139" s="95" t="s">
        <v>2444</v>
      </c>
      <c r="O139" s="150" t="s">
        <v>2445</v>
      </c>
      <c r="P139" s="150"/>
      <c r="Q139" s="129" t="s">
        <v>2410</v>
      </c>
      <c r="R139" s="69"/>
    </row>
    <row r="140" spans="1:18" s="123" customFormat="1" ht="18" x14ac:dyDescent="0.25">
      <c r="A140" s="150" t="str">
        <f>VLOOKUP(E140,'LISTADO ATM'!$A$2:$C$901,3,0)</f>
        <v>SUR</v>
      </c>
      <c r="B140" s="126" t="s">
        <v>2795</v>
      </c>
      <c r="C140" s="96">
        <v>44433.455879629626</v>
      </c>
      <c r="D140" s="96" t="s">
        <v>2460</v>
      </c>
      <c r="E140" s="126">
        <v>817</v>
      </c>
      <c r="F140" s="150" t="str">
        <f>VLOOKUP(E140,VIP!$A$2:$O15430,2,0)</f>
        <v>DRBR817</v>
      </c>
      <c r="G140" s="150" t="str">
        <f>VLOOKUP(E140,'LISTADO ATM'!$A$2:$B$900,2,0)</f>
        <v xml:space="preserve">ATM Ayuntamiento Sabana Larga (San José de Ocoa) </v>
      </c>
      <c r="H140" s="150" t="str">
        <f>VLOOKUP(E140,VIP!$A$2:$O20391,7,FALSE)</f>
        <v>Si</v>
      </c>
      <c r="I140" s="150" t="str">
        <f>VLOOKUP(E140,VIP!$A$2:$O12356,8,FALSE)</f>
        <v>Si</v>
      </c>
      <c r="J140" s="150" t="str">
        <f>VLOOKUP(E140,VIP!$A$2:$O12306,8,FALSE)</f>
        <v>Si</v>
      </c>
      <c r="K140" s="150" t="str">
        <f>VLOOKUP(E140,VIP!$A$2:$O15880,6,0)</f>
        <v>NO</v>
      </c>
      <c r="L140" s="137" t="s">
        <v>2410</v>
      </c>
      <c r="M140" s="95" t="s">
        <v>2438</v>
      </c>
      <c r="N140" s="95" t="s">
        <v>2444</v>
      </c>
      <c r="O140" s="150" t="s">
        <v>2780</v>
      </c>
      <c r="P140" s="150"/>
      <c r="Q140" s="129" t="s">
        <v>2410</v>
      </c>
      <c r="R140" s="69"/>
    </row>
    <row r="141" spans="1:18" s="123" customFormat="1" ht="18" x14ac:dyDescent="0.25">
      <c r="A141" s="150" t="str">
        <f>VLOOKUP(E141,'LISTADO ATM'!$A$2:$C$901,3,0)</f>
        <v>DISTRITO NACIONAL</v>
      </c>
      <c r="B141" s="126" t="s">
        <v>2794</v>
      </c>
      <c r="C141" s="96">
        <v>44433.457812499997</v>
      </c>
      <c r="D141" s="96" t="s">
        <v>2441</v>
      </c>
      <c r="E141" s="126">
        <v>162</v>
      </c>
      <c r="F141" s="150" t="str">
        <f>VLOOKUP(E141,VIP!$A$2:$O15429,2,0)</f>
        <v>DRBR162</v>
      </c>
      <c r="G141" s="150" t="str">
        <f>VLOOKUP(E141,'LISTADO ATM'!$A$2:$B$900,2,0)</f>
        <v xml:space="preserve">ATM Oficina Tiradentes I </v>
      </c>
      <c r="H141" s="150" t="str">
        <f>VLOOKUP(E141,VIP!$A$2:$O20390,7,FALSE)</f>
        <v>Si</v>
      </c>
      <c r="I141" s="150" t="str">
        <f>VLOOKUP(E141,VIP!$A$2:$O12355,8,FALSE)</f>
        <v>Si</v>
      </c>
      <c r="J141" s="150" t="str">
        <f>VLOOKUP(E141,VIP!$A$2:$O12305,8,FALSE)</f>
        <v>Si</v>
      </c>
      <c r="K141" s="150" t="str">
        <f>VLOOKUP(E141,VIP!$A$2:$O15879,6,0)</f>
        <v>NO</v>
      </c>
      <c r="L141" s="137" t="s">
        <v>2410</v>
      </c>
      <c r="M141" s="95" t="s">
        <v>2438</v>
      </c>
      <c r="N141" s="95" t="s">
        <v>2444</v>
      </c>
      <c r="O141" s="150" t="s">
        <v>2445</v>
      </c>
      <c r="P141" s="150"/>
      <c r="Q141" s="129" t="s">
        <v>2410</v>
      </c>
      <c r="R141" s="69"/>
    </row>
    <row r="142" spans="1:18" s="123" customFormat="1" ht="18" x14ac:dyDescent="0.25">
      <c r="A142" s="150" t="str">
        <f>VLOOKUP(E142,'LISTADO ATM'!$A$2:$C$901,3,0)</f>
        <v>DISTRITO NACIONAL</v>
      </c>
      <c r="B142" s="126" t="s">
        <v>2793</v>
      </c>
      <c r="C142" s="96">
        <v>44433.458402777775</v>
      </c>
      <c r="D142" s="96" t="s">
        <v>2441</v>
      </c>
      <c r="E142" s="126">
        <v>821</v>
      </c>
      <c r="F142" s="150" t="str">
        <f>VLOOKUP(E142,VIP!$A$2:$O15428,2,0)</f>
        <v>DRBR821</v>
      </c>
      <c r="G142" s="150" t="str">
        <f>VLOOKUP(E142,'LISTADO ATM'!$A$2:$B$900,2,0)</f>
        <v xml:space="preserve">ATM S/M Bravo Churchill </v>
      </c>
      <c r="H142" s="150" t="str">
        <f>VLOOKUP(E142,VIP!$A$2:$O20389,7,FALSE)</f>
        <v>Si</v>
      </c>
      <c r="I142" s="150" t="str">
        <f>VLOOKUP(E142,VIP!$A$2:$O12354,8,FALSE)</f>
        <v>No</v>
      </c>
      <c r="J142" s="150" t="str">
        <f>VLOOKUP(E142,VIP!$A$2:$O12304,8,FALSE)</f>
        <v>No</v>
      </c>
      <c r="K142" s="150" t="str">
        <f>VLOOKUP(E142,VIP!$A$2:$O15878,6,0)</f>
        <v>SI</v>
      </c>
      <c r="L142" s="137" t="s">
        <v>2410</v>
      </c>
      <c r="M142" s="95" t="s">
        <v>2438</v>
      </c>
      <c r="N142" s="95" t="s">
        <v>2444</v>
      </c>
      <c r="O142" s="150" t="s">
        <v>2445</v>
      </c>
      <c r="P142" s="150"/>
      <c r="Q142" s="129" t="s">
        <v>2410</v>
      </c>
      <c r="R142" s="69"/>
    </row>
    <row r="143" spans="1:18" s="123" customFormat="1" ht="18" x14ac:dyDescent="0.25">
      <c r="A143" s="150" t="str">
        <f>VLOOKUP(E143,'LISTADO ATM'!$A$2:$C$901,3,0)</f>
        <v>DISTRITO NACIONAL</v>
      </c>
      <c r="B143" s="126" t="s">
        <v>2792</v>
      </c>
      <c r="C143" s="96">
        <v>44433.460821759261</v>
      </c>
      <c r="D143" s="96" t="s">
        <v>2441</v>
      </c>
      <c r="E143" s="126">
        <v>967</v>
      </c>
      <c r="F143" s="150" t="str">
        <f>VLOOKUP(E143,VIP!$A$2:$O15427,2,0)</f>
        <v>DRBR967</v>
      </c>
      <c r="G143" s="150" t="str">
        <f>VLOOKUP(E143,'LISTADO ATM'!$A$2:$B$900,2,0)</f>
        <v xml:space="preserve">ATM UNP Hiper Olé Autopista Duarte </v>
      </c>
      <c r="H143" s="150" t="str">
        <f>VLOOKUP(E143,VIP!$A$2:$O20388,7,FALSE)</f>
        <v>Si</v>
      </c>
      <c r="I143" s="150" t="str">
        <f>VLOOKUP(E143,VIP!$A$2:$O12353,8,FALSE)</f>
        <v>Si</v>
      </c>
      <c r="J143" s="150" t="str">
        <f>VLOOKUP(E143,VIP!$A$2:$O12303,8,FALSE)</f>
        <v>Si</v>
      </c>
      <c r="K143" s="150" t="str">
        <f>VLOOKUP(E143,VIP!$A$2:$O15877,6,0)</f>
        <v>NO</v>
      </c>
      <c r="L143" s="137" t="s">
        <v>2410</v>
      </c>
      <c r="M143" s="95" t="s">
        <v>2438</v>
      </c>
      <c r="N143" s="95" t="s">
        <v>2444</v>
      </c>
      <c r="O143" s="150" t="s">
        <v>2445</v>
      </c>
      <c r="P143" s="150"/>
      <c r="Q143" s="129" t="s">
        <v>2410</v>
      </c>
      <c r="R143" s="69"/>
    </row>
    <row r="144" spans="1:18" s="123" customFormat="1" ht="18" x14ac:dyDescent="0.25">
      <c r="A144" s="150" t="str">
        <f>VLOOKUP(E144,'LISTADO ATM'!$A$2:$C$901,3,0)</f>
        <v>DISTRITO NACIONAL</v>
      </c>
      <c r="B144" s="126" t="s">
        <v>2648</v>
      </c>
      <c r="C144" s="96">
        <v>44432.383888888886</v>
      </c>
      <c r="D144" s="96" t="s">
        <v>2174</v>
      </c>
      <c r="E144" s="126">
        <v>35</v>
      </c>
      <c r="F144" s="150" t="str">
        <f>VLOOKUP(E144,VIP!$A$2:$O15351,2,0)</f>
        <v>DRBR035</v>
      </c>
      <c r="G144" s="150" t="str">
        <f>VLOOKUP(E144,'LISTADO ATM'!$A$2:$B$900,2,0)</f>
        <v xml:space="preserve">ATM Dirección General de Aduanas I </v>
      </c>
      <c r="H144" s="150" t="str">
        <f>VLOOKUP(E144,VIP!$A$2:$O20312,7,FALSE)</f>
        <v>Si</v>
      </c>
      <c r="I144" s="150" t="str">
        <f>VLOOKUP(E144,VIP!$A$2:$O12277,8,FALSE)</f>
        <v>Si</v>
      </c>
      <c r="J144" s="150" t="str">
        <f>VLOOKUP(E144,VIP!$A$2:$O12227,8,FALSE)</f>
        <v>Si</v>
      </c>
      <c r="K144" s="150" t="str">
        <f>VLOOKUP(E144,VIP!$A$2:$O15801,6,0)</f>
        <v>NO</v>
      </c>
      <c r="L144" s="137" t="s">
        <v>2456</v>
      </c>
      <c r="M144" s="95" t="s">
        <v>2438</v>
      </c>
      <c r="N144" s="95" t="s">
        <v>2444</v>
      </c>
      <c r="O144" s="150" t="s">
        <v>2446</v>
      </c>
      <c r="P144" s="150"/>
      <c r="Q144" s="129" t="s">
        <v>2456</v>
      </c>
      <c r="R144" s="69"/>
    </row>
    <row r="145" spans="1:18" s="123" customFormat="1" ht="18" x14ac:dyDescent="0.25">
      <c r="A145" s="150" t="str">
        <f>VLOOKUP(E145,'LISTADO ATM'!$A$2:$C$901,3,0)</f>
        <v>DISTRITO NACIONAL</v>
      </c>
      <c r="B145" s="126" t="s">
        <v>2651</v>
      </c>
      <c r="C145" s="96">
        <v>44432.443171296298</v>
      </c>
      <c r="D145" s="96" t="s">
        <v>2174</v>
      </c>
      <c r="E145" s="126">
        <v>238</v>
      </c>
      <c r="F145" s="150" t="str">
        <f>VLOOKUP(E145,VIP!$A$2:$O15361,2,0)</f>
        <v>DRBR238</v>
      </c>
      <c r="G145" s="150" t="str">
        <f>VLOOKUP(E145,'LISTADO ATM'!$A$2:$B$900,2,0)</f>
        <v xml:space="preserve">ATM Multicentro La Sirena Charles de Gaulle </v>
      </c>
      <c r="H145" s="150" t="str">
        <f>VLOOKUP(E145,VIP!$A$2:$O20322,7,FALSE)</f>
        <v>Si</v>
      </c>
      <c r="I145" s="150" t="str">
        <f>VLOOKUP(E145,VIP!$A$2:$O12287,8,FALSE)</f>
        <v>Si</v>
      </c>
      <c r="J145" s="150" t="str">
        <f>VLOOKUP(E145,VIP!$A$2:$O12237,8,FALSE)</f>
        <v>Si</v>
      </c>
      <c r="K145" s="150" t="str">
        <f>VLOOKUP(E145,VIP!$A$2:$O15811,6,0)</f>
        <v>No</v>
      </c>
      <c r="L145" s="137" t="s">
        <v>2456</v>
      </c>
      <c r="M145" s="95" t="s">
        <v>2438</v>
      </c>
      <c r="N145" s="95" t="s">
        <v>2444</v>
      </c>
      <c r="O145" s="150" t="s">
        <v>2446</v>
      </c>
      <c r="P145" s="150"/>
      <c r="Q145" s="129" t="s">
        <v>2456</v>
      </c>
      <c r="R145" s="69"/>
    </row>
    <row r="146" spans="1:18" s="123" customFormat="1" ht="18" x14ac:dyDescent="0.25">
      <c r="A146" s="150" t="str">
        <f>VLOOKUP(E146,'LISTADO ATM'!$A$2:$C$901,3,0)</f>
        <v>DISTRITO NACIONAL</v>
      </c>
      <c r="B146" s="126" t="s">
        <v>2668</v>
      </c>
      <c r="C146" s="96">
        <v>44432.631365740737</v>
      </c>
      <c r="D146" s="96" t="s">
        <v>2174</v>
      </c>
      <c r="E146" s="126">
        <v>684</v>
      </c>
      <c r="F146" s="150" t="str">
        <f>VLOOKUP(E146,VIP!$A$2:$O15409,2,0)</f>
        <v>DRBR684</v>
      </c>
      <c r="G146" s="150" t="str">
        <f>VLOOKUP(E146,'LISTADO ATM'!$A$2:$B$900,2,0)</f>
        <v>ATM Estación Texaco Prolongación 27 Febrero</v>
      </c>
      <c r="H146" s="150" t="str">
        <f>VLOOKUP(E146,VIP!$A$2:$O20370,7,FALSE)</f>
        <v>NO</v>
      </c>
      <c r="I146" s="150" t="str">
        <f>VLOOKUP(E146,VIP!$A$2:$O12335,8,FALSE)</f>
        <v>NO</v>
      </c>
      <c r="J146" s="150" t="str">
        <f>VLOOKUP(E146,VIP!$A$2:$O12285,8,FALSE)</f>
        <v>NO</v>
      </c>
      <c r="K146" s="150" t="str">
        <f>VLOOKUP(E146,VIP!$A$2:$O15859,6,0)</f>
        <v>NO</v>
      </c>
      <c r="L146" s="137" t="s">
        <v>2456</v>
      </c>
      <c r="M146" s="95" t="s">
        <v>2438</v>
      </c>
      <c r="N146" s="95" t="s">
        <v>2444</v>
      </c>
      <c r="O146" s="150" t="s">
        <v>2446</v>
      </c>
      <c r="P146" s="150"/>
      <c r="Q146" s="129" t="s">
        <v>2456</v>
      </c>
      <c r="R146" s="69"/>
    </row>
    <row r="147" spans="1:18" s="123" customFormat="1" ht="18" x14ac:dyDescent="0.25">
      <c r="A147" s="150" t="str">
        <f>VLOOKUP(E147,'LISTADO ATM'!$A$2:$C$901,3,0)</f>
        <v>NORTE</v>
      </c>
      <c r="B147" s="126" t="s">
        <v>2683</v>
      </c>
      <c r="C147" s="96">
        <v>44432.711215277777</v>
      </c>
      <c r="D147" s="96" t="s">
        <v>2175</v>
      </c>
      <c r="E147" s="126">
        <v>862</v>
      </c>
      <c r="F147" s="150" t="str">
        <f>VLOOKUP(E147,VIP!$A$2:$O15430,2,0)</f>
        <v>DRBR862</v>
      </c>
      <c r="G147" s="150" t="str">
        <f>VLOOKUP(E147,'LISTADO ATM'!$A$2:$B$900,2,0)</f>
        <v xml:space="preserve">ATM S/M Doble A (Sabaneta) </v>
      </c>
      <c r="H147" s="150" t="str">
        <f>VLOOKUP(E147,VIP!$A$2:$O20391,7,FALSE)</f>
        <v>Si</v>
      </c>
      <c r="I147" s="150" t="str">
        <f>VLOOKUP(E147,VIP!$A$2:$O12356,8,FALSE)</f>
        <v>Si</v>
      </c>
      <c r="J147" s="150" t="str">
        <f>VLOOKUP(E147,VIP!$A$2:$O12306,8,FALSE)</f>
        <v>Si</v>
      </c>
      <c r="K147" s="150" t="str">
        <f>VLOOKUP(E147,VIP!$A$2:$O15880,6,0)</f>
        <v>NO</v>
      </c>
      <c r="L147" s="137" t="s">
        <v>2456</v>
      </c>
      <c r="M147" s="95" t="s">
        <v>2438</v>
      </c>
      <c r="N147" s="95" t="s">
        <v>2444</v>
      </c>
      <c r="O147" s="150" t="s">
        <v>2583</v>
      </c>
      <c r="P147" s="150"/>
      <c r="Q147" s="129" t="s">
        <v>2456</v>
      </c>
      <c r="R147" s="69"/>
    </row>
    <row r="148" spans="1:18" s="123" customFormat="1" ht="18" x14ac:dyDescent="0.25">
      <c r="A148" s="150" t="str">
        <f>VLOOKUP(E148,'LISTADO ATM'!$A$2:$C$901,3,0)</f>
        <v>DISTRITO NACIONAL</v>
      </c>
      <c r="B148" s="126" t="s">
        <v>2728</v>
      </c>
      <c r="C148" s="96">
        <v>44432.863738425927</v>
      </c>
      <c r="D148" s="96" t="s">
        <v>2174</v>
      </c>
      <c r="E148" s="126">
        <v>169</v>
      </c>
      <c r="F148" s="150" t="str">
        <f>VLOOKUP(E148,VIP!$A$2:$O15441,2,0)</f>
        <v>DRBR169</v>
      </c>
      <c r="G148" s="150" t="str">
        <f>VLOOKUP(E148,'LISTADO ATM'!$A$2:$B$900,2,0)</f>
        <v xml:space="preserve">ATM Oficina Caonabo </v>
      </c>
      <c r="H148" s="150" t="str">
        <f>VLOOKUP(E148,VIP!$A$2:$O20402,7,FALSE)</f>
        <v>Si</v>
      </c>
      <c r="I148" s="150" t="str">
        <f>VLOOKUP(E148,VIP!$A$2:$O12367,8,FALSE)</f>
        <v>Si</v>
      </c>
      <c r="J148" s="150" t="str">
        <f>VLOOKUP(E148,VIP!$A$2:$O12317,8,FALSE)</f>
        <v>Si</v>
      </c>
      <c r="K148" s="150" t="str">
        <f>VLOOKUP(E148,VIP!$A$2:$O15891,6,0)</f>
        <v>NO</v>
      </c>
      <c r="L148" s="137" t="s">
        <v>2456</v>
      </c>
      <c r="M148" s="95" t="s">
        <v>2438</v>
      </c>
      <c r="N148" s="95" t="s">
        <v>2444</v>
      </c>
      <c r="O148" s="150" t="s">
        <v>2446</v>
      </c>
      <c r="P148" s="150"/>
      <c r="Q148" s="129" t="s">
        <v>2456</v>
      </c>
      <c r="R148" s="69"/>
    </row>
    <row r="149" spans="1:18" s="123" customFormat="1" ht="18" x14ac:dyDescent="0.25">
      <c r="A149" s="150" t="str">
        <f>VLOOKUP(E149,'LISTADO ATM'!$A$2:$C$901,3,0)</f>
        <v>DISTRITO NACIONAL</v>
      </c>
      <c r="B149" s="126" t="s">
        <v>2757</v>
      </c>
      <c r="C149" s="96">
        <v>44433.023113425923</v>
      </c>
      <c r="D149" s="96" t="s">
        <v>2174</v>
      </c>
      <c r="E149" s="126">
        <v>860</v>
      </c>
      <c r="F149" s="150" t="str">
        <f>VLOOKUP(E149,VIP!$A$2:$O15448,2,0)</f>
        <v>DRBR860</v>
      </c>
      <c r="G149" s="150" t="str">
        <f>VLOOKUP(E149,'LISTADO ATM'!$A$2:$B$900,2,0)</f>
        <v xml:space="preserve">ATM Oficina Bella Vista 27 de Febrero I </v>
      </c>
      <c r="H149" s="150" t="str">
        <f>VLOOKUP(E149,VIP!$A$2:$O20409,7,FALSE)</f>
        <v>Si</v>
      </c>
      <c r="I149" s="150" t="str">
        <f>VLOOKUP(E149,VIP!$A$2:$O12374,8,FALSE)</f>
        <v>Si</v>
      </c>
      <c r="J149" s="150" t="str">
        <f>VLOOKUP(E149,VIP!$A$2:$O12324,8,FALSE)</f>
        <v>Si</v>
      </c>
      <c r="K149" s="150" t="str">
        <f>VLOOKUP(E149,VIP!$A$2:$O15898,6,0)</f>
        <v>NO</v>
      </c>
      <c r="L149" s="137" t="s">
        <v>2456</v>
      </c>
      <c r="M149" s="95" t="s">
        <v>2438</v>
      </c>
      <c r="N149" s="95" t="s">
        <v>2444</v>
      </c>
      <c r="O149" s="150" t="s">
        <v>2446</v>
      </c>
      <c r="P149" s="150"/>
      <c r="Q149" s="129" t="s">
        <v>2456</v>
      </c>
      <c r="R149" s="69"/>
    </row>
    <row r="150" spans="1:18" s="123" customFormat="1" ht="18" x14ac:dyDescent="0.25">
      <c r="A150" s="150" t="str">
        <f>VLOOKUP(E150,'LISTADO ATM'!$A$2:$C$901,3,0)</f>
        <v>NORTE</v>
      </c>
      <c r="B150" s="126" t="s">
        <v>2771</v>
      </c>
      <c r="C150" s="96">
        <v>44433.332337962966</v>
      </c>
      <c r="D150" s="96" t="s">
        <v>2175</v>
      </c>
      <c r="E150" s="126">
        <v>666</v>
      </c>
      <c r="F150" s="150" t="str">
        <f>VLOOKUP(E150,VIP!$A$2:$O15423,2,0)</f>
        <v>DRBR666</v>
      </c>
      <c r="G150" s="150" t="str">
        <f>VLOOKUP(E150,'LISTADO ATM'!$A$2:$B$900,2,0)</f>
        <v>ATM S/M El Porvernir Libert</v>
      </c>
      <c r="H150" s="150" t="str">
        <f>VLOOKUP(E150,VIP!$A$2:$O20384,7,FALSE)</f>
        <v>N/A</v>
      </c>
      <c r="I150" s="150" t="str">
        <f>VLOOKUP(E150,VIP!$A$2:$O12349,8,FALSE)</f>
        <v>N/A</v>
      </c>
      <c r="J150" s="150" t="str">
        <f>VLOOKUP(E150,VIP!$A$2:$O12299,8,FALSE)</f>
        <v>N/A</v>
      </c>
      <c r="K150" s="150" t="str">
        <f>VLOOKUP(E150,VIP!$A$2:$O15873,6,0)</f>
        <v>N/A</v>
      </c>
      <c r="L150" s="137" t="s">
        <v>2456</v>
      </c>
      <c r="M150" s="95" t="s">
        <v>2438</v>
      </c>
      <c r="N150" s="95" t="s">
        <v>2444</v>
      </c>
      <c r="O150" s="150" t="s">
        <v>2583</v>
      </c>
      <c r="P150" s="150"/>
      <c r="Q150" s="129" t="s">
        <v>2456</v>
      </c>
      <c r="R150" s="69"/>
    </row>
    <row r="151" spans="1:18" s="123" customFormat="1" ht="18" x14ac:dyDescent="0.25">
      <c r="A151" s="150" t="str">
        <f>VLOOKUP(E151,'LISTADO ATM'!$A$2:$C$901,3,0)</f>
        <v>DISTRITO NACIONAL</v>
      </c>
      <c r="B151" s="126" t="s">
        <v>2770</v>
      </c>
      <c r="C151" s="96">
        <v>44433.33865740741</v>
      </c>
      <c r="D151" s="96" t="s">
        <v>2174</v>
      </c>
      <c r="E151" s="126">
        <v>449</v>
      </c>
      <c r="F151" s="150" t="str">
        <f>VLOOKUP(E151,VIP!$A$2:$O15422,2,0)</f>
        <v>DRBR449</v>
      </c>
      <c r="G151" s="150" t="str">
        <f>VLOOKUP(E151,'LISTADO ATM'!$A$2:$B$900,2,0)</f>
        <v>ATM Autobanco Lope de Vega II</v>
      </c>
      <c r="H151" s="150" t="str">
        <f>VLOOKUP(E151,VIP!$A$2:$O20383,7,FALSE)</f>
        <v>Si</v>
      </c>
      <c r="I151" s="150" t="str">
        <f>VLOOKUP(E151,VIP!$A$2:$O12348,8,FALSE)</f>
        <v>Si</v>
      </c>
      <c r="J151" s="150" t="str">
        <f>VLOOKUP(E151,VIP!$A$2:$O12298,8,FALSE)</f>
        <v>Si</v>
      </c>
      <c r="K151" s="150" t="str">
        <f>VLOOKUP(E151,VIP!$A$2:$O15872,6,0)</f>
        <v>NO</v>
      </c>
      <c r="L151" s="137" t="s">
        <v>2456</v>
      </c>
      <c r="M151" s="95" t="s">
        <v>2438</v>
      </c>
      <c r="N151" s="95" t="s">
        <v>2608</v>
      </c>
      <c r="O151" s="150" t="s">
        <v>2446</v>
      </c>
      <c r="P151" s="150"/>
      <c r="Q151" s="129" t="s">
        <v>2456</v>
      </c>
      <c r="R151" s="69"/>
    </row>
    <row r="152" spans="1:18" s="123" customFormat="1" ht="18" x14ac:dyDescent="0.25">
      <c r="A152" s="150" t="str">
        <f>VLOOKUP(E152,'LISTADO ATM'!$A$2:$C$901,3,0)</f>
        <v>DISTRITO NACIONAL</v>
      </c>
      <c r="B152" s="126" t="s">
        <v>2665</v>
      </c>
      <c r="C152" s="96">
        <v>44432.610462962963</v>
      </c>
      <c r="D152" s="96" t="s">
        <v>2673</v>
      </c>
      <c r="E152" s="126">
        <v>488</v>
      </c>
      <c r="F152" s="150" t="str">
        <f>VLOOKUP(E152,VIP!$A$2:$O15405,2,0)</f>
        <v>DRBR488</v>
      </c>
      <c r="G152" s="150" t="str">
        <f>VLOOKUP(E152,'LISTADO ATM'!$A$2:$B$900,2,0)</f>
        <v xml:space="preserve">ATM Aeropuerto El Higuero </v>
      </c>
      <c r="H152" s="150" t="str">
        <f>VLOOKUP(E152,VIP!$A$2:$O20366,7,FALSE)</f>
        <v>Si</v>
      </c>
      <c r="I152" s="150" t="str">
        <f>VLOOKUP(E152,VIP!$A$2:$O12331,8,FALSE)</f>
        <v>Si</v>
      </c>
      <c r="J152" s="150" t="str">
        <f>VLOOKUP(E152,VIP!$A$2:$O12281,8,FALSE)</f>
        <v>Si</v>
      </c>
      <c r="K152" s="150" t="str">
        <f>VLOOKUP(E152,VIP!$A$2:$O15855,6,0)</f>
        <v>NO</v>
      </c>
      <c r="L152" s="137" t="s">
        <v>2788</v>
      </c>
      <c r="M152" s="95" t="s">
        <v>2438</v>
      </c>
      <c r="N152" s="95" t="s">
        <v>2444</v>
      </c>
      <c r="O152" s="150" t="s">
        <v>2675</v>
      </c>
      <c r="P152" s="150"/>
      <c r="Q152" s="129" t="s">
        <v>2674</v>
      </c>
      <c r="R152" s="69"/>
    </row>
    <row r="1035703" spans="16:16" ht="18" x14ac:dyDescent="0.25">
      <c r="P1035703" s="110"/>
    </row>
  </sheetData>
  <autoFilter ref="A4:Q113">
    <sortState ref="A5:Q152">
      <sortCondition ref="P4:P113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3:E1048576 E1:E80">
    <cfRule type="duplicateValues" dxfId="275" priority="136455"/>
  </conditionalFormatting>
  <conditionalFormatting sqref="E72:E113">
    <cfRule type="duplicateValues" dxfId="274" priority="136922"/>
  </conditionalFormatting>
  <conditionalFormatting sqref="E30:E57">
    <cfRule type="duplicateValues" dxfId="273" priority="136930"/>
  </conditionalFormatting>
  <conditionalFormatting sqref="E58:E80">
    <cfRule type="duplicateValues" dxfId="272" priority="136933"/>
  </conditionalFormatting>
  <conditionalFormatting sqref="E114:E123">
    <cfRule type="duplicateValues" dxfId="271" priority="17"/>
  </conditionalFormatting>
  <conditionalFormatting sqref="E1:E123 E153:E1048576">
    <cfRule type="duplicateValues" dxfId="270" priority="16"/>
  </conditionalFormatting>
  <conditionalFormatting sqref="B1:B129 B153:B1048576">
    <cfRule type="duplicateValues" dxfId="269" priority="15"/>
  </conditionalFormatting>
  <conditionalFormatting sqref="E5:E38">
    <cfRule type="duplicateValues" dxfId="268" priority="137199"/>
  </conditionalFormatting>
  <conditionalFormatting sqref="E124:E129">
    <cfRule type="duplicateValues" dxfId="267" priority="14"/>
  </conditionalFormatting>
  <conditionalFormatting sqref="E124:E129">
    <cfRule type="duplicateValues" dxfId="266" priority="13"/>
  </conditionalFormatting>
  <conditionalFormatting sqref="B124:B129">
    <cfRule type="duplicateValues" dxfId="265" priority="12"/>
  </conditionalFormatting>
  <conditionalFormatting sqref="B130:B149">
    <cfRule type="duplicateValues" dxfId="264" priority="11"/>
  </conditionalFormatting>
  <conditionalFormatting sqref="E130:E149">
    <cfRule type="duplicateValues" dxfId="263" priority="10"/>
  </conditionalFormatting>
  <conditionalFormatting sqref="E130:E149">
    <cfRule type="duplicateValues" dxfId="262" priority="9"/>
  </conditionalFormatting>
  <conditionalFormatting sqref="B130:B149">
    <cfRule type="duplicateValues" dxfId="261" priority="8"/>
  </conditionalFormatting>
  <conditionalFormatting sqref="B1:B149 B153:B1048576">
    <cfRule type="duplicateValues" dxfId="260" priority="7"/>
  </conditionalFormatting>
  <conditionalFormatting sqref="B150:B152">
    <cfRule type="duplicateValues" dxfId="259" priority="6"/>
  </conditionalFormatting>
  <conditionalFormatting sqref="E150:E152">
    <cfRule type="duplicateValues" dxfId="258" priority="5"/>
  </conditionalFormatting>
  <conditionalFormatting sqref="E150:E152">
    <cfRule type="duplicateValues" dxfId="257" priority="4"/>
  </conditionalFormatting>
  <conditionalFormatting sqref="B150:B152">
    <cfRule type="duplicateValues" dxfId="256" priority="3"/>
  </conditionalFormatting>
  <conditionalFormatting sqref="B150:B152">
    <cfRule type="duplicateValues" dxfId="255" priority="2"/>
  </conditionalFormatting>
  <conditionalFormatting sqref="E1:E1048576">
    <cfRule type="duplicateValues" dxfId="233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6"/>
  <sheetViews>
    <sheetView topLeftCell="A130" zoomScale="55" zoomScaleNormal="55" workbookViewId="0">
      <selection activeCell="C167" sqref="C167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84.85546875" style="114" customWidth="1"/>
    <col min="4" max="4" width="60.140625" style="114" customWidth="1"/>
    <col min="5" max="5" width="33" style="69" customWidth="1"/>
    <col min="6" max="6" width="27.28515625" style="82" bestFit="1" customWidth="1"/>
    <col min="7" max="7" width="6.85546875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7" t="s">
        <v>2144</v>
      </c>
      <c r="B1" s="198"/>
      <c r="C1" s="198"/>
      <c r="D1" s="198"/>
      <c r="E1" s="199"/>
      <c r="F1" s="195" t="s">
        <v>2540</v>
      </c>
      <c r="G1" s="196"/>
      <c r="H1" s="100">
        <f>COUNTIF(A:E,"2 Gavetas Vacías + 1 Fallando")</f>
        <v>7</v>
      </c>
      <c r="I1" s="100">
        <f>COUNTIF(A:E,("3 Gavetas Vacías"))</f>
        <v>18</v>
      </c>
      <c r="J1" s="123">
        <f>COUNTIF(A:E,"2 Gavetas Fallando + 1 Vacia")</f>
        <v>0</v>
      </c>
      <c r="K1" s="123"/>
    </row>
    <row r="2" spans="1:11" ht="25.5" customHeight="1" x14ac:dyDescent="0.25">
      <c r="A2" s="200" t="s">
        <v>2628</v>
      </c>
      <c r="B2" s="201"/>
      <c r="C2" s="201"/>
      <c r="D2" s="201"/>
      <c r="E2" s="202"/>
      <c r="F2" s="99" t="s">
        <v>2539</v>
      </c>
      <c r="G2" s="98">
        <f>G3+G4</f>
        <v>148</v>
      </c>
      <c r="H2" s="99" t="s">
        <v>2549</v>
      </c>
      <c r="I2" s="98">
        <f>COUNTIF(A:E,"Abastecido")</f>
        <v>13</v>
      </c>
      <c r="J2" s="99" t="s">
        <v>2566</v>
      </c>
      <c r="K2" s="98">
        <f>COUNTIF(REPORTE!A:Q,"REINICIO FALLIDO")</f>
        <v>3</v>
      </c>
    </row>
    <row r="3" spans="1:11" ht="15" customHeight="1" x14ac:dyDescent="0.25">
      <c r="A3" s="203"/>
      <c r="B3" s="174"/>
      <c r="C3" s="204"/>
      <c r="D3" s="204"/>
      <c r="E3" s="205"/>
      <c r="F3" s="99" t="s">
        <v>2538</v>
      </c>
      <c r="G3" s="98">
        <f>COUNTIF(REPORTE!A:Q,"fuera de Servicio")</f>
        <v>103</v>
      </c>
      <c r="H3" s="99" t="s">
        <v>2545</v>
      </c>
      <c r="I3" s="98">
        <f>COUNTIF(A:E,"Gavetas Vacías + Gavetas Fallando")</f>
        <v>19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44433.708333333336</v>
      </c>
      <c r="C4" s="206"/>
      <c r="D4" s="206"/>
      <c r="E4" s="207"/>
      <c r="F4" s="99" t="s">
        <v>2535</v>
      </c>
      <c r="G4" s="98">
        <f>COUNTIF(REPORTE!A:Q,"En Servicio")</f>
        <v>45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44433.25</v>
      </c>
      <c r="C5" s="206"/>
      <c r="D5" s="206"/>
      <c r="E5" s="207"/>
      <c r="F5" s="99" t="s">
        <v>2536</v>
      </c>
      <c r="G5" s="98">
        <f>COUNTIF(REPORTE!A:Q,"REINICIO EXITOSO")</f>
        <v>3</v>
      </c>
      <c r="H5" s="99" t="s">
        <v>2542</v>
      </c>
      <c r="I5" s="98">
        <f>I1+H1+J1</f>
        <v>25</v>
      </c>
      <c r="J5" s="123"/>
      <c r="K5" s="123"/>
    </row>
    <row r="6" spans="1:11" ht="15" customHeight="1" x14ac:dyDescent="0.25">
      <c r="A6" s="189"/>
      <c r="B6" s="190"/>
      <c r="C6" s="208"/>
      <c r="D6" s="208"/>
      <c r="E6" s="209"/>
      <c r="F6" s="99" t="s">
        <v>2537</v>
      </c>
      <c r="G6" s="98">
        <f>COUNTIF(REPORTE!A:Q,"CARGA EXITOSA")</f>
        <v>1</v>
      </c>
      <c r="H6" s="99" t="s">
        <v>2546</v>
      </c>
      <c r="I6" s="98">
        <f>COUNTIF(A:E,"GAVETA DE RECHAZO LLENA")</f>
        <v>3</v>
      </c>
      <c r="J6" s="123"/>
      <c r="K6" s="123"/>
    </row>
    <row r="7" spans="1:11" ht="18" customHeight="1" x14ac:dyDescent="0.25">
      <c r="A7" s="192" t="s">
        <v>2570</v>
      </c>
      <c r="B7" s="193"/>
      <c r="C7" s="193"/>
      <c r="D7" s="193"/>
      <c r="E7" s="194"/>
      <c r="F7" s="99" t="s">
        <v>2541</v>
      </c>
      <c r="G7" s="98">
        <f>COUNTIF(A:E,"Sin Efectivo")</f>
        <v>51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30" t="s">
        <v>2409</v>
      </c>
    </row>
    <row r="9" spans="1:11" s="108" customFormat="1" ht="18" x14ac:dyDescent="0.25">
      <c r="A9" s="144" t="str">
        <f>VLOOKUP(B9,'[1]LISTADO ATM'!$A$2:$C$922,3,0)</f>
        <v>NORTE</v>
      </c>
      <c r="B9" s="150">
        <v>151</v>
      </c>
      <c r="C9" s="133" t="str">
        <f>VLOOKUP(B9,'[1]LISTADO ATM'!$A$2:$B$922,2,0)</f>
        <v xml:space="preserve">ATM Oficina Nagua </v>
      </c>
      <c r="D9" s="131" t="s">
        <v>2616</v>
      </c>
      <c r="E9" s="151" t="s">
        <v>2706</v>
      </c>
    </row>
    <row r="10" spans="1:11" s="108" customFormat="1" ht="18" x14ac:dyDescent="0.25">
      <c r="A10" s="144" t="str">
        <f>VLOOKUP(B10,'[1]LISTADO ATM'!$A$2:$C$922,3,0)</f>
        <v>NORTE</v>
      </c>
      <c r="B10" s="150">
        <v>3</v>
      </c>
      <c r="C10" s="133" t="str">
        <f>VLOOKUP(B10,'[1]LISTADO ATM'!$A$2:$B$922,2,0)</f>
        <v>ATM Autoservicio La Vega Real</v>
      </c>
      <c r="D10" s="131" t="s">
        <v>2616</v>
      </c>
      <c r="E10" s="151">
        <v>3336000481</v>
      </c>
    </row>
    <row r="11" spans="1:11" s="108" customFormat="1" ht="18" x14ac:dyDescent="0.25">
      <c r="A11" s="144" t="str">
        <f>VLOOKUP(B11,'[1]LISTADO ATM'!$A$2:$C$922,3,0)</f>
        <v>NORTE</v>
      </c>
      <c r="B11" s="150">
        <v>775</v>
      </c>
      <c r="C11" s="133" t="str">
        <f>VLOOKUP(B11,'[1]LISTADO ATM'!$A$2:$B$922,2,0)</f>
        <v xml:space="preserve">ATM S/M Lilo (Montecristi) </v>
      </c>
      <c r="D11" s="131" t="s">
        <v>2616</v>
      </c>
      <c r="E11" s="151">
        <v>3336000660</v>
      </c>
    </row>
    <row r="12" spans="1:11" s="108" customFormat="1" ht="18" customHeight="1" x14ac:dyDescent="0.25">
      <c r="A12" s="144" t="e">
        <f>VLOOKUP(B12,'[1]LISTADO ATM'!$A$2:$C$922,3,0)</f>
        <v>#N/A</v>
      </c>
      <c r="B12" s="150"/>
      <c r="C12" s="133" t="e">
        <f>VLOOKUP(B12,'[1]LISTADO ATM'!$A$2:$B$922,2,0)</f>
        <v>#N/A</v>
      </c>
      <c r="D12" s="131" t="s">
        <v>2616</v>
      </c>
      <c r="E12" s="151"/>
    </row>
    <row r="13" spans="1:11" s="108" customFormat="1" ht="18" customHeight="1" x14ac:dyDescent="0.25">
      <c r="A13" s="144" t="e">
        <f>VLOOKUP(B13,'[1]LISTADO ATM'!$A$2:$C$922,3,0)</f>
        <v>#N/A</v>
      </c>
      <c r="B13" s="150"/>
      <c r="C13" s="133" t="e">
        <f>VLOOKUP(B13,'[1]LISTADO ATM'!$A$2:$B$922,2,0)</f>
        <v>#N/A</v>
      </c>
      <c r="D13" s="131" t="s">
        <v>2616</v>
      </c>
      <c r="E13" s="151"/>
    </row>
    <row r="14" spans="1:11" s="108" customFormat="1" ht="18" customHeight="1" x14ac:dyDescent="0.25">
      <c r="A14" s="144" t="e">
        <f>VLOOKUP(B14,'[1]LISTADO ATM'!$A$2:$C$922,3,0)</f>
        <v>#N/A</v>
      </c>
      <c r="B14" s="150"/>
      <c r="C14" s="133" t="e">
        <f>VLOOKUP(B14,'[1]LISTADO ATM'!$A$2:$B$922,2,0)</f>
        <v>#N/A</v>
      </c>
      <c r="D14" s="131" t="s">
        <v>2616</v>
      </c>
      <c r="E14" s="151"/>
    </row>
    <row r="15" spans="1:11" s="108" customFormat="1" ht="18" x14ac:dyDescent="0.25">
      <c r="A15" s="144" t="e">
        <f>VLOOKUP(B15,'[1]LISTADO ATM'!$A$2:$C$922,3,0)</f>
        <v>#N/A</v>
      </c>
      <c r="B15" s="150"/>
      <c r="C15" s="133" t="e">
        <f>VLOOKUP(B15,'[1]LISTADO ATM'!$A$2:$B$922,2,0)</f>
        <v>#N/A</v>
      </c>
      <c r="D15" s="131" t="s">
        <v>2616</v>
      </c>
      <c r="E15" s="151"/>
    </row>
    <row r="16" spans="1:11" s="108" customFormat="1" ht="18" customHeight="1" x14ac:dyDescent="0.25">
      <c r="A16" s="144" t="e">
        <f>VLOOKUP(B16,'[1]LISTADO ATM'!$A$2:$C$922,3,0)</f>
        <v>#N/A</v>
      </c>
      <c r="B16" s="150"/>
      <c r="C16" s="133" t="e">
        <f>VLOOKUP(B16,'[1]LISTADO ATM'!$A$2:$B$922,2,0)</f>
        <v>#N/A</v>
      </c>
      <c r="D16" s="131" t="s">
        <v>2616</v>
      </c>
      <c r="E16" s="151"/>
    </row>
    <row r="17" spans="1:5" s="108" customFormat="1" ht="18.75" customHeight="1" x14ac:dyDescent="0.25">
      <c r="A17" s="144" t="e">
        <f>VLOOKUP(B17,'[1]LISTADO ATM'!$A$2:$C$922,3,0)</f>
        <v>#N/A</v>
      </c>
      <c r="B17" s="150"/>
      <c r="C17" s="133" t="e">
        <f>VLOOKUP(B17,'[1]LISTADO ATM'!$A$2:$B$922,2,0)</f>
        <v>#N/A</v>
      </c>
      <c r="D17" s="131" t="s">
        <v>2616</v>
      </c>
      <c r="E17" s="151"/>
    </row>
    <row r="18" spans="1:5" s="108" customFormat="1" ht="18" customHeight="1" x14ac:dyDescent="0.25">
      <c r="A18" s="144" t="e">
        <f>VLOOKUP(B18,'[1]LISTADO ATM'!$A$2:$C$922,3,0)</f>
        <v>#N/A</v>
      </c>
      <c r="B18" s="150"/>
      <c r="C18" s="133" t="e">
        <f>VLOOKUP(B18,'[1]LISTADO ATM'!$A$2:$B$922,2,0)</f>
        <v>#N/A</v>
      </c>
      <c r="D18" s="131" t="s">
        <v>2616</v>
      </c>
      <c r="E18" s="151"/>
    </row>
    <row r="19" spans="1:5" s="108" customFormat="1" ht="18" customHeight="1" x14ac:dyDescent="0.25">
      <c r="A19" s="144" t="e">
        <f>VLOOKUP(B19,'[1]LISTADO ATM'!$A$2:$C$922,3,0)</f>
        <v>#N/A</v>
      </c>
      <c r="B19" s="150"/>
      <c r="C19" s="133" t="e">
        <f>VLOOKUP(B19,'[1]LISTADO ATM'!$A$2:$B$922,2,0)</f>
        <v>#N/A</v>
      </c>
      <c r="D19" s="131" t="s">
        <v>2616</v>
      </c>
      <c r="E19" s="151"/>
    </row>
    <row r="20" spans="1:5" s="114" customFormat="1" ht="18" customHeight="1" x14ac:dyDescent="0.25">
      <c r="A20" s="144" t="e">
        <f>VLOOKUP(B20,'[1]LISTADO ATM'!$A$2:$C$922,3,0)</f>
        <v>#N/A</v>
      </c>
      <c r="B20" s="150"/>
      <c r="C20" s="133" t="e">
        <f>VLOOKUP(B20,'[1]LISTADO ATM'!$A$2:$B$922,2,0)</f>
        <v>#N/A</v>
      </c>
      <c r="D20" s="131" t="s">
        <v>2616</v>
      </c>
      <c r="E20" s="151"/>
    </row>
    <row r="21" spans="1:5" s="114" customFormat="1" ht="18" customHeight="1" x14ac:dyDescent="0.25">
      <c r="A21" s="144" t="e">
        <f>VLOOKUP(B21,'[1]LISTADO ATM'!$A$2:$C$922,3,0)</f>
        <v>#N/A</v>
      </c>
      <c r="B21" s="150"/>
      <c r="C21" s="133" t="e">
        <f>VLOOKUP(B21,'[1]LISTADO ATM'!$A$2:$B$922,2,0)</f>
        <v>#N/A</v>
      </c>
      <c r="D21" s="131" t="s">
        <v>2616</v>
      </c>
      <c r="E21" s="151"/>
    </row>
    <row r="22" spans="1:5" s="114" customFormat="1" ht="18" customHeight="1" thickBot="1" x14ac:dyDescent="0.3">
      <c r="A22" s="143" t="s">
        <v>2463</v>
      </c>
      <c r="B22" s="136">
        <f>COUNT(B9:B21)</f>
        <v>3</v>
      </c>
      <c r="C22" s="187"/>
      <c r="D22" s="188"/>
      <c r="E22" s="167"/>
    </row>
    <row r="23" spans="1:5" s="114" customFormat="1" ht="18" customHeight="1" x14ac:dyDescent="0.25">
      <c r="A23" s="189"/>
      <c r="B23" s="190"/>
      <c r="C23" s="190"/>
      <c r="D23" s="190"/>
      <c r="E23" s="191"/>
    </row>
    <row r="24" spans="1:5" s="114" customFormat="1" ht="18" customHeight="1" x14ac:dyDescent="0.25">
      <c r="A24" s="192" t="s">
        <v>2571</v>
      </c>
      <c r="B24" s="193"/>
      <c r="C24" s="193"/>
      <c r="D24" s="193"/>
      <c r="E24" s="194"/>
    </row>
    <row r="25" spans="1:5" s="114" customFormat="1" ht="18" customHeight="1" x14ac:dyDescent="0.25">
      <c r="A25" s="139" t="s">
        <v>15</v>
      </c>
      <c r="B25" s="139"/>
      <c r="C25" s="130" t="s">
        <v>46</v>
      </c>
      <c r="D25" s="130" t="s">
        <v>2411</v>
      </c>
      <c r="E25" s="139" t="s">
        <v>2409</v>
      </c>
    </row>
    <row r="26" spans="1:5" s="114" customFormat="1" ht="18" customHeight="1" x14ac:dyDescent="0.25">
      <c r="A26" s="133" t="str">
        <f>VLOOKUP(B26,'[1]LISTADO ATM'!$A$2:$C$822,3,0)</f>
        <v>DISTRITO NACIONAL</v>
      </c>
      <c r="B26" s="133">
        <v>243</v>
      </c>
      <c r="C26" s="133" t="str">
        <f>VLOOKUP(B26,'[1]LISTADO ATM'!$A$2:$B$822,2,0)</f>
        <v xml:space="preserve">ATM Autoservicio Plaza Central  </v>
      </c>
      <c r="D26" s="131" t="s">
        <v>2531</v>
      </c>
      <c r="E26" s="141" t="s">
        <v>2638</v>
      </c>
    </row>
    <row r="27" spans="1:5" s="114" customFormat="1" ht="18.75" customHeight="1" x14ac:dyDescent="0.25">
      <c r="A27" s="133" t="e">
        <f>VLOOKUP(B27,'[1]LISTADO ATM'!$A$2:$C$822,3,0)</f>
        <v>#N/A</v>
      </c>
      <c r="B27" s="133"/>
      <c r="C27" s="133" t="e">
        <f>VLOOKUP(B27,'[1]LISTADO ATM'!$A$2:$B$822,2,0)</f>
        <v>#N/A</v>
      </c>
      <c r="D27" s="131"/>
      <c r="E27" s="142"/>
    </row>
    <row r="28" spans="1:5" s="123" customFormat="1" ht="18.75" customHeight="1" x14ac:dyDescent="0.25">
      <c r="A28" s="133" t="e">
        <f>VLOOKUP(B28,'[1]LISTADO ATM'!$A$2:$C$822,3,0)</f>
        <v>#N/A</v>
      </c>
      <c r="B28" s="133"/>
      <c r="C28" s="133" t="e">
        <f>VLOOKUP(B28,'[1]LISTADO ATM'!$A$2:$B$822,2,0)</f>
        <v>#N/A</v>
      </c>
      <c r="D28" s="131"/>
      <c r="E28" s="142"/>
    </row>
    <row r="29" spans="1:5" s="123" customFormat="1" ht="18.75" customHeight="1" x14ac:dyDescent="0.25">
      <c r="A29" s="133" t="e">
        <f>VLOOKUP(B29,'[1]LISTADO ATM'!$A$2:$C$822,3,0)</f>
        <v>#N/A</v>
      </c>
      <c r="B29" s="133"/>
      <c r="C29" s="133" t="e">
        <f>VLOOKUP(B29,'[1]LISTADO ATM'!$A$2:$B$822,2,0)</f>
        <v>#N/A</v>
      </c>
      <c r="D29" s="131"/>
      <c r="E29" s="142"/>
    </row>
    <row r="30" spans="1:5" s="123" customFormat="1" ht="18.75" customHeight="1" x14ac:dyDescent="0.25">
      <c r="A30" s="133" t="e">
        <f>VLOOKUP(B30,'[1]LISTADO ATM'!$A$2:$C$822,3,0)</f>
        <v>#N/A</v>
      </c>
      <c r="B30" s="133"/>
      <c r="C30" s="133" t="e">
        <f>VLOOKUP(B30,'[1]LISTADO ATM'!$A$2:$B$822,2,0)</f>
        <v>#N/A</v>
      </c>
      <c r="D30" s="131"/>
      <c r="E30" s="142"/>
    </row>
    <row r="31" spans="1:5" s="123" customFormat="1" ht="18.75" customHeight="1" thickBot="1" x14ac:dyDescent="0.3">
      <c r="A31" s="143" t="s">
        <v>2463</v>
      </c>
      <c r="B31" s="136">
        <f>COUNT(B26:B26)</f>
        <v>1</v>
      </c>
      <c r="C31" s="187"/>
      <c r="D31" s="188"/>
      <c r="E31" s="167"/>
    </row>
    <row r="32" spans="1:5" s="123" customFormat="1" ht="18.75" customHeight="1" thickBot="1" x14ac:dyDescent="0.3">
      <c r="A32" s="168"/>
      <c r="B32" s="169"/>
      <c r="C32" s="169"/>
      <c r="D32" s="169"/>
      <c r="E32" s="170"/>
    </row>
    <row r="33" spans="1:10" s="114" customFormat="1" ht="18.75" customHeight="1" thickBot="1" x14ac:dyDescent="0.3">
      <c r="A33" s="184" t="s">
        <v>2464</v>
      </c>
      <c r="B33" s="185"/>
      <c r="C33" s="185"/>
      <c r="D33" s="185"/>
      <c r="E33" s="186"/>
    </row>
    <row r="34" spans="1:10" s="114" customFormat="1" ht="18.75" customHeight="1" x14ac:dyDescent="0.25">
      <c r="A34" s="139" t="s">
        <v>15</v>
      </c>
      <c r="B34" s="139" t="s">
        <v>2408</v>
      </c>
      <c r="C34" s="130" t="s">
        <v>46</v>
      </c>
      <c r="D34" s="130" t="s">
        <v>2411</v>
      </c>
      <c r="E34" s="130" t="s">
        <v>2409</v>
      </c>
    </row>
    <row r="35" spans="1:10" s="114" customFormat="1" ht="18" customHeight="1" x14ac:dyDescent="0.25">
      <c r="A35" s="144" t="str">
        <f>VLOOKUP(B35,'[1]LISTADO ATM'!$A$2:$C$922,3,0)</f>
        <v>DISTRITO NACIONAL</v>
      </c>
      <c r="B35" s="150">
        <v>354</v>
      </c>
      <c r="C35" s="133" t="str">
        <f>VLOOKUP(B35,'[1]LISTADO ATM'!$A$2:$B$922,2,0)</f>
        <v xml:space="preserve">ATM Oficina Núñez de Cáceres II </v>
      </c>
      <c r="D35" s="135" t="s">
        <v>2429</v>
      </c>
      <c r="E35" s="151" t="s">
        <v>2697</v>
      </c>
    </row>
    <row r="36" spans="1:10" s="114" customFormat="1" ht="18.75" customHeight="1" x14ac:dyDescent="0.25">
      <c r="A36" s="144" t="str">
        <f>VLOOKUP(B36,'[1]LISTADO ATM'!$A$2:$C$922,3,0)</f>
        <v>ESTE</v>
      </c>
      <c r="B36" s="150">
        <v>114</v>
      </c>
      <c r="C36" s="133" t="str">
        <f>VLOOKUP(B36,'[1]LISTADO ATM'!$A$2:$B$922,2,0)</f>
        <v xml:space="preserve">ATM Oficina Hato Mayor </v>
      </c>
      <c r="D36" s="135" t="s">
        <v>2429</v>
      </c>
      <c r="E36" s="151" t="s">
        <v>2698</v>
      </c>
      <c r="G36" s="122"/>
    </row>
    <row r="37" spans="1:10" s="114" customFormat="1" ht="18" customHeight="1" x14ac:dyDescent="0.25">
      <c r="A37" s="144" t="str">
        <f>VLOOKUP(B37,'[1]LISTADO ATM'!$A$2:$C$922,3,0)</f>
        <v>SUR</v>
      </c>
      <c r="B37" s="150">
        <v>582</v>
      </c>
      <c r="C37" s="133" t="str">
        <f>VLOOKUP(B37,'[1]LISTADO ATM'!$A$2:$B$922,2,0)</f>
        <v>ATM Estación Sabana Yegua</v>
      </c>
      <c r="D37" s="135" t="s">
        <v>2429</v>
      </c>
      <c r="E37" s="151" t="s">
        <v>2699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ESTE</v>
      </c>
      <c r="B38" s="150">
        <v>608</v>
      </c>
      <c r="C38" s="133" t="str">
        <f>VLOOKUP(B38,'[1]LISTADO ATM'!$A$2:$B$922,2,0)</f>
        <v xml:space="preserve">ATM Oficina Jumbo (San Pedro) </v>
      </c>
      <c r="D38" s="135" t="s">
        <v>2429</v>
      </c>
      <c r="E38" s="151" t="s">
        <v>2700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DISTRITO NACIONAL</v>
      </c>
      <c r="B39" s="150">
        <v>563</v>
      </c>
      <c r="C39" s="133" t="str">
        <f>VLOOKUP(B39,'[1]LISTADO ATM'!$A$2:$B$922,2,0)</f>
        <v xml:space="preserve">ATM Base Aérea San Isidro </v>
      </c>
      <c r="D39" s="135" t="s">
        <v>2429</v>
      </c>
      <c r="E39" s="151" t="s">
        <v>2701</v>
      </c>
    </row>
    <row r="40" spans="1:10" s="122" customFormat="1" ht="18.75" customHeight="1" x14ac:dyDescent="0.25">
      <c r="A40" s="144" t="str">
        <f>VLOOKUP(B40,'[1]LISTADO ATM'!$A$2:$C$922,3,0)</f>
        <v>SUR</v>
      </c>
      <c r="B40" s="150">
        <v>249</v>
      </c>
      <c r="C40" s="133" t="str">
        <f>VLOOKUP(B40,'[1]LISTADO ATM'!$A$2:$B$922,2,0)</f>
        <v xml:space="preserve">ATM Banco Agrícola Neiba </v>
      </c>
      <c r="D40" s="135" t="s">
        <v>2429</v>
      </c>
      <c r="E40" s="151" t="s">
        <v>2702</v>
      </c>
    </row>
    <row r="41" spans="1:10" s="122" customFormat="1" ht="18.75" customHeight="1" x14ac:dyDescent="0.25">
      <c r="A41" s="144" t="str">
        <f>VLOOKUP(B41,'[1]LISTADO ATM'!$A$2:$C$922,3,0)</f>
        <v>DISTRITO NACIONAL</v>
      </c>
      <c r="B41" s="150">
        <v>536</v>
      </c>
      <c r="C41" s="133" t="str">
        <f>VLOOKUP(B41,'[1]LISTADO ATM'!$A$2:$B$922,2,0)</f>
        <v xml:space="preserve">ATM Super Lama San Isidro </v>
      </c>
      <c r="D41" s="135" t="s">
        <v>2429</v>
      </c>
      <c r="E41" s="151" t="s">
        <v>2703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50">
        <v>272</v>
      </c>
      <c r="C42" s="133" t="str">
        <f>VLOOKUP(B42,'[1]LISTADO ATM'!$A$2:$B$922,2,0)</f>
        <v xml:space="preserve">ATM Cámara de Diputados </v>
      </c>
      <c r="D42" s="135" t="s">
        <v>2429</v>
      </c>
      <c r="E42" s="151" t="s">
        <v>2704</v>
      </c>
    </row>
    <row r="43" spans="1:10" s="122" customFormat="1" ht="18" customHeight="1" x14ac:dyDescent="0.25">
      <c r="A43" s="144" t="str">
        <f>VLOOKUP(B43,'[1]LISTADO ATM'!$A$2:$C$922,3,0)</f>
        <v>ESTE</v>
      </c>
      <c r="B43" s="150">
        <v>427</v>
      </c>
      <c r="C43" s="133" t="str">
        <f>VLOOKUP(B43,'[1]LISTADO ATM'!$A$2:$B$922,2,0)</f>
        <v xml:space="preserve">ATM Almacenes Iberia (Hato Mayor) </v>
      </c>
      <c r="D43" s="135" t="s">
        <v>2429</v>
      </c>
      <c r="E43" s="151" t="s">
        <v>2705</v>
      </c>
    </row>
    <row r="44" spans="1:10" s="122" customFormat="1" ht="18" x14ac:dyDescent="0.25">
      <c r="A44" s="144" t="str">
        <f>VLOOKUP(B44,'[1]LISTADO ATM'!$A$2:$C$922,3,0)</f>
        <v>NORTE</v>
      </c>
      <c r="B44" s="150">
        <v>144</v>
      </c>
      <c r="C44" s="133" t="str">
        <f>VLOOKUP(B44,'[1]LISTADO ATM'!$A$2:$B$922,2,0)</f>
        <v xml:space="preserve">ATM Oficina Villa Altagracia </v>
      </c>
      <c r="D44" s="135" t="s">
        <v>2429</v>
      </c>
      <c r="E44" s="151" t="s">
        <v>2707</v>
      </c>
    </row>
    <row r="45" spans="1:10" s="114" customFormat="1" ht="18" customHeight="1" x14ac:dyDescent="0.25">
      <c r="A45" s="144" t="str">
        <f>VLOOKUP(B45,'[1]LISTADO ATM'!$A$2:$C$922,3,0)</f>
        <v>DISTRITO NACIONAL</v>
      </c>
      <c r="B45" s="150">
        <v>931</v>
      </c>
      <c r="C45" s="133" t="str">
        <f>VLOOKUP(B45,'[1]LISTADO ATM'!$A$2:$B$922,2,0)</f>
        <v xml:space="preserve">ATM Autobanco Luperón I </v>
      </c>
      <c r="D45" s="135" t="s">
        <v>2429</v>
      </c>
      <c r="E45" s="151">
        <v>3336000300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SUR</v>
      </c>
      <c r="B46" s="150">
        <v>101</v>
      </c>
      <c r="C46" s="133" t="str">
        <f>VLOOKUP(B46,'[1]LISTADO ATM'!$A$2:$B$922,2,0)</f>
        <v xml:space="preserve">ATM Oficina San Juan de la Maguana I </v>
      </c>
      <c r="D46" s="135" t="s">
        <v>2429</v>
      </c>
      <c r="E46" s="151">
        <v>3336000309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ESTE</v>
      </c>
      <c r="B47" s="150">
        <v>16</v>
      </c>
      <c r="C47" s="133" t="str">
        <f>VLOOKUP(B47,'[1]LISTADO ATM'!$A$2:$B$922,2,0)</f>
        <v>ATM Estación Texaco Sabana de la Mar</v>
      </c>
      <c r="D47" s="135" t="s">
        <v>2429</v>
      </c>
      <c r="E47" s="151">
        <v>3336000317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DISTRITO NACIONAL</v>
      </c>
      <c r="B48" s="150">
        <v>617</v>
      </c>
      <c r="C48" s="133" t="str">
        <f>VLOOKUP(B48,'[1]LISTADO ATM'!$A$2:$B$922,2,0)</f>
        <v xml:space="preserve">ATM Guardia Presidencial </v>
      </c>
      <c r="D48" s="135" t="s">
        <v>2429</v>
      </c>
      <c r="E48" s="151">
        <v>3336000327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DISTRITO NACIONAL</v>
      </c>
      <c r="B49" s="150">
        <v>561</v>
      </c>
      <c r="C49" s="133" t="str">
        <f>VLOOKUP(B49,'[1]LISTADO ATM'!$A$2:$B$922,2,0)</f>
        <v xml:space="preserve">ATM Comando Regional P.N. S.D. Este </v>
      </c>
      <c r="D49" s="135" t="s">
        <v>2429</v>
      </c>
      <c r="E49" s="151">
        <v>3336000451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DISTRITO NACIONAL</v>
      </c>
      <c r="B50" s="150">
        <v>981</v>
      </c>
      <c r="C50" s="133" t="str">
        <f>VLOOKUP(B50,'[1]LISTADO ATM'!$A$2:$B$922,2,0)</f>
        <v xml:space="preserve">ATM Edificio 911 </v>
      </c>
      <c r="D50" s="135" t="s">
        <v>2429</v>
      </c>
      <c r="E50" s="151">
        <v>3336000452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str">
        <f>VLOOKUP(B51,'[1]LISTADO ATM'!$A$2:$C$922,3,0)</f>
        <v>DISTRITO NACIONAL</v>
      </c>
      <c r="B51" s="150">
        <v>706</v>
      </c>
      <c r="C51" s="133" t="str">
        <f>VLOOKUP(B51,'[1]LISTADO ATM'!$A$2:$B$922,2,0)</f>
        <v xml:space="preserve">ATM S/M Pristine </v>
      </c>
      <c r="D51" s="135" t="s">
        <v>2429</v>
      </c>
      <c r="E51" s="151">
        <v>3336000453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4" t="str">
        <f>VLOOKUP(B52,'[1]LISTADO ATM'!$A$2:$C$922,3,0)</f>
        <v>DISTRITO NACIONAL</v>
      </c>
      <c r="B52" s="150">
        <v>738</v>
      </c>
      <c r="C52" s="133" t="str">
        <f>VLOOKUP(B52,'[1]LISTADO ATM'!$A$2:$B$922,2,0)</f>
        <v xml:space="preserve">ATM Zona Franca Los Alcarrizos </v>
      </c>
      <c r="D52" s="135" t="s">
        <v>2429</v>
      </c>
      <c r="E52" s="151">
        <v>3336000454</v>
      </c>
    </row>
    <row r="53" spans="1:10" s="114" customFormat="1" ht="18" customHeight="1" x14ac:dyDescent="0.25">
      <c r="A53" s="144" t="str">
        <f>VLOOKUP(B53,'[1]LISTADO ATM'!$A$2:$C$922,3,0)</f>
        <v>NORTE</v>
      </c>
      <c r="B53" s="150">
        <v>728</v>
      </c>
      <c r="C53" s="133" t="str">
        <f>VLOOKUP(B53,'[1]LISTADO ATM'!$A$2:$B$922,2,0)</f>
        <v xml:space="preserve">ATM UNP La Vega Oficina Regional Norcentral </v>
      </c>
      <c r="D53" s="135" t="s">
        <v>2429</v>
      </c>
      <c r="E53" s="151">
        <v>3336000455</v>
      </c>
    </row>
    <row r="54" spans="1:10" s="114" customFormat="1" ht="18" customHeight="1" x14ac:dyDescent="0.25">
      <c r="A54" s="144" t="str">
        <f>VLOOKUP(B54,'[1]LISTADO ATM'!$A$2:$C$922,3,0)</f>
        <v>ESTE</v>
      </c>
      <c r="B54" s="150">
        <v>899</v>
      </c>
      <c r="C54" s="133" t="str">
        <f>VLOOKUP(B54,'[1]LISTADO ATM'!$A$2:$B$922,2,0)</f>
        <v xml:space="preserve">ATM Oficina Punta Cana </v>
      </c>
      <c r="D54" s="135" t="s">
        <v>2429</v>
      </c>
      <c r="E54" s="151">
        <v>3336000456</v>
      </c>
    </row>
    <row r="55" spans="1:10" s="114" customFormat="1" ht="18.75" customHeight="1" x14ac:dyDescent="0.25">
      <c r="A55" s="144" t="str">
        <f>VLOOKUP(B55,'[1]LISTADO ATM'!$A$2:$C$922,3,0)</f>
        <v>NORTE</v>
      </c>
      <c r="B55" s="150">
        <v>157</v>
      </c>
      <c r="C55" s="133" t="str">
        <f>VLOOKUP(B55,'[1]LISTADO ATM'!$A$2:$B$922,2,0)</f>
        <v xml:space="preserve">ATM Oficina Samaná </v>
      </c>
      <c r="D55" s="135" t="s">
        <v>2429</v>
      </c>
      <c r="E55" s="151">
        <v>3336000457</v>
      </c>
    </row>
    <row r="56" spans="1:10" s="114" customFormat="1" ht="18" customHeight="1" x14ac:dyDescent="0.25">
      <c r="A56" s="144" t="str">
        <f>VLOOKUP(B56,'[1]LISTADO ATM'!$A$2:$C$922,3,0)</f>
        <v>SUR</v>
      </c>
      <c r="B56" s="150">
        <v>45</v>
      </c>
      <c r="C56" s="133" t="str">
        <f>VLOOKUP(B56,'[1]LISTADO ATM'!$A$2:$B$922,2,0)</f>
        <v xml:space="preserve">ATM Oficina Tamayo </v>
      </c>
      <c r="D56" s="135" t="s">
        <v>2429</v>
      </c>
      <c r="E56" s="151">
        <v>3336000462</v>
      </c>
    </row>
    <row r="57" spans="1:10" s="122" customFormat="1" ht="18" customHeight="1" x14ac:dyDescent="0.25">
      <c r="A57" s="144" t="str">
        <f>VLOOKUP(B57,'[1]LISTADO ATM'!$A$2:$C$922,3,0)</f>
        <v>DISTRITO NACIONAL</v>
      </c>
      <c r="B57" s="150">
        <v>23</v>
      </c>
      <c r="C57" s="133" t="str">
        <f>VLOOKUP(B57,'[1]LISTADO ATM'!$A$2:$B$922,2,0)</f>
        <v xml:space="preserve">ATM Oficina México </v>
      </c>
      <c r="D57" s="135" t="s">
        <v>2429</v>
      </c>
      <c r="E57" s="151">
        <v>3336000467</v>
      </c>
    </row>
    <row r="58" spans="1:10" s="122" customFormat="1" ht="18" customHeight="1" x14ac:dyDescent="0.25">
      <c r="A58" s="144" t="str">
        <f>VLOOKUP(B58,'[1]LISTADO ATM'!$A$2:$C$922,3,0)</f>
        <v>NORTE</v>
      </c>
      <c r="B58" s="150">
        <v>142</v>
      </c>
      <c r="C58" s="133" t="str">
        <f>VLOOKUP(B58,'[1]LISTADO ATM'!$A$2:$B$922,2,0)</f>
        <v xml:space="preserve">ATM Centro de Caja Galerías Bonao </v>
      </c>
      <c r="D58" s="135" t="s">
        <v>2429</v>
      </c>
      <c r="E58" s="151">
        <v>3336000480</v>
      </c>
    </row>
    <row r="59" spans="1:10" s="122" customFormat="1" ht="18" customHeight="1" x14ac:dyDescent="0.25">
      <c r="A59" s="144" t="str">
        <f>VLOOKUP(B59,'[1]LISTADO ATM'!$A$2:$C$922,3,0)</f>
        <v>SUR</v>
      </c>
      <c r="B59" s="150">
        <v>311</v>
      </c>
      <c r="C59" s="133" t="str">
        <f>VLOOKUP(B59,'[1]LISTADO ATM'!$A$2:$B$922,2,0)</f>
        <v>ATM Plaza Eroski</v>
      </c>
      <c r="D59" s="135" t="s">
        <v>2429</v>
      </c>
      <c r="E59" s="151" t="s">
        <v>2765</v>
      </c>
    </row>
    <row r="60" spans="1:10" s="122" customFormat="1" ht="18" customHeight="1" x14ac:dyDescent="0.25">
      <c r="A60" s="144" t="str">
        <f>VLOOKUP(B60,'[1]LISTADO ATM'!$A$2:$C$922,3,0)</f>
        <v>DISTRITO NACIONAL</v>
      </c>
      <c r="B60" s="150">
        <v>241</v>
      </c>
      <c r="C60" s="133" t="str">
        <f>VLOOKUP(B60,'[1]LISTADO ATM'!$A$2:$B$922,2,0)</f>
        <v xml:space="preserve">ATM Palacio Nacional (Presidencia) </v>
      </c>
      <c r="D60" s="135" t="s">
        <v>2429</v>
      </c>
      <c r="E60" s="151">
        <v>3336000483</v>
      </c>
    </row>
    <row r="61" spans="1:10" s="122" customFormat="1" ht="18" x14ac:dyDescent="0.25">
      <c r="A61" s="144" t="str">
        <f>VLOOKUP(B61,'[1]LISTADO ATM'!$A$2:$C$922,3,0)</f>
        <v>DISTRITO NACIONAL</v>
      </c>
      <c r="B61" s="150">
        <v>235</v>
      </c>
      <c r="C61" s="133" t="str">
        <f>VLOOKUP(B61,'[1]LISTADO ATM'!$A$2:$B$922,2,0)</f>
        <v xml:space="preserve">ATM Oficina Multicentro La Sirena San Isidro </v>
      </c>
      <c r="D61" s="135" t="s">
        <v>2429</v>
      </c>
      <c r="E61" s="151" t="s">
        <v>2766</v>
      </c>
    </row>
    <row r="62" spans="1:10" s="122" customFormat="1" ht="18" customHeight="1" x14ac:dyDescent="0.25">
      <c r="A62" s="144" t="str">
        <f>VLOOKUP(B62,'[1]LISTADO ATM'!$A$2:$C$922,3,0)</f>
        <v>DISTRITO NACIONAL</v>
      </c>
      <c r="B62" s="150">
        <v>583</v>
      </c>
      <c r="C62" s="133" t="str">
        <f>VLOOKUP(B62,'[1]LISTADO ATM'!$A$2:$B$922,2,0)</f>
        <v xml:space="preserve">ATM Ministerio Fuerzas Armadas I </v>
      </c>
      <c r="D62" s="135" t="s">
        <v>2429</v>
      </c>
      <c r="E62" s="151">
        <v>3336000486</v>
      </c>
    </row>
    <row r="63" spans="1:10" s="123" customFormat="1" ht="18" customHeight="1" x14ac:dyDescent="0.25">
      <c r="A63" s="144" t="str">
        <f>VLOOKUP(B63,'[1]LISTADO ATM'!$A$2:$C$922,3,0)</f>
        <v>NORTE</v>
      </c>
      <c r="B63" s="150">
        <v>504</v>
      </c>
      <c r="C63" s="133" t="str">
        <f>VLOOKUP(B63,'[1]LISTADO ATM'!$A$2:$B$922,2,0)</f>
        <v>ATM CURNA UASD Nagua</v>
      </c>
      <c r="D63" s="135" t="s">
        <v>2429</v>
      </c>
      <c r="E63" s="151">
        <v>3336000488</v>
      </c>
    </row>
    <row r="64" spans="1:10" s="123" customFormat="1" ht="18" customHeight="1" x14ac:dyDescent="0.25">
      <c r="A64" s="144" t="str">
        <f>VLOOKUP(B64,'[1]LISTADO ATM'!$A$2:$C$922,3,0)</f>
        <v>DISTRITO NACIONAL</v>
      </c>
      <c r="B64" s="150">
        <v>696</v>
      </c>
      <c r="C64" s="133" t="str">
        <f>VLOOKUP(B64,'[1]LISTADO ATM'!$A$2:$B$922,2,0)</f>
        <v>ATM Olé Jacobo Majluta</v>
      </c>
      <c r="D64" s="135" t="s">
        <v>2429</v>
      </c>
      <c r="E64" s="151">
        <v>3336000491</v>
      </c>
    </row>
    <row r="65" spans="1:5" s="123" customFormat="1" ht="18" customHeight="1" x14ac:dyDescent="0.25">
      <c r="A65" s="144" t="str">
        <f>VLOOKUP(B65,'[1]LISTADO ATM'!$A$2:$C$922,3,0)</f>
        <v>DISTRITO NACIONAL</v>
      </c>
      <c r="B65" s="150">
        <v>655</v>
      </c>
      <c r="C65" s="133" t="str">
        <f>VLOOKUP(B65,'[1]LISTADO ATM'!$A$2:$B$922,2,0)</f>
        <v>ATM Farmacia Sandra</v>
      </c>
      <c r="D65" s="135" t="s">
        <v>2429</v>
      </c>
      <c r="E65" s="151">
        <v>3336000492</v>
      </c>
    </row>
    <row r="66" spans="1:5" s="123" customFormat="1" ht="18" customHeight="1" x14ac:dyDescent="0.25">
      <c r="A66" s="144" t="str">
        <f>VLOOKUP(B66,'[1]LISTADO ATM'!$A$2:$C$922,3,0)</f>
        <v>ESTE</v>
      </c>
      <c r="B66" s="150">
        <v>630</v>
      </c>
      <c r="C66" s="133" t="str">
        <f>VLOOKUP(B66,'[1]LISTADO ATM'!$A$2:$B$922,2,0)</f>
        <v xml:space="preserve">ATM Oficina Plaza Zaglul (SPM) </v>
      </c>
      <c r="D66" s="135" t="s">
        <v>2429</v>
      </c>
      <c r="E66" s="151">
        <v>3336000493</v>
      </c>
    </row>
    <row r="67" spans="1:5" s="123" customFormat="1" ht="18" customHeight="1" x14ac:dyDescent="0.25">
      <c r="A67" s="144" t="str">
        <f>VLOOKUP(B67,'[1]LISTADO ATM'!$A$2:$C$922,3,0)</f>
        <v>ESTE</v>
      </c>
      <c r="B67" s="150">
        <v>609</v>
      </c>
      <c r="C67" s="133" t="str">
        <f>VLOOKUP(B67,'[1]LISTADO ATM'!$A$2:$B$922,2,0)</f>
        <v xml:space="preserve">ATM S/M Jumbo (San Pedro) </v>
      </c>
      <c r="D67" s="135" t="s">
        <v>2429</v>
      </c>
      <c r="E67" s="151">
        <v>3336000495</v>
      </c>
    </row>
    <row r="68" spans="1:5" s="123" customFormat="1" ht="18" customHeight="1" x14ac:dyDescent="0.25">
      <c r="A68" s="144" t="str">
        <f>VLOOKUP(B68,'[1]LISTADO ATM'!$A$2:$C$922,3,0)</f>
        <v>DISTRITO NACIONAL</v>
      </c>
      <c r="B68" s="150">
        <v>949</v>
      </c>
      <c r="C68" s="133" t="str">
        <f>VLOOKUP(B68,'[1]LISTADO ATM'!$A$2:$B$922,2,0)</f>
        <v xml:space="preserve">ATM S/M Bravo San Isidro Coral Mall </v>
      </c>
      <c r="D68" s="135" t="s">
        <v>2429</v>
      </c>
      <c r="E68" s="151">
        <v>3336000500</v>
      </c>
    </row>
    <row r="69" spans="1:5" s="123" customFormat="1" ht="18" customHeight="1" x14ac:dyDescent="0.25">
      <c r="A69" s="144" t="str">
        <f>VLOOKUP(B69,'[1]LISTADO ATM'!$A$2:$C$922,3,0)</f>
        <v>ESTE</v>
      </c>
      <c r="B69" s="150">
        <v>294</v>
      </c>
      <c r="C69" s="133" t="str">
        <f>VLOOKUP(B69,'[1]LISTADO ATM'!$A$2:$B$922,2,0)</f>
        <v xml:space="preserve">ATM Plaza Zaglul San Pedro II </v>
      </c>
      <c r="D69" s="135" t="s">
        <v>2429</v>
      </c>
      <c r="E69" s="151">
        <v>3336000502</v>
      </c>
    </row>
    <row r="70" spans="1:5" s="122" customFormat="1" ht="18.75" customHeight="1" x14ac:dyDescent="0.25">
      <c r="A70" s="144" t="str">
        <f>VLOOKUP(B70,'[1]LISTADO ATM'!$A$2:$C$922,3,0)</f>
        <v>DISTRITO NACIONAL</v>
      </c>
      <c r="B70" s="150">
        <v>564</v>
      </c>
      <c r="C70" s="133" t="str">
        <f>VLOOKUP(B70,'[1]LISTADO ATM'!$A$2:$B$922,2,0)</f>
        <v xml:space="preserve">ATM Ministerio de Agricultura </v>
      </c>
      <c r="D70" s="135" t="s">
        <v>2429</v>
      </c>
      <c r="E70" s="151">
        <v>3335999552</v>
      </c>
    </row>
    <row r="71" spans="1:5" s="123" customFormat="1" ht="18.75" customHeight="1" x14ac:dyDescent="0.25">
      <c r="A71" s="144" t="str">
        <f>VLOOKUP(B71,'[1]LISTADO ATM'!$A$2:$C$922,3,0)</f>
        <v>ESTE</v>
      </c>
      <c r="B71" s="150">
        <v>330</v>
      </c>
      <c r="C71" s="133" t="str">
        <f>VLOOKUP(B71,'[1]LISTADO ATM'!$A$2:$B$922,2,0)</f>
        <v xml:space="preserve">ATM Oficina Boulevard (Higuey) </v>
      </c>
      <c r="D71" s="135" t="s">
        <v>2429</v>
      </c>
      <c r="E71" s="151">
        <v>3336000508</v>
      </c>
    </row>
    <row r="72" spans="1:5" s="123" customFormat="1" ht="18.75" customHeight="1" x14ac:dyDescent="0.25">
      <c r="A72" s="144" t="str">
        <f>VLOOKUP(B72,'[1]LISTADO ATM'!$A$2:$C$922,3,0)</f>
        <v>DISTRITO NACIONAL</v>
      </c>
      <c r="B72" s="150">
        <v>183</v>
      </c>
      <c r="C72" s="133" t="str">
        <f>VLOOKUP(B72,'[1]LISTADO ATM'!$A$2:$B$922,2,0)</f>
        <v>ATM Estación Nativa Km. 22 Aut. Duarte.</v>
      </c>
      <c r="D72" s="135" t="s">
        <v>2429</v>
      </c>
      <c r="E72" s="151">
        <v>3336000509</v>
      </c>
    </row>
    <row r="73" spans="1:5" s="123" customFormat="1" ht="18.75" customHeight="1" x14ac:dyDescent="0.25">
      <c r="A73" s="144" t="str">
        <f>VLOOKUP(B73,'[1]LISTADO ATM'!$A$2:$C$922,3,0)</f>
        <v>DISTRITO NACIONAL</v>
      </c>
      <c r="B73" s="150">
        <v>325</v>
      </c>
      <c r="C73" s="133" t="str">
        <f>VLOOKUP(B73,'[1]LISTADO ATM'!$A$2:$B$922,2,0)</f>
        <v>ATM Casa Edwin</v>
      </c>
      <c r="D73" s="135" t="s">
        <v>2429</v>
      </c>
      <c r="E73" s="151">
        <v>3336000510</v>
      </c>
    </row>
    <row r="74" spans="1:5" s="114" customFormat="1" ht="18" customHeight="1" x14ac:dyDescent="0.25">
      <c r="A74" s="144" t="str">
        <f>VLOOKUP(B74,'[1]LISTADO ATM'!$A$2:$C$922,3,0)</f>
        <v>SUR</v>
      </c>
      <c r="B74" s="150">
        <v>50</v>
      </c>
      <c r="C74" s="133" t="str">
        <f>VLOOKUP(B74,'[1]LISTADO ATM'!$A$2:$B$922,2,0)</f>
        <v xml:space="preserve">ATM Oficina Padre Las Casas (Azua) </v>
      </c>
      <c r="D74" s="135" t="s">
        <v>2429</v>
      </c>
      <c r="E74" s="151">
        <v>3336000511</v>
      </c>
    </row>
    <row r="75" spans="1:5" s="122" customFormat="1" ht="18.75" customHeight="1" x14ac:dyDescent="0.25">
      <c r="A75" s="144" t="str">
        <f>VLOOKUP(B75,'[1]LISTADO ATM'!$A$2:$C$922,3,0)</f>
        <v>DISTRITO NACIONAL</v>
      </c>
      <c r="B75" s="150">
        <v>560</v>
      </c>
      <c r="C75" s="133" t="str">
        <f>VLOOKUP(B75,'[1]LISTADO ATM'!$A$2:$B$922,2,0)</f>
        <v xml:space="preserve">ATM Junta Central Electoral </v>
      </c>
      <c r="D75" s="135" t="s">
        <v>2429</v>
      </c>
      <c r="E75" s="151">
        <v>3336000667</v>
      </c>
    </row>
    <row r="76" spans="1:5" s="122" customFormat="1" ht="18" customHeight="1" x14ac:dyDescent="0.25">
      <c r="A76" s="144" t="str">
        <f>VLOOKUP(B76,'[1]LISTADO ATM'!$A$2:$C$922,3,0)</f>
        <v>DISTRITO NACIONAL</v>
      </c>
      <c r="B76" s="150">
        <v>672</v>
      </c>
      <c r="C76" s="133" t="str">
        <f>VLOOKUP(B76,'[1]LISTADO ATM'!$A$2:$B$922,2,0)</f>
        <v>ATM Destacamento Policía Nacional La Victoria</v>
      </c>
      <c r="D76" s="135" t="s">
        <v>2429</v>
      </c>
      <c r="E76" s="151">
        <v>3336000684</v>
      </c>
    </row>
    <row r="77" spans="1:5" s="122" customFormat="1" ht="18" customHeight="1" x14ac:dyDescent="0.25">
      <c r="A77" s="144" t="str">
        <f>VLOOKUP(B77,'[1]LISTADO ATM'!$A$2:$C$922,3,0)</f>
        <v>NORTE</v>
      </c>
      <c r="B77" s="150">
        <v>402</v>
      </c>
      <c r="C77" s="133" t="str">
        <f>VLOOKUP(B77,'[1]LISTADO ATM'!$A$2:$B$922,2,0)</f>
        <v xml:space="preserve">ATM La Sirena La Vega </v>
      </c>
      <c r="D77" s="135" t="s">
        <v>2429</v>
      </c>
      <c r="E77" s="151">
        <v>3336000700</v>
      </c>
    </row>
    <row r="78" spans="1:5" s="122" customFormat="1" ht="17.45" customHeight="1" x14ac:dyDescent="0.25">
      <c r="A78" s="144" t="str">
        <f>VLOOKUP(B78,'[1]LISTADO ATM'!$A$2:$C$922,3,0)</f>
        <v>DISTRITO NACIONAL</v>
      </c>
      <c r="B78" s="150">
        <v>227</v>
      </c>
      <c r="C78" s="133" t="str">
        <f>VLOOKUP(B78,'[1]LISTADO ATM'!$A$2:$B$922,2,0)</f>
        <v xml:space="preserve">ATM S/M Bravo Av. Enriquillo </v>
      </c>
      <c r="D78" s="135" t="s">
        <v>2429</v>
      </c>
      <c r="E78" s="151">
        <v>3336000969</v>
      </c>
    </row>
    <row r="79" spans="1:5" s="122" customFormat="1" ht="18.75" customHeight="1" x14ac:dyDescent="0.25">
      <c r="A79" s="144" t="str">
        <f>VLOOKUP(B79,'[1]LISTADO ATM'!$A$2:$C$922,3,0)</f>
        <v>DISTRITO NACIONAL</v>
      </c>
      <c r="B79" s="150">
        <v>663</v>
      </c>
      <c r="C79" s="133" t="str">
        <f>VLOOKUP(B79,'[1]LISTADO ATM'!$A$2:$B$922,2,0)</f>
        <v>S/M Ole Ave. España</v>
      </c>
      <c r="D79" s="135" t="s">
        <v>2429</v>
      </c>
      <c r="E79" s="151">
        <v>3336000982</v>
      </c>
    </row>
    <row r="80" spans="1:5" s="114" customFormat="1" ht="18.75" customHeight="1" x14ac:dyDescent="0.25">
      <c r="A80" s="144" t="str">
        <f>VLOOKUP(B80,'[1]LISTADO ATM'!$A$2:$C$922,3,0)</f>
        <v>NORTE</v>
      </c>
      <c r="B80" s="150">
        <v>737</v>
      </c>
      <c r="C80" s="133" t="str">
        <f>VLOOKUP(B80,'[1]LISTADO ATM'!$A$2:$B$922,2,0)</f>
        <v xml:space="preserve">ATM UNP Cabarete (Puerto Plata) </v>
      </c>
      <c r="D80" s="135" t="s">
        <v>2429</v>
      </c>
      <c r="E80" s="151">
        <v>3336001007</v>
      </c>
    </row>
    <row r="81" spans="1:5" s="114" customFormat="1" ht="18" customHeight="1" x14ac:dyDescent="0.25">
      <c r="A81" s="144" t="str">
        <f>VLOOKUP(B81,'[1]LISTADO ATM'!$A$2:$C$922,3,0)</f>
        <v>SUR</v>
      </c>
      <c r="B81" s="150">
        <v>44</v>
      </c>
      <c r="C81" s="133" t="str">
        <f>VLOOKUP(B81,'[1]LISTADO ATM'!$A$2:$B$922,2,0)</f>
        <v xml:space="preserve">ATM Oficina Pedernales </v>
      </c>
      <c r="D81" s="135" t="s">
        <v>2429</v>
      </c>
      <c r="E81" s="151">
        <v>3336001029</v>
      </c>
    </row>
    <row r="82" spans="1:5" s="114" customFormat="1" ht="18" customHeight="1" x14ac:dyDescent="0.25">
      <c r="A82" s="144" t="str">
        <f>VLOOKUP(B82,'[1]LISTADO ATM'!$A$2:$C$922,3,0)</f>
        <v>SUR</v>
      </c>
      <c r="B82" s="150">
        <v>817</v>
      </c>
      <c r="C82" s="133" t="str">
        <f>VLOOKUP(B82,'[1]LISTADO ATM'!$A$2:$B$922,2,0)</f>
        <v xml:space="preserve">ATM Ayuntamiento Sabana Larga (San José de Ocoa) </v>
      </c>
      <c r="D82" s="135" t="s">
        <v>2429</v>
      </c>
      <c r="E82" s="151">
        <v>3336001108</v>
      </c>
    </row>
    <row r="83" spans="1:5" s="114" customFormat="1" ht="18.75" customHeight="1" x14ac:dyDescent="0.25">
      <c r="A83" s="144" t="str">
        <f>VLOOKUP(B83,'[1]LISTADO ATM'!$A$2:$C$922,3,0)</f>
        <v>DISTRITO NACIONAL</v>
      </c>
      <c r="B83" s="150">
        <v>821</v>
      </c>
      <c r="C83" s="133" t="str">
        <f>VLOOKUP(B83,'[1]LISTADO ATM'!$A$2:$B$922,2,0)</f>
        <v xml:space="preserve">ATM S/M Bravo Churchill </v>
      </c>
      <c r="D83" s="135" t="s">
        <v>2429</v>
      </c>
      <c r="E83" s="151">
        <v>3336001121</v>
      </c>
    </row>
    <row r="84" spans="1:5" s="114" customFormat="1" ht="18" customHeight="1" x14ac:dyDescent="0.25">
      <c r="A84" s="144" t="str">
        <f>VLOOKUP(B84,'[1]LISTADO ATM'!$A$2:$C$922,3,0)</f>
        <v>DISTRITO NACIONAL</v>
      </c>
      <c r="B84" s="150">
        <v>967</v>
      </c>
      <c r="C84" s="133" t="str">
        <f>VLOOKUP(B84,'[1]LISTADO ATM'!$A$2:$B$922,2,0)</f>
        <v xml:space="preserve">ATM UNP Hiper Olé Autopista Duarte </v>
      </c>
      <c r="D84" s="135" t="s">
        <v>2429</v>
      </c>
      <c r="E84" s="151">
        <v>3336001132</v>
      </c>
    </row>
    <row r="85" spans="1:5" s="122" customFormat="1" ht="18.75" customHeight="1" x14ac:dyDescent="0.25">
      <c r="A85" s="144" t="str">
        <f>VLOOKUP(B85,'[1]LISTADO ATM'!$A$2:$C$922,3,0)</f>
        <v>DISTRITO NACIONAL</v>
      </c>
      <c r="B85" s="150">
        <v>507</v>
      </c>
      <c r="C85" s="133" t="str">
        <f>VLOOKUP(B85,'[1]LISTADO ATM'!$A$2:$B$922,2,0)</f>
        <v>ATM Estación Sigma Boca Chica</v>
      </c>
      <c r="D85" s="135" t="s">
        <v>2429</v>
      </c>
      <c r="E85" s="151">
        <v>3336001206</v>
      </c>
    </row>
    <row r="86" spans="1:5" s="122" customFormat="1" ht="18.75" customHeight="1" x14ac:dyDescent="0.25">
      <c r="A86" s="144" t="e">
        <f>VLOOKUP(B86,'[1]LISTADO ATM'!$A$2:$C$922,3,0)</f>
        <v>#N/A</v>
      </c>
      <c r="B86" s="150"/>
      <c r="C86" s="133" t="e">
        <f>VLOOKUP(B86,'[1]LISTADO ATM'!$A$2:$B$922,2,0)</f>
        <v>#N/A</v>
      </c>
      <c r="D86" s="135"/>
      <c r="E86" s="151"/>
    </row>
    <row r="87" spans="1:5" s="123" customFormat="1" ht="18.75" customHeight="1" x14ac:dyDescent="0.25">
      <c r="A87" s="144" t="e">
        <f>VLOOKUP(B87,'[1]LISTADO ATM'!$A$2:$C$922,3,0)</f>
        <v>#N/A</v>
      </c>
      <c r="B87" s="150"/>
      <c r="C87" s="133" t="e">
        <f>VLOOKUP(B87,'[1]LISTADO ATM'!$A$2:$B$922,2,0)</f>
        <v>#N/A</v>
      </c>
      <c r="D87" s="135"/>
      <c r="E87" s="151"/>
    </row>
    <row r="88" spans="1:5" s="123" customFormat="1" ht="18.75" customHeight="1" x14ac:dyDescent="0.25">
      <c r="A88" s="144" t="e">
        <f>VLOOKUP(B88,'[1]LISTADO ATM'!$A$2:$C$922,3,0)</f>
        <v>#N/A</v>
      </c>
      <c r="B88" s="150"/>
      <c r="C88" s="133" t="e">
        <f>VLOOKUP(B88,'[1]LISTADO ATM'!$A$2:$B$922,2,0)</f>
        <v>#N/A</v>
      </c>
      <c r="D88" s="135"/>
      <c r="E88" s="151"/>
    </row>
    <row r="89" spans="1:5" s="123" customFormat="1" ht="18.75" customHeight="1" x14ac:dyDescent="0.25">
      <c r="A89" s="145"/>
      <c r="B89" s="148">
        <f>COUNT(B35:B70)</f>
        <v>36</v>
      </c>
      <c r="C89" s="165"/>
      <c r="D89" s="166"/>
      <c r="E89" s="167"/>
    </row>
    <row r="90" spans="1:5" s="114" customFormat="1" ht="18" customHeight="1" thickBot="1" x14ac:dyDescent="0.3">
      <c r="A90" s="168"/>
      <c r="B90" s="169"/>
      <c r="C90" s="169"/>
      <c r="D90" s="169"/>
      <c r="E90" s="170"/>
    </row>
    <row r="91" spans="1:5" ht="18" customHeight="1" x14ac:dyDescent="0.25">
      <c r="A91" s="171" t="s">
        <v>2434</v>
      </c>
      <c r="B91" s="172"/>
      <c r="C91" s="172"/>
      <c r="D91" s="172"/>
      <c r="E91" s="173"/>
    </row>
    <row r="92" spans="1:5" ht="18" customHeight="1" x14ac:dyDescent="0.25">
      <c r="A92" s="139" t="s">
        <v>15</v>
      </c>
      <c r="B92" s="139" t="s">
        <v>2408</v>
      </c>
      <c r="C92" s="130" t="s">
        <v>46</v>
      </c>
      <c r="D92" s="130" t="s">
        <v>2411</v>
      </c>
      <c r="E92" s="139" t="s">
        <v>2409</v>
      </c>
    </row>
    <row r="93" spans="1:5" ht="18.75" customHeight="1" x14ac:dyDescent="0.25">
      <c r="A93" s="144" t="str">
        <f>VLOOKUP(B93,'[1]LISTADO ATM'!$A$2:$C$822,3,0)</f>
        <v>DISTRITO NACIONAL</v>
      </c>
      <c r="B93" s="150">
        <v>566</v>
      </c>
      <c r="C93" s="133" t="str">
        <f>VLOOKUP(B93,'[1]LISTADO ATM'!$A$2:$B$922,2,0)</f>
        <v xml:space="preserve">ATM Hiper Olé Aut. Duarte </v>
      </c>
      <c r="D93" s="133" t="s">
        <v>2470</v>
      </c>
      <c r="E93" s="141">
        <v>3335998728</v>
      </c>
    </row>
    <row r="94" spans="1:5" ht="18.75" customHeight="1" x14ac:dyDescent="0.25">
      <c r="A94" s="144" t="str">
        <f>VLOOKUP(B94,'[1]LISTADO ATM'!$A$2:$C$822,3,0)</f>
        <v>DISTRITO NACIONAL</v>
      </c>
      <c r="B94" s="150">
        <v>568</v>
      </c>
      <c r="C94" s="133" t="str">
        <f>VLOOKUP(B94,'[1]LISTADO ATM'!$A$2:$B$822,2,0)</f>
        <v xml:space="preserve">ATM Ministerio de Educación </v>
      </c>
      <c r="D94" s="133" t="s">
        <v>2470</v>
      </c>
      <c r="E94" s="141" t="s">
        <v>2708</v>
      </c>
    </row>
    <row r="95" spans="1:5" ht="18" x14ac:dyDescent="0.25">
      <c r="A95" s="144" t="str">
        <f>VLOOKUP(B95,'[1]LISTADO ATM'!$A$2:$C$822,3,0)</f>
        <v>DISTRITO NACIONAL</v>
      </c>
      <c r="B95" s="150">
        <v>162</v>
      </c>
      <c r="C95" s="133" t="str">
        <f>VLOOKUP(B95,'[1]LISTADO ATM'!$A$2:$B$822,2,0)</f>
        <v xml:space="preserve">ATM Oficina Tiradentes I </v>
      </c>
      <c r="D95" s="133" t="s">
        <v>2470</v>
      </c>
      <c r="E95" s="141" t="s">
        <v>2709</v>
      </c>
    </row>
    <row r="96" spans="1:5" ht="18" x14ac:dyDescent="0.25">
      <c r="A96" s="144" t="str">
        <f>VLOOKUP(B96,'[1]LISTADO ATM'!$A$2:$C$822,3,0)</f>
        <v>DISTRITO NACIONAL</v>
      </c>
      <c r="B96" s="150">
        <v>678</v>
      </c>
      <c r="C96" s="133" t="str">
        <f>VLOOKUP(B96,'[1]LISTADO ATM'!$A$2:$B$822,2,0)</f>
        <v>ATM Eco Petroleo San Isidro</v>
      </c>
      <c r="D96" s="133" t="s">
        <v>2470</v>
      </c>
      <c r="E96" s="141" t="s">
        <v>2710</v>
      </c>
    </row>
    <row r="97" spans="1:5" s="108" customFormat="1" ht="18.75" customHeight="1" x14ac:dyDescent="0.25">
      <c r="A97" s="144" t="str">
        <f>VLOOKUP(B97,'[1]LISTADO ATM'!$A$2:$C$822,3,0)</f>
        <v>NORTE</v>
      </c>
      <c r="B97" s="150">
        <v>93</v>
      </c>
      <c r="C97" s="133" t="str">
        <f>VLOOKUP(B97,'[1]LISTADO ATM'!$A$2:$B$822,2,0)</f>
        <v xml:space="preserve">ATM Oficina Cotuí </v>
      </c>
      <c r="D97" s="133" t="s">
        <v>2470</v>
      </c>
      <c r="E97" s="141">
        <v>3336000473</v>
      </c>
    </row>
    <row r="98" spans="1:5" s="108" customFormat="1" ht="18" customHeight="1" x14ac:dyDescent="0.25">
      <c r="A98" s="133" t="str">
        <f>VLOOKUP(B98,'[1]LISTADO ATM'!$A$2:$C$822,3,0)</f>
        <v>DISTRITO NACIONAL</v>
      </c>
      <c r="B98" s="150">
        <v>13</v>
      </c>
      <c r="C98" s="133" t="str">
        <f>VLOOKUP(B98,'[1]LISTADO ATM'!$A$2:$B$822,2,0)</f>
        <v xml:space="preserve">ATM CDEEE </v>
      </c>
      <c r="D98" s="133" t="s">
        <v>2470</v>
      </c>
      <c r="E98" s="142">
        <v>3336000458</v>
      </c>
    </row>
    <row r="99" spans="1:5" s="108" customFormat="1" ht="18.75" customHeight="1" x14ac:dyDescent="0.25">
      <c r="A99" s="144" t="str">
        <f>VLOOKUP(B99,'[1]LISTADO ATM'!$A$2:$C$822,3,0)</f>
        <v>DISTRITO NACIONAL</v>
      </c>
      <c r="B99" s="150">
        <v>558</v>
      </c>
      <c r="C99" s="133" t="str">
        <f>VLOOKUP(B99,'[1]LISTADO ATM'!$A$2:$B$822,2,0)</f>
        <v xml:space="preserve">ATM Base Naval 27 de Febrero (Sans Soucí) </v>
      </c>
      <c r="D99" s="133" t="s">
        <v>2470</v>
      </c>
      <c r="E99" s="141">
        <v>3336000487</v>
      </c>
    </row>
    <row r="100" spans="1:5" ht="18.75" customHeight="1" x14ac:dyDescent="0.25">
      <c r="A100" s="144" t="str">
        <f>VLOOKUP(B100,'[1]LISTADO ATM'!$A$2:$C$822,3,0)</f>
        <v>NORTE</v>
      </c>
      <c r="B100" s="150">
        <v>383</v>
      </c>
      <c r="C100" s="133" t="str">
        <f>VLOOKUP(B100,'[1]LISTADO ATM'!$A$2:$B$822,2,0)</f>
        <v>ATM S/M Daniel (Dajabón)</v>
      </c>
      <c r="D100" s="133" t="s">
        <v>2470</v>
      </c>
      <c r="E100" s="141">
        <v>3336000489</v>
      </c>
    </row>
    <row r="101" spans="1:5" ht="18" x14ac:dyDescent="0.25">
      <c r="A101" s="144" t="str">
        <f>VLOOKUP(B101,'[1]LISTADO ATM'!$A$2:$C$822,3,0)</f>
        <v>NORTE</v>
      </c>
      <c r="B101" s="150">
        <v>752</v>
      </c>
      <c r="C101" s="133" t="str">
        <f>VLOOKUP(B101,'[1]LISTADO ATM'!$A$2:$B$822,2,0)</f>
        <v xml:space="preserve">ATM UNP Las Carolinas (La Vega) </v>
      </c>
      <c r="D101" s="133" t="s">
        <v>2470</v>
      </c>
      <c r="E101" s="141">
        <v>3336000490</v>
      </c>
    </row>
    <row r="102" spans="1:5" ht="18.75" customHeight="1" x14ac:dyDescent="0.25">
      <c r="A102" s="144" t="str">
        <f>VLOOKUP(B102,'[1]LISTADO ATM'!$A$2:$C$822,3,0)</f>
        <v>SUR</v>
      </c>
      <c r="B102" s="150">
        <v>616</v>
      </c>
      <c r="C102" s="133" t="str">
        <f>VLOOKUP(B102,'[1]LISTADO ATM'!$A$2:$B$822,2,0)</f>
        <v xml:space="preserve">ATM 5ta. Brigada Barahona </v>
      </c>
      <c r="D102" s="133" t="s">
        <v>2470</v>
      </c>
      <c r="E102" s="141" t="s">
        <v>2767</v>
      </c>
    </row>
    <row r="103" spans="1:5" ht="18" customHeight="1" x14ac:dyDescent="0.25">
      <c r="A103" s="144" t="str">
        <f>VLOOKUP(B103,'[1]LISTADO ATM'!$A$2:$C$822,3,0)</f>
        <v>NORTE</v>
      </c>
      <c r="B103" s="150">
        <v>936</v>
      </c>
      <c r="C103" s="133" t="str">
        <f>VLOOKUP(B103,'[1]LISTADO ATM'!$A$2:$B$822,2,0)</f>
        <v xml:space="preserve">ATM Autobanco Oficina La Vega I </v>
      </c>
      <c r="D103" s="133" t="s">
        <v>2470</v>
      </c>
      <c r="E103" s="141">
        <v>3336000496</v>
      </c>
    </row>
    <row r="104" spans="1:5" ht="18" x14ac:dyDescent="0.25">
      <c r="A104" s="144" t="str">
        <f>VLOOKUP(B104,'[1]LISTADO ATM'!$A$2:$C$822,3,0)</f>
        <v>ESTE</v>
      </c>
      <c r="B104" s="150">
        <v>912</v>
      </c>
      <c r="C104" s="133" t="str">
        <f>VLOOKUP(B104,'[1]LISTADO ATM'!$A$2:$B$822,2,0)</f>
        <v xml:space="preserve">ATM Oficina San Pedro II </v>
      </c>
      <c r="D104" s="133" t="s">
        <v>2470</v>
      </c>
      <c r="E104" s="141">
        <v>3336000497</v>
      </c>
    </row>
    <row r="105" spans="1:5" ht="18" x14ac:dyDescent="0.25">
      <c r="A105" s="144" t="str">
        <f>VLOOKUP(B105,'[1]LISTADO ATM'!$A$2:$C$822,3,0)</f>
        <v>DISTRITO NACIONAL</v>
      </c>
      <c r="B105" s="150">
        <v>861</v>
      </c>
      <c r="C105" s="133" t="str">
        <f>VLOOKUP(B105,'[1]LISTADO ATM'!$A$2:$B$822,2,0)</f>
        <v xml:space="preserve">ATM Oficina Bella Vista 27 de Febrero II </v>
      </c>
      <c r="D105" s="133" t="s">
        <v>2470</v>
      </c>
      <c r="E105" s="141">
        <v>3336000498</v>
      </c>
    </row>
    <row r="106" spans="1:5" ht="18.75" customHeight="1" x14ac:dyDescent="0.25">
      <c r="A106" s="144" t="str">
        <f>VLOOKUP(B106,'[1]LISTADO ATM'!$A$2:$C$822,3,0)</f>
        <v>NORTE</v>
      </c>
      <c r="B106" s="150">
        <v>985</v>
      </c>
      <c r="C106" s="133" t="str">
        <f>VLOOKUP(B106,'[1]LISTADO ATM'!$A$2:$B$822,2,0)</f>
        <v xml:space="preserve">ATM Oficina Dajabón II </v>
      </c>
      <c r="D106" s="133" t="s">
        <v>2470</v>
      </c>
      <c r="E106" s="141" t="s">
        <v>2768</v>
      </c>
    </row>
    <row r="107" spans="1:5" ht="18" x14ac:dyDescent="0.25">
      <c r="A107" s="144" t="str">
        <f>VLOOKUP(B107,'[1]LISTADO ATM'!$A$2:$C$822,3,0)</f>
        <v>DISTRITO NACIONAL</v>
      </c>
      <c r="B107" s="150">
        <v>624</v>
      </c>
      <c r="C107" s="133" t="str">
        <f>VLOOKUP(B107,'[1]LISTADO ATM'!$A$2:$B$822,2,0)</f>
        <v xml:space="preserve">ATM Policía Nacional I </v>
      </c>
      <c r="D107" s="133" t="s">
        <v>2470</v>
      </c>
      <c r="E107" s="141">
        <v>3336000503</v>
      </c>
    </row>
    <row r="108" spans="1:5" ht="18" x14ac:dyDescent="0.25">
      <c r="A108" s="144" t="str">
        <f>VLOOKUP(B108,'[1]LISTADO ATM'!$A$2:$C$822,3,0)</f>
        <v>SUR</v>
      </c>
      <c r="B108" s="150">
        <v>699</v>
      </c>
      <c r="C108" s="133" t="str">
        <f>VLOOKUP(B108,'[1]LISTADO ATM'!$A$2:$B$822,2,0)</f>
        <v>ATM S/M Bravo Bani</v>
      </c>
      <c r="D108" s="133" t="s">
        <v>2470</v>
      </c>
      <c r="E108" s="141" t="s">
        <v>2769</v>
      </c>
    </row>
    <row r="109" spans="1:5" ht="18.75" customHeight="1" x14ac:dyDescent="0.25">
      <c r="A109" s="144" t="str">
        <f>VLOOKUP(B109,'[1]LISTADO ATM'!$A$2:$C$922,3,0)</f>
        <v>DISTRITO NACIONAL</v>
      </c>
      <c r="B109" s="150">
        <v>586</v>
      </c>
      <c r="C109" s="133" t="str">
        <f>VLOOKUP(B109,'[1]LISTADO ATM'!$A$2:$B$922,2,0)</f>
        <v xml:space="preserve">ATM Palacio de Justicia D.N. </v>
      </c>
      <c r="D109" s="133" t="s">
        <v>2470</v>
      </c>
      <c r="E109" s="151">
        <v>3336000485</v>
      </c>
    </row>
    <row r="110" spans="1:5" ht="18.75" customHeight="1" x14ac:dyDescent="0.25">
      <c r="A110" s="144" t="str">
        <f>VLOOKUP(B110,'[1]LISTADO ATM'!$A$2:$C$922,3,0)</f>
        <v>DISTRITO NACIONAL</v>
      </c>
      <c r="B110" s="150">
        <v>435</v>
      </c>
      <c r="C110" s="133" t="str">
        <f>VLOOKUP(B110,'[1]LISTADO ATM'!$A$2:$B$922,2,0)</f>
        <v xml:space="preserve">ATM Autobanco Torre I </v>
      </c>
      <c r="D110" s="133" t="s">
        <v>2470</v>
      </c>
      <c r="E110" s="151">
        <v>3336000997</v>
      </c>
    </row>
    <row r="111" spans="1:5" ht="18" x14ac:dyDescent="0.25">
      <c r="A111" s="144" t="str">
        <f>VLOOKUP(B111,'[1]LISTADO ATM'!$A$2:$C$922,3,0)</f>
        <v>NORTE</v>
      </c>
      <c r="B111" s="150">
        <v>350</v>
      </c>
      <c r="C111" s="133" t="str">
        <f>VLOOKUP(B111,'[1]LISTADO ATM'!$A$2:$B$922,2,0)</f>
        <v xml:space="preserve">ATM Oficina Villa Tapia </v>
      </c>
      <c r="D111" s="133" t="s">
        <v>2470</v>
      </c>
      <c r="E111" s="151">
        <v>3336001172</v>
      </c>
    </row>
    <row r="112" spans="1:5" ht="18" x14ac:dyDescent="0.25">
      <c r="A112" s="144" t="e">
        <f>VLOOKUP(B112,'[1]LISTADO ATM'!$A$2:$C$922,3,0)</f>
        <v>#N/A</v>
      </c>
      <c r="B112" s="150"/>
      <c r="C112" s="133" t="e">
        <f>VLOOKUP(B112,'[1]LISTADO ATM'!$A$2:$B$922,2,0)</f>
        <v>#N/A</v>
      </c>
      <c r="D112" s="133"/>
      <c r="E112" s="151"/>
    </row>
    <row r="113" spans="1:5" ht="18.75" customHeight="1" x14ac:dyDescent="0.25">
      <c r="A113" s="144" t="e">
        <f>VLOOKUP(B113,'[1]LISTADO ATM'!$A$2:$C$922,3,0)</f>
        <v>#N/A</v>
      </c>
      <c r="B113" s="150"/>
      <c r="C113" s="133" t="e">
        <f>VLOOKUP(B113,'[1]LISTADO ATM'!$A$2:$B$922,2,0)</f>
        <v>#N/A</v>
      </c>
      <c r="D113" s="133"/>
      <c r="E113" s="151"/>
    </row>
    <row r="114" spans="1:5" ht="18" customHeight="1" x14ac:dyDescent="0.25">
      <c r="A114" s="145" t="s">
        <v>2463</v>
      </c>
      <c r="B114" s="148">
        <f>COUNT(B93:B109)</f>
        <v>17</v>
      </c>
      <c r="C114" s="165"/>
      <c r="D114" s="166"/>
      <c r="E114" s="167"/>
    </row>
    <row r="115" spans="1:5" ht="15.75" thickBot="1" x14ac:dyDescent="0.3">
      <c r="A115" s="168"/>
      <c r="B115" s="169"/>
      <c r="C115" s="169"/>
      <c r="D115" s="169"/>
      <c r="E115" s="170"/>
    </row>
    <row r="116" spans="1:5" ht="18" x14ac:dyDescent="0.25">
      <c r="A116" s="171" t="s">
        <v>2585</v>
      </c>
      <c r="B116" s="172"/>
      <c r="C116" s="172"/>
      <c r="D116" s="172"/>
      <c r="E116" s="173"/>
    </row>
    <row r="117" spans="1:5" ht="18" customHeight="1" x14ac:dyDescent="0.25">
      <c r="A117" s="146" t="s">
        <v>15</v>
      </c>
      <c r="B117" s="146" t="s">
        <v>2408</v>
      </c>
      <c r="C117" s="132" t="s">
        <v>46</v>
      </c>
      <c r="D117" s="132" t="s">
        <v>2411</v>
      </c>
      <c r="E117" s="132" t="s">
        <v>2409</v>
      </c>
    </row>
    <row r="118" spans="1:5" ht="18" x14ac:dyDescent="0.25">
      <c r="A118" s="133" t="str">
        <f>VLOOKUP(B118,'[1]LISTADO ATM'!$A$2:$C$822,3,0)</f>
        <v>NORTE</v>
      </c>
      <c r="B118" s="133">
        <v>538</v>
      </c>
      <c r="C118" s="133" t="str">
        <f>VLOOKUP(B118,'[1]LISTADO ATM'!$A$2:$B$822,2,0)</f>
        <v>ATM  Autoservicio San Fco. Macorís</v>
      </c>
      <c r="D118" s="153" t="s">
        <v>2724</v>
      </c>
      <c r="E118" s="142">
        <v>3336000474</v>
      </c>
    </row>
    <row r="119" spans="1:5" ht="18" x14ac:dyDescent="0.25">
      <c r="A119" s="133" t="str">
        <f>VLOOKUP(B119,'[1]LISTADO ATM'!$A$2:$C$822,3,0)</f>
        <v>DISTRITO NACIONAL</v>
      </c>
      <c r="B119" s="133">
        <v>701</v>
      </c>
      <c r="C119" s="133" t="str">
        <f>VLOOKUP(B119,'[1]LISTADO ATM'!$A$2:$B$822,2,0)</f>
        <v>ATM Autoservicio Los Alcarrizos</v>
      </c>
      <c r="D119" s="137" t="s">
        <v>2550</v>
      </c>
      <c r="E119" s="141" t="s">
        <v>2725</v>
      </c>
    </row>
    <row r="120" spans="1:5" ht="18.75" customHeight="1" x14ac:dyDescent="0.25">
      <c r="A120" s="133" t="str">
        <f>VLOOKUP(B120,'[1]LISTADO ATM'!$A$2:$C$822,3,0)</f>
        <v>SUR</v>
      </c>
      <c r="B120" s="133">
        <v>880</v>
      </c>
      <c r="C120" s="133" t="str">
        <f>VLOOKUP(B120,'[1]LISTADO ATM'!$A$2:$B$822,2,0)</f>
        <v xml:space="preserve">ATM Autoservicio Barahona II </v>
      </c>
      <c r="D120" s="137" t="s">
        <v>2550</v>
      </c>
      <c r="E120" s="142" t="s">
        <v>2679</v>
      </c>
    </row>
    <row r="121" spans="1:5" ht="18" customHeight="1" x14ac:dyDescent="0.25">
      <c r="A121" s="133" t="str">
        <f>VLOOKUP(B121,'[1]LISTADO ATM'!$A$2:$C$822,3,0)</f>
        <v>NORTE</v>
      </c>
      <c r="B121" s="133">
        <v>266</v>
      </c>
      <c r="C121" s="133" t="str">
        <f>VLOOKUP(B121,'[1]LISTADO ATM'!$A$2:$B$822,2,0)</f>
        <v xml:space="preserve">ATM Oficina Villa Francisca </v>
      </c>
      <c r="D121" s="137" t="s">
        <v>2550</v>
      </c>
      <c r="E121" s="141" t="s">
        <v>2689</v>
      </c>
    </row>
    <row r="122" spans="1:5" ht="18" x14ac:dyDescent="0.25">
      <c r="A122" s="133" t="str">
        <f>VLOOKUP(B122,'[1]LISTADO ATM'!$A$2:$C$822,3,0)</f>
        <v>NORTE</v>
      </c>
      <c r="B122" s="133">
        <v>8</v>
      </c>
      <c r="C122" s="133" t="str">
        <f>VLOOKUP(B122,'[1]LISTADO ATM'!$A$2:$B$822,2,0)</f>
        <v>ATM Autoservicio Yaque</v>
      </c>
      <c r="D122" s="153" t="s">
        <v>2724</v>
      </c>
      <c r="E122" s="141" t="s">
        <v>2723</v>
      </c>
    </row>
    <row r="123" spans="1:5" ht="18.75" customHeight="1" x14ac:dyDescent="0.25">
      <c r="A123" s="133" t="e">
        <f>VLOOKUP(B123,'[1]LISTADO ATM'!$A$2:$C$822,3,0)</f>
        <v>#N/A</v>
      </c>
      <c r="B123" s="133"/>
      <c r="C123" s="133" t="e">
        <f>VLOOKUP(B123,'[1]LISTADO ATM'!$A$2:$B$822,2,0)</f>
        <v>#N/A</v>
      </c>
      <c r="D123" s="153"/>
      <c r="E123" s="142"/>
    </row>
    <row r="124" spans="1:5" ht="18" x14ac:dyDescent="0.25">
      <c r="A124" s="133" t="e">
        <f>VLOOKUP(B124,'[1]LISTADO ATM'!$A$2:$C$822,3,0)</f>
        <v>#N/A</v>
      </c>
      <c r="B124" s="133"/>
      <c r="C124" s="133" t="e">
        <f>VLOOKUP(B124,'[1]LISTADO ATM'!$A$2:$B$822,2,0)</f>
        <v>#N/A</v>
      </c>
      <c r="D124" s="153"/>
      <c r="E124" s="142"/>
    </row>
    <row r="125" spans="1:5" ht="18" customHeight="1" x14ac:dyDescent="0.25">
      <c r="A125" s="133" t="e">
        <f>VLOOKUP(B125,'[1]LISTADO ATM'!$A$2:$C$822,3,0)</f>
        <v>#N/A</v>
      </c>
      <c r="B125" s="133"/>
      <c r="C125" s="133" t="e">
        <f>VLOOKUP(B125,'[1]LISTADO ATM'!$A$2:$B$822,2,0)</f>
        <v>#N/A</v>
      </c>
      <c r="D125" s="153"/>
      <c r="E125" s="142"/>
    </row>
    <row r="126" spans="1:5" ht="18" x14ac:dyDescent="0.25">
      <c r="A126" s="133" t="e">
        <f>VLOOKUP(B126,'[1]LISTADO ATM'!$A$2:$C$822,3,0)</f>
        <v>#N/A</v>
      </c>
      <c r="B126" s="133"/>
      <c r="C126" s="133" t="e">
        <f>VLOOKUP(B126,'[1]LISTADO ATM'!$A$2:$B$822,2,0)</f>
        <v>#N/A</v>
      </c>
      <c r="D126" s="153"/>
      <c r="E126" s="142"/>
    </row>
    <row r="127" spans="1:5" ht="18" x14ac:dyDescent="0.25">
      <c r="A127" s="145" t="s">
        <v>2463</v>
      </c>
      <c r="B127" s="148">
        <f>COUNT(B118:B122)</f>
        <v>5</v>
      </c>
      <c r="C127" s="165"/>
      <c r="D127" s="166"/>
      <c r="E127" s="167"/>
    </row>
    <row r="128" spans="1:5" ht="15.75" thickBot="1" x14ac:dyDescent="0.3">
      <c r="A128" s="168"/>
      <c r="B128" s="169"/>
      <c r="C128" s="174" t="s">
        <v>2405</v>
      </c>
      <c r="D128" s="174"/>
      <c r="E128" s="175"/>
    </row>
    <row r="129" spans="1:5" ht="18.75" thickBot="1" x14ac:dyDescent="0.3">
      <c r="A129" s="178" t="s">
        <v>2465</v>
      </c>
      <c r="B129" s="179"/>
      <c r="C129" s="176"/>
      <c r="D129" s="176"/>
      <c r="E129" s="177"/>
    </row>
    <row r="130" spans="1:5" ht="18.75" thickBot="1" x14ac:dyDescent="0.3">
      <c r="A130" s="180">
        <f>+B89+B114+B127</f>
        <v>58</v>
      </c>
      <c r="B130" s="181"/>
      <c r="C130" s="176"/>
      <c r="D130" s="176"/>
      <c r="E130" s="177"/>
    </row>
    <row r="131" spans="1:5" ht="18.75" customHeight="1" thickBot="1" x14ac:dyDescent="0.3">
      <c r="A131" s="182"/>
      <c r="B131" s="183"/>
      <c r="C131" s="169"/>
      <c r="D131" s="169"/>
      <c r="E131" s="170"/>
    </row>
    <row r="132" spans="1:5" ht="18.75" thickBot="1" x14ac:dyDescent="0.3">
      <c r="A132" s="184" t="s">
        <v>2466</v>
      </c>
      <c r="B132" s="185"/>
      <c r="C132" s="185"/>
      <c r="D132" s="185"/>
      <c r="E132" s="186"/>
    </row>
    <row r="133" spans="1:5" ht="18" x14ac:dyDescent="0.25">
      <c r="A133" s="146" t="s">
        <v>15</v>
      </c>
      <c r="B133" s="146" t="s">
        <v>2408</v>
      </c>
      <c r="C133" s="132" t="s">
        <v>46</v>
      </c>
      <c r="D133" s="210" t="s">
        <v>2411</v>
      </c>
      <c r="E133" s="211"/>
    </row>
    <row r="134" spans="1:5" ht="18.75" customHeight="1" x14ac:dyDescent="0.25">
      <c r="A134" s="140" t="str">
        <f>VLOOKUP(B134,'[1]LISTADO ATM'!$A$2:$C$822,3,0)</f>
        <v>DISTRITO NACIONAL</v>
      </c>
      <c r="B134" s="147">
        <v>546</v>
      </c>
      <c r="C134" s="133" t="str">
        <f>VLOOKUP(B134,'[1]LISTADO ATM'!$A$2:$B$822,2,0)</f>
        <v xml:space="preserve">ATM ITLA </v>
      </c>
      <c r="D134" s="163" t="s">
        <v>2617</v>
      </c>
      <c r="E134" s="164"/>
    </row>
    <row r="135" spans="1:5" ht="18" x14ac:dyDescent="0.25">
      <c r="A135" s="140" t="str">
        <f>VLOOKUP(B135,'[1]LISTADO ATM'!$A$2:$C$822,3,0)</f>
        <v>DISTRITO NACIONAL</v>
      </c>
      <c r="B135" s="147">
        <v>790</v>
      </c>
      <c r="C135" s="133" t="str">
        <f>VLOOKUP(B135,'[1]LISTADO ATM'!$A$2:$B$822,2,0)</f>
        <v xml:space="preserve">ATM Oficina Bella Vista Mall I </v>
      </c>
      <c r="D135" s="163" t="s">
        <v>2617</v>
      </c>
      <c r="E135" s="164"/>
    </row>
    <row r="136" spans="1:5" ht="18.75" customHeight="1" x14ac:dyDescent="0.25">
      <c r="A136" s="140" t="str">
        <f>VLOOKUP(B136,'[1]LISTADO ATM'!$A$2:$C$822,3,0)</f>
        <v>DISTRITO NACIONAL</v>
      </c>
      <c r="B136" s="147">
        <v>382</v>
      </c>
      <c r="C136" s="133" t="str">
        <f>VLOOKUP(B136,'[1]LISTADO ATM'!$A$2:$B$822,2,0)</f>
        <v>ATM Estación del Metro María Montés</v>
      </c>
      <c r="D136" s="163" t="s">
        <v>2587</v>
      </c>
      <c r="E136" s="164"/>
    </row>
    <row r="137" spans="1:5" ht="18.75" customHeight="1" x14ac:dyDescent="0.25">
      <c r="A137" s="140" t="str">
        <f>VLOOKUP(B137,'[1]LISTADO ATM'!$A$2:$C$922,3,0)</f>
        <v>DISTRITO NACIONAL</v>
      </c>
      <c r="B137" s="147">
        <v>573</v>
      </c>
      <c r="C137" s="133" t="str">
        <f>VLOOKUP(B137,'[1]LISTADO ATM'!$A$2:$B$922,2,0)</f>
        <v xml:space="preserve">ATM IDSS </v>
      </c>
      <c r="D137" s="163" t="s">
        <v>2587</v>
      </c>
      <c r="E137" s="164"/>
    </row>
    <row r="138" spans="1:5" ht="18" x14ac:dyDescent="0.25">
      <c r="A138" s="140" t="str">
        <f>VLOOKUP(B138,'[1]LISTADO ATM'!$A$2:$C$922,3,0)</f>
        <v>SUR</v>
      </c>
      <c r="B138" s="147">
        <v>296</v>
      </c>
      <c r="C138" s="133" t="str">
        <f>VLOOKUP(B138,'[1]LISTADO ATM'!$A$2:$B$922,2,0)</f>
        <v>ATM Estación BANICOMB (Baní)  ECO Petroleo</v>
      </c>
      <c r="D138" s="163" t="s">
        <v>2587</v>
      </c>
      <c r="E138" s="164"/>
    </row>
    <row r="139" spans="1:5" ht="18.75" customHeight="1" x14ac:dyDescent="0.25">
      <c r="A139" s="140" t="str">
        <f>VLOOKUP(B139,'[1]LISTADO ATM'!$A$2:$C$922,3,0)</f>
        <v>ESTE</v>
      </c>
      <c r="B139" s="147">
        <v>353</v>
      </c>
      <c r="C139" s="133" t="str">
        <f>VLOOKUP(B139,'[1]LISTADO ATM'!$A$2:$B$922,2,0)</f>
        <v xml:space="preserve">ATM Estación Boulevard Juan Dolio </v>
      </c>
      <c r="D139" s="163" t="s">
        <v>2587</v>
      </c>
      <c r="E139" s="164"/>
    </row>
    <row r="140" spans="1:5" ht="18.75" customHeight="1" x14ac:dyDescent="0.25">
      <c r="A140" s="140" t="str">
        <f>VLOOKUP(B140,'[1]LISTADO ATM'!$A$2:$C$922,3,0)</f>
        <v>ESTE</v>
      </c>
      <c r="B140" s="147">
        <v>824</v>
      </c>
      <c r="C140" s="133" t="str">
        <f>VLOOKUP(B140,'[1]LISTADO ATM'!$A$2:$B$922,2,0)</f>
        <v xml:space="preserve">ATM Multiplaza (Higuey) </v>
      </c>
      <c r="D140" s="163" t="s">
        <v>2617</v>
      </c>
      <c r="E140" s="164"/>
    </row>
    <row r="141" spans="1:5" ht="18" x14ac:dyDescent="0.25">
      <c r="A141" s="140" t="str">
        <f>VLOOKUP(B141,'[1]LISTADO ATM'!$A$2:$C$922,3,0)</f>
        <v>SUR</v>
      </c>
      <c r="B141" s="147">
        <v>89</v>
      </c>
      <c r="C141" s="133" t="str">
        <f>VLOOKUP(B141,'[1]LISTADO ATM'!$A$2:$B$922,2,0)</f>
        <v xml:space="preserve">ATM UNP El Cercado (San Juan) </v>
      </c>
      <c r="D141" s="163" t="s">
        <v>2587</v>
      </c>
      <c r="E141" s="164"/>
    </row>
    <row r="142" spans="1:5" ht="18" x14ac:dyDescent="0.25">
      <c r="A142" s="140" t="str">
        <f>VLOOKUP(B142,'[1]LISTADO ATM'!$A$2:$C$922,3,0)</f>
        <v>NORTE</v>
      </c>
      <c r="B142" s="147">
        <v>283</v>
      </c>
      <c r="C142" s="133" t="str">
        <f>VLOOKUP(B142,'[1]LISTADO ATM'!$A$2:$B$922,2,0)</f>
        <v xml:space="preserve">ATM Oficina Nibaje </v>
      </c>
      <c r="D142" s="163" t="s">
        <v>2587</v>
      </c>
      <c r="E142" s="164"/>
    </row>
    <row r="143" spans="1:5" ht="18.75" customHeight="1" x14ac:dyDescent="0.25">
      <c r="A143" s="140" t="str">
        <f>VLOOKUP(B143,'[1]LISTADO ATM'!$A$2:$C$922,3,0)</f>
        <v>ESTE</v>
      </c>
      <c r="B143" s="147">
        <v>268</v>
      </c>
      <c r="C143" s="133" t="str">
        <f>VLOOKUP(B143,'[1]LISTADO ATM'!$A$2:$B$922,2,0)</f>
        <v xml:space="preserve">ATM Autobanco La Altagracia (Higuey) </v>
      </c>
      <c r="D143" s="163" t="s">
        <v>2587</v>
      </c>
      <c r="E143" s="164"/>
    </row>
    <row r="144" spans="1:5" ht="18" x14ac:dyDescent="0.25">
      <c r="A144" s="140" t="str">
        <f>VLOOKUP(B144,'[1]LISTADO ATM'!$A$2:$C$922,3,0)</f>
        <v>DISTRITO NACIONAL</v>
      </c>
      <c r="B144" s="147">
        <v>593</v>
      </c>
      <c r="C144" s="133" t="str">
        <f>VLOOKUP(B144,'[1]LISTADO ATM'!$A$2:$B$922,2,0)</f>
        <v xml:space="preserve">ATM Ministerio Fuerzas Armadas II </v>
      </c>
      <c r="D144" s="163" t="s">
        <v>2617</v>
      </c>
      <c r="E144" s="164"/>
    </row>
    <row r="145" spans="1:5" ht="18" x14ac:dyDescent="0.25">
      <c r="A145" s="140" t="str">
        <f>VLOOKUP(B145,'[1]LISTADO ATM'!$A$2:$C$922,3,0)</f>
        <v>DISTRITO NACIONAL</v>
      </c>
      <c r="B145" s="147">
        <v>527</v>
      </c>
      <c r="C145" s="133" t="str">
        <f>VLOOKUP(B145,'[1]LISTADO ATM'!$A$2:$B$922,2,0)</f>
        <v>ATM Oficina Zona Oriental II</v>
      </c>
      <c r="D145" s="163" t="s">
        <v>2587</v>
      </c>
      <c r="E145" s="164"/>
    </row>
    <row r="146" spans="1:5" ht="18" x14ac:dyDescent="0.25">
      <c r="A146" s="140" t="str">
        <f>VLOOKUP(B146,'[1]LISTADO ATM'!$A$2:$C$922,3,0)</f>
        <v>NORTE</v>
      </c>
      <c r="B146" s="147">
        <v>754</v>
      </c>
      <c r="C146" s="133" t="str">
        <f>VLOOKUP(B146,'[1]LISTADO ATM'!$A$2:$B$922,2,0)</f>
        <v xml:space="preserve">ATM Autobanco Oficina Licey al Medio </v>
      </c>
      <c r="D146" s="163" t="s">
        <v>2587</v>
      </c>
      <c r="E146" s="164"/>
    </row>
    <row r="147" spans="1:5" ht="18" x14ac:dyDescent="0.25">
      <c r="A147" s="140" t="str">
        <f>VLOOKUP(B147,'[1]LISTADO ATM'!$A$2:$C$922,3,0)</f>
        <v>NORTE</v>
      </c>
      <c r="B147" s="147">
        <v>987</v>
      </c>
      <c r="C147" s="133" t="str">
        <f>VLOOKUP(B147,'[1]LISTADO ATM'!$A$2:$B$922,2,0)</f>
        <v xml:space="preserve">ATM S/M Jumbo (Moca) </v>
      </c>
      <c r="D147" s="163" t="s">
        <v>2617</v>
      </c>
      <c r="E147" s="164"/>
    </row>
    <row r="148" spans="1:5" ht="18" x14ac:dyDescent="0.25">
      <c r="A148" s="140" t="str">
        <f>VLOOKUP(B148,'[1]LISTADO ATM'!$A$2:$C$922,3,0)</f>
        <v>DISTRITO NACIONAL</v>
      </c>
      <c r="B148" s="147">
        <v>957</v>
      </c>
      <c r="C148" s="133" t="str">
        <f>VLOOKUP(B148,'[1]LISTADO ATM'!$A$2:$B$922,2,0)</f>
        <v xml:space="preserve">ATM Oficina Venezuela </v>
      </c>
      <c r="D148" s="163" t="s">
        <v>2587</v>
      </c>
      <c r="E148" s="164"/>
    </row>
    <row r="149" spans="1:5" ht="18" x14ac:dyDescent="0.25">
      <c r="A149" s="140" t="str">
        <f>VLOOKUP(B149,'[1]LISTADO ATM'!$A$2:$C$922,3,0)</f>
        <v>NORTE</v>
      </c>
      <c r="B149" s="150">
        <v>796</v>
      </c>
      <c r="C149" s="133" t="str">
        <f>VLOOKUP(B149,'[1]LISTADO ATM'!$A$2:$B$922,2,0)</f>
        <v xml:space="preserve">ATM Oficina Plaza Ventura (Nagua) </v>
      </c>
      <c r="D149" s="163" t="s">
        <v>2617</v>
      </c>
      <c r="E149" s="164"/>
    </row>
    <row r="150" spans="1:5" ht="18" x14ac:dyDescent="0.25">
      <c r="A150" s="140" t="str">
        <f>VLOOKUP(B150,'[1]LISTADO ATM'!$A$2:$C$922,3,0)</f>
        <v>NORTE</v>
      </c>
      <c r="B150" s="150">
        <v>775</v>
      </c>
      <c r="C150" s="133" t="str">
        <f>VLOOKUP(B150,'[1]LISTADO ATM'!$A$2:$B$922,2,0)</f>
        <v xml:space="preserve">ATM S/M Lilo (Montecristi) </v>
      </c>
      <c r="D150" s="163" t="s">
        <v>2617</v>
      </c>
      <c r="E150" s="164"/>
    </row>
    <row r="151" spans="1:5" ht="18" x14ac:dyDescent="0.25">
      <c r="A151" s="140" t="str">
        <f>VLOOKUP(B151,'[1]LISTADO ATM'!$A$2:$C$922,3,0)</f>
        <v>DISTRITO NACIONAL</v>
      </c>
      <c r="B151" s="150">
        <v>240</v>
      </c>
      <c r="C151" s="133" t="str">
        <f>VLOOKUP(B151,'[1]LISTADO ATM'!$A$2:$B$922,2,0)</f>
        <v xml:space="preserve">ATM Oficina Carrefour I </v>
      </c>
      <c r="D151" s="163" t="s">
        <v>2587</v>
      </c>
      <c r="E151" s="164"/>
    </row>
    <row r="152" spans="1:5" ht="18" x14ac:dyDescent="0.25">
      <c r="A152" s="140" t="str">
        <f>VLOOKUP(B152,'[1]LISTADO ATM'!$A$2:$C$922,3,0)</f>
        <v>DISTRITO NACIONAL</v>
      </c>
      <c r="B152" s="150">
        <v>264</v>
      </c>
      <c r="C152" s="133" t="str">
        <f>VLOOKUP(B152,'[1]LISTADO ATM'!$A$2:$B$922,2,0)</f>
        <v xml:space="preserve">ATM S/M Nacional Independencia </v>
      </c>
      <c r="D152" s="163" t="s">
        <v>2587</v>
      </c>
      <c r="E152" s="164"/>
    </row>
    <row r="153" spans="1:5" ht="18" x14ac:dyDescent="0.25">
      <c r="A153" s="140" t="str">
        <f>VLOOKUP(B153,'[1]LISTADO ATM'!$A$2:$C$922,3,0)</f>
        <v>DISTRITO NACIONAL</v>
      </c>
      <c r="B153" s="150">
        <v>414</v>
      </c>
      <c r="C153" s="133" t="str">
        <f>VLOOKUP(B153,'[1]LISTADO ATM'!$A$2:$B$922,2,0)</f>
        <v>ATM Villa Francisca II</v>
      </c>
      <c r="D153" s="163" t="s">
        <v>2587</v>
      </c>
      <c r="E153" s="164"/>
    </row>
    <row r="154" spans="1:5" ht="18" x14ac:dyDescent="0.25">
      <c r="A154" s="140" t="str">
        <f>VLOOKUP(B154,'[1]LISTADO ATM'!$A$2:$C$922,3,0)</f>
        <v>DISTRITO NACIONAL</v>
      </c>
      <c r="B154" s="150">
        <v>493</v>
      </c>
      <c r="C154" s="133" t="str">
        <f>VLOOKUP(B154,'[1]LISTADO ATM'!$A$2:$B$922,2,0)</f>
        <v xml:space="preserve">ATM Oficina Haina Occidental II </v>
      </c>
      <c r="D154" s="163" t="s">
        <v>2587</v>
      </c>
      <c r="E154" s="164"/>
    </row>
    <row r="155" spans="1:5" ht="18" x14ac:dyDescent="0.25">
      <c r="A155" s="140" t="str">
        <f>VLOOKUP(B155,'[1]LISTADO ATM'!$A$2:$C$922,3,0)</f>
        <v>DISTRITO NACIONAL</v>
      </c>
      <c r="B155" s="150">
        <v>559</v>
      </c>
      <c r="C155" s="133" t="str">
        <f>VLOOKUP(B155,'[1]LISTADO ATM'!$A$2:$B$922,2,0)</f>
        <v xml:space="preserve">ATM UNP Metro I </v>
      </c>
      <c r="D155" s="163" t="s">
        <v>2587</v>
      </c>
      <c r="E155" s="164"/>
    </row>
    <row r="156" spans="1:5" ht="18" x14ac:dyDescent="0.25">
      <c r="A156" s="140" t="str">
        <f>VLOOKUP(B156,'[1]LISTADO ATM'!$A$2:$C$922,3,0)</f>
        <v>DISTRITO NACIONAL</v>
      </c>
      <c r="B156" s="150">
        <v>562</v>
      </c>
      <c r="C156" s="133" t="str">
        <f>VLOOKUP(B156,'[1]LISTADO ATM'!$A$2:$B$922,2,0)</f>
        <v xml:space="preserve">ATM S/M Jumbo Carretera Mella </v>
      </c>
      <c r="D156" s="163" t="s">
        <v>2587</v>
      </c>
      <c r="E156" s="164"/>
    </row>
    <row r="157" spans="1:5" ht="18" x14ac:dyDescent="0.25">
      <c r="A157" s="140" t="str">
        <f>VLOOKUP(B157,'[1]LISTADO ATM'!$A$2:$C$922,3,0)</f>
        <v>NORTE</v>
      </c>
      <c r="B157" s="150">
        <v>632</v>
      </c>
      <c r="C157" s="133" t="str">
        <f>VLOOKUP(B157,'[1]LISTADO ATM'!$A$2:$B$922,2,0)</f>
        <v xml:space="preserve">ATM Autobanco Gurabo </v>
      </c>
      <c r="D157" s="163" t="s">
        <v>2587</v>
      </c>
      <c r="E157" s="164"/>
    </row>
    <row r="158" spans="1:5" ht="18" x14ac:dyDescent="0.25">
      <c r="A158" s="140" t="str">
        <f>VLOOKUP(B158,'[1]LISTADO ATM'!$A$2:$C$922,3,0)</f>
        <v>DISTRITO NACIONAL</v>
      </c>
      <c r="B158" s="150">
        <v>983</v>
      </c>
      <c r="C158" s="133" t="str">
        <f>VLOOKUP(B158,'[1]LISTADO ATM'!$A$2:$B$922,2,0)</f>
        <v xml:space="preserve">ATM Bravo República de Colombia </v>
      </c>
      <c r="D158" s="163" t="s">
        <v>2587</v>
      </c>
      <c r="E158" s="164"/>
    </row>
    <row r="159" spans="1:5" ht="18" x14ac:dyDescent="0.25">
      <c r="A159" s="140" t="e">
        <f>VLOOKUP(B159,'[1]LISTADO ATM'!$A$2:$C$922,3,0)</f>
        <v>#N/A</v>
      </c>
      <c r="B159" s="150"/>
      <c r="C159" s="133" t="e">
        <f>VLOOKUP(B159,'[1]LISTADO ATM'!$A$2:$B$922,2,0)</f>
        <v>#N/A</v>
      </c>
      <c r="D159" s="223"/>
      <c r="E159" s="152"/>
    </row>
    <row r="160" spans="1:5" ht="18" x14ac:dyDescent="0.25">
      <c r="A160" s="140" t="e">
        <f>VLOOKUP(B160,'[1]LISTADO ATM'!$A$2:$C$922,3,0)</f>
        <v>#N/A</v>
      </c>
      <c r="B160" s="150"/>
      <c r="C160" s="133" t="e">
        <f>VLOOKUP(B160,'[1]LISTADO ATM'!$A$2:$B$922,2,0)</f>
        <v>#N/A</v>
      </c>
      <c r="D160" s="223"/>
      <c r="E160" s="152"/>
    </row>
    <row r="161" spans="1:5" ht="18" x14ac:dyDescent="0.25">
      <c r="A161" s="140" t="e">
        <f>VLOOKUP(B161,'[1]LISTADO ATM'!$A$2:$C$922,3,0)</f>
        <v>#N/A</v>
      </c>
      <c r="B161" s="150"/>
      <c r="C161" s="133" t="e">
        <f>VLOOKUP(B161,'[1]LISTADO ATM'!$A$2:$B$922,2,0)</f>
        <v>#N/A</v>
      </c>
      <c r="D161" s="223"/>
      <c r="E161" s="152"/>
    </row>
    <row r="162" spans="1:5" ht="18" x14ac:dyDescent="0.25">
      <c r="A162" s="145" t="s">
        <v>2463</v>
      </c>
      <c r="B162" s="148">
        <f>COUNT(B134:B148)</f>
        <v>15</v>
      </c>
      <c r="C162" s="165"/>
      <c r="D162" s="166"/>
      <c r="E162" s="167"/>
    </row>
    <row r="163" spans="1:5" x14ac:dyDescent="0.25">
      <c r="A163" s="123"/>
      <c r="C163" s="123"/>
      <c r="D163" s="123"/>
    </row>
    <row r="164" spans="1:5" x14ac:dyDescent="0.25">
      <c r="A164" s="123"/>
      <c r="C164" s="123"/>
      <c r="D164" s="123"/>
    </row>
    <row r="165" spans="1:5" x14ac:dyDescent="0.25">
      <c r="A165" s="123"/>
      <c r="C165" s="123"/>
      <c r="D165" s="123"/>
    </row>
    <row r="166" spans="1:5" x14ac:dyDescent="0.25">
      <c r="A166" s="123"/>
      <c r="C166" s="123"/>
      <c r="D166" s="123"/>
    </row>
    <row r="167" spans="1:5" x14ac:dyDescent="0.25">
      <c r="A167" s="123"/>
      <c r="C167" s="123"/>
      <c r="D167" s="123"/>
    </row>
    <row r="168" spans="1:5" x14ac:dyDescent="0.25">
      <c r="A168" s="123"/>
      <c r="C168" s="123"/>
      <c r="D168" s="123"/>
    </row>
    <row r="169" spans="1:5" x14ac:dyDescent="0.25">
      <c r="A169" s="123"/>
      <c r="C169" s="123"/>
      <c r="D169" s="123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</sheetData>
  <mergeCells count="53">
    <mergeCell ref="D156:E156"/>
    <mergeCell ref="D157:E157"/>
    <mergeCell ref="D158:E158"/>
    <mergeCell ref="C162:E162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A128:B128"/>
    <mergeCell ref="C128:E131"/>
    <mergeCell ref="A129:B129"/>
    <mergeCell ref="A130:B130"/>
    <mergeCell ref="A131:B131"/>
    <mergeCell ref="D143:E143"/>
    <mergeCell ref="D144:E144"/>
    <mergeCell ref="D145:E145"/>
    <mergeCell ref="C22:E22"/>
    <mergeCell ref="A23:E23"/>
    <mergeCell ref="A24:E24"/>
    <mergeCell ref="C31:E31"/>
    <mergeCell ref="A32:E32"/>
    <mergeCell ref="A33:E33"/>
    <mergeCell ref="A90:E90"/>
    <mergeCell ref="A91:E91"/>
    <mergeCell ref="C114:E114"/>
    <mergeCell ref="A115:E115"/>
    <mergeCell ref="A116:E116"/>
    <mergeCell ref="C127:E127"/>
    <mergeCell ref="D138:E138"/>
    <mergeCell ref="D139:E139"/>
    <mergeCell ref="D140:E140"/>
    <mergeCell ref="D141:E141"/>
    <mergeCell ref="D142:E142"/>
    <mergeCell ref="D133:E133"/>
    <mergeCell ref="D134:E134"/>
    <mergeCell ref="D135:E135"/>
    <mergeCell ref="D136:E136"/>
    <mergeCell ref="D137:E137"/>
    <mergeCell ref="A132:E132"/>
    <mergeCell ref="A7:E7"/>
    <mergeCell ref="F1:G1"/>
    <mergeCell ref="A1:E1"/>
    <mergeCell ref="A2:E2"/>
    <mergeCell ref="A3:B3"/>
    <mergeCell ref="C3:E6"/>
    <mergeCell ref="A6:B6"/>
    <mergeCell ref="C89:E89"/>
  </mergeCells>
  <phoneticPr fontId="46" type="noConversion"/>
  <conditionalFormatting sqref="B627:B1048576">
    <cfRule type="duplicateValues" dxfId="879" priority="3874"/>
  </conditionalFormatting>
  <conditionalFormatting sqref="B627:B1048576">
    <cfRule type="duplicateValues" dxfId="878" priority="137607"/>
  </conditionalFormatting>
  <conditionalFormatting sqref="E547:E626">
    <cfRule type="duplicateValues" dxfId="877" priority="1298"/>
  </conditionalFormatting>
  <conditionalFormatting sqref="B547:B626">
    <cfRule type="duplicateValues" dxfId="876" priority="1302"/>
    <cfRule type="duplicateValues" dxfId="875" priority="1303"/>
    <cfRule type="duplicateValues" dxfId="874" priority="1304"/>
  </conditionalFormatting>
  <conditionalFormatting sqref="B547:B626">
    <cfRule type="duplicateValues" dxfId="873" priority="1279"/>
  </conditionalFormatting>
  <conditionalFormatting sqref="E547:E626">
    <cfRule type="duplicateValues" dxfId="872" priority="1277"/>
  </conditionalFormatting>
  <conditionalFormatting sqref="E295:E546">
    <cfRule type="duplicateValues" dxfId="475" priority="355"/>
  </conditionalFormatting>
  <conditionalFormatting sqref="B295:B546">
    <cfRule type="duplicateValues" dxfId="462" priority="361"/>
    <cfRule type="duplicateValues" dxfId="461" priority="362"/>
    <cfRule type="duplicateValues" dxfId="460" priority="363"/>
  </conditionalFormatting>
  <conditionalFormatting sqref="B295:B546">
    <cfRule type="duplicateValues" dxfId="459" priority="364"/>
  </conditionalFormatting>
  <conditionalFormatting sqref="B295:B546">
    <cfRule type="duplicateValues" dxfId="458" priority="365"/>
  </conditionalFormatting>
  <conditionalFormatting sqref="B295:B546">
    <cfRule type="duplicateValues" dxfId="457" priority="366"/>
  </conditionalFormatting>
  <conditionalFormatting sqref="E295:E546">
    <cfRule type="duplicateValues" dxfId="456" priority="367"/>
  </conditionalFormatting>
  <conditionalFormatting sqref="E295:E546">
    <cfRule type="duplicateValues" dxfId="455" priority="368"/>
  </conditionalFormatting>
  <conditionalFormatting sqref="E295:E546">
    <cfRule type="duplicateValues" dxfId="454" priority="369"/>
  </conditionalFormatting>
  <conditionalFormatting sqref="B295:B546">
    <cfRule type="duplicateValues" dxfId="306" priority="241"/>
    <cfRule type="duplicateValues" dxfId="305" priority="244"/>
  </conditionalFormatting>
  <conditionalFormatting sqref="E295:E546">
    <cfRule type="duplicateValues" dxfId="304" priority="243"/>
  </conditionalFormatting>
  <conditionalFormatting sqref="E295:E546">
    <cfRule type="duplicateValues" dxfId="293" priority="240"/>
  </conditionalFormatting>
  <conditionalFormatting sqref="E295:E546">
    <cfRule type="duplicateValues" dxfId="291" priority="238"/>
  </conditionalFormatting>
  <conditionalFormatting sqref="E188:E294 E128:E132 E115:E116 E1:E7 E90:E91 E134 E22:E24 E31:E33">
    <cfRule type="duplicateValues" dxfId="230" priority="144"/>
  </conditionalFormatting>
  <conditionalFormatting sqref="E121:E126">
    <cfRule type="duplicateValues" dxfId="229" priority="145"/>
  </conditionalFormatting>
  <conditionalFormatting sqref="B127">
    <cfRule type="duplicateValues" dxfId="228" priority="140"/>
    <cfRule type="duplicateValues" dxfId="227" priority="141"/>
    <cfRule type="duplicateValues" dxfId="226" priority="142"/>
  </conditionalFormatting>
  <conditionalFormatting sqref="B127">
    <cfRule type="duplicateValues" dxfId="225" priority="143"/>
  </conditionalFormatting>
  <conditionalFormatting sqref="B141">
    <cfRule type="duplicateValues" dxfId="224" priority="146"/>
    <cfRule type="duplicateValues" dxfId="223" priority="147"/>
    <cfRule type="duplicateValues" dxfId="222" priority="148"/>
  </conditionalFormatting>
  <conditionalFormatting sqref="E135">
    <cfRule type="duplicateValues" dxfId="221" priority="139"/>
  </conditionalFormatting>
  <conditionalFormatting sqref="E27:E30">
    <cfRule type="duplicateValues" dxfId="220" priority="149"/>
  </conditionalFormatting>
  <conditionalFormatting sqref="E25">
    <cfRule type="duplicateValues" dxfId="219" priority="138"/>
  </conditionalFormatting>
  <conditionalFormatting sqref="B188:B294 B115:B116 B90:B91 B121:B126 B131:B132 B128:B129 B22:B24 B31:B33 B134:B135 B140 B1:B7">
    <cfRule type="duplicateValues" dxfId="218" priority="150"/>
    <cfRule type="duplicateValues" dxfId="217" priority="151"/>
    <cfRule type="duplicateValues" dxfId="216" priority="152"/>
  </conditionalFormatting>
  <conditionalFormatting sqref="B188:B294 B131:B132 B121:B126 B115:B116 B128:B129 B90:B91 B22:B24 B31:B33 B134:B135 B140:B141 B1:B7">
    <cfRule type="duplicateValues" dxfId="215" priority="153"/>
  </conditionalFormatting>
  <conditionalFormatting sqref="B188:B294 B134:B135 B31:B33 B121:B132 B97 B115:B116 B22:B25 B90:B91 B140:B143 B1:B8 B63:B64">
    <cfRule type="duplicateValues" dxfId="214" priority="154"/>
  </conditionalFormatting>
  <conditionalFormatting sqref="B188:B294">
    <cfRule type="duplicateValues" dxfId="213" priority="155"/>
  </conditionalFormatting>
  <conditionalFormatting sqref="E188:E294 E1:E7 E128:E132 E115:E116 E90:E91 E134 E22:E24 E31:E33 E121:E126">
    <cfRule type="duplicateValues" dxfId="212" priority="156"/>
  </conditionalFormatting>
  <conditionalFormatting sqref="E188:E294 E31:E33 E97 E35:E49 E1:E9 E115:E116 E22:E24 E90:E91 E63:E64 E121:E135">
    <cfRule type="duplicateValues" dxfId="211" priority="157"/>
  </conditionalFormatting>
  <conditionalFormatting sqref="B114">
    <cfRule type="duplicateValues" dxfId="210" priority="133"/>
    <cfRule type="duplicateValues" dxfId="209" priority="134"/>
    <cfRule type="duplicateValues" dxfId="208" priority="135"/>
  </conditionalFormatting>
  <conditionalFormatting sqref="B114">
    <cfRule type="duplicateValues" dxfId="207" priority="136"/>
  </conditionalFormatting>
  <conditionalFormatting sqref="E114">
    <cfRule type="duplicateValues" dxfId="206" priority="137"/>
  </conditionalFormatting>
  <conditionalFormatting sqref="B89">
    <cfRule type="duplicateValues" dxfId="205" priority="128"/>
    <cfRule type="duplicateValues" dxfId="204" priority="129"/>
    <cfRule type="duplicateValues" dxfId="203" priority="130"/>
  </conditionalFormatting>
  <conditionalFormatting sqref="B89">
    <cfRule type="duplicateValues" dxfId="202" priority="131"/>
  </conditionalFormatting>
  <conditionalFormatting sqref="E89">
    <cfRule type="duplicateValues" dxfId="201" priority="132"/>
  </conditionalFormatting>
  <conditionalFormatting sqref="B162">
    <cfRule type="duplicateValues" dxfId="200" priority="123"/>
    <cfRule type="duplicateValues" dxfId="199" priority="124"/>
    <cfRule type="duplicateValues" dxfId="198" priority="125"/>
  </conditionalFormatting>
  <conditionalFormatting sqref="B162">
    <cfRule type="duplicateValues" dxfId="197" priority="126"/>
  </conditionalFormatting>
  <conditionalFormatting sqref="E162">
    <cfRule type="duplicateValues" dxfId="196" priority="127"/>
  </conditionalFormatting>
  <conditionalFormatting sqref="B9:B21">
    <cfRule type="duplicateValues" dxfId="195" priority="118"/>
  </conditionalFormatting>
  <conditionalFormatting sqref="E17:E21">
    <cfRule type="duplicateValues" dxfId="194" priority="119"/>
  </conditionalFormatting>
  <conditionalFormatting sqref="B9:B21">
    <cfRule type="duplicateValues" dxfId="193" priority="120"/>
    <cfRule type="duplicateValues" dxfId="192" priority="121"/>
    <cfRule type="duplicateValues" dxfId="191" priority="122"/>
  </conditionalFormatting>
  <conditionalFormatting sqref="B26:B30">
    <cfRule type="duplicateValues" dxfId="190" priority="158"/>
    <cfRule type="duplicateValues" dxfId="189" priority="159"/>
    <cfRule type="duplicateValues" dxfId="188" priority="160"/>
  </conditionalFormatting>
  <conditionalFormatting sqref="B26:B30">
    <cfRule type="duplicateValues" dxfId="187" priority="161"/>
  </conditionalFormatting>
  <conditionalFormatting sqref="B93">
    <cfRule type="duplicateValues" dxfId="186" priority="113"/>
    <cfRule type="duplicateValues" dxfId="185" priority="114"/>
    <cfRule type="duplicateValues" dxfId="184" priority="115"/>
  </conditionalFormatting>
  <conditionalFormatting sqref="B93">
    <cfRule type="duplicateValues" dxfId="183" priority="116"/>
  </conditionalFormatting>
  <conditionalFormatting sqref="E93">
    <cfRule type="duplicateValues" dxfId="182" priority="117"/>
  </conditionalFormatting>
  <conditionalFormatting sqref="E138">
    <cfRule type="duplicateValues" dxfId="181" priority="109"/>
  </conditionalFormatting>
  <conditionalFormatting sqref="B138">
    <cfRule type="duplicateValues" dxfId="180" priority="110"/>
    <cfRule type="duplicateValues" dxfId="179" priority="111"/>
    <cfRule type="duplicateValues" dxfId="178" priority="112"/>
  </conditionalFormatting>
  <conditionalFormatting sqref="E137">
    <cfRule type="duplicateValues" dxfId="177" priority="108"/>
  </conditionalFormatting>
  <conditionalFormatting sqref="E136">
    <cfRule type="duplicateValues" dxfId="176" priority="107"/>
  </conditionalFormatting>
  <conditionalFormatting sqref="E139">
    <cfRule type="duplicateValues" dxfId="175" priority="106"/>
  </conditionalFormatting>
  <conditionalFormatting sqref="E140">
    <cfRule type="duplicateValues" dxfId="174" priority="105"/>
  </conditionalFormatting>
  <conditionalFormatting sqref="E50:E57">
    <cfRule type="duplicateValues" dxfId="173" priority="104"/>
  </conditionalFormatting>
  <conditionalFormatting sqref="E98">
    <cfRule type="duplicateValues" dxfId="172" priority="99"/>
  </conditionalFormatting>
  <conditionalFormatting sqref="B98">
    <cfRule type="duplicateValues" dxfId="171" priority="100"/>
    <cfRule type="duplicateValues" dxfId="170" priority="101"/>
    <cfRule type="duplicateValues" dxfId="169" priority="102"/>
  </conditionalFormatting>
  <conditionalFormatting sqref="B98">
    <cfRule type="duplicateValues" dxfId="168" priority="103"/>
  </conditionalFormatting>
  <conditionalFormatting sqref="E26">
    <cfRule type="duplicateValues" dxfId="167" priority="162"/>
  </conditionalFormatting>
  <conditionalFormatting sqref="E144">
    <cfRule type="duplicateValues" dxfId="166" priority="98"/>
  </conditionalFormatting>
  <conditionalFormatting sqref="B101 B108">
    <cfRule type="duplicateValues" dxfId="165" priority="91"/>
  </conditionalFormatting>
  <conditionalFormatting sqref="B101">
    <cfRule type="duplicateValues" dxfId="164" priority="92"/>
  </conditionalFormatting>
  <conditionalFormatting sqref="E101 E108">
    <cfRule type="duplicateValues" dxfId="163" priority="93"/>
  </conditionalFormatting>
  <conditionalFormatting sqref="E101">
    <cfRule type="duplicateValues" dxfId="162" priority="94"/>
  </conditionalFormatting>
  <conditionalFormatting sqref="B101 B108">
    <cfRule type="duplicateValues" dxfId="161" priority="95"/>
    <cfRule type="duplicateValues" dxfId="160" priority="96"/>
    <cfRule type="duplicateValues" dxfId="159" priority="97"/>
  </conditionalFormatting>
  <conditionalFormatting sqref="B99:B100">
    <cfRule type="duplicateValues" dxfId="158" priority="86"/>
  </conditionalFormatting>
  <conditionalFormatting sqref="E99:E100">
    <cfRule type="duplicateValues" dxfId="157" priority="87"/>
  </conditionalFormatting>
  <conditionalFormatting sqref="B99:B100">
    <cfRule type="duplicateValues" dxfId="156" priority="88"/>
    <cfRule type="duplicateValues" dxfId="155" priority="89"/>
    <cfRule type="duplicateValues" dxfId="154" priority="90"/>
  </conditionalFormatting>
  <conditionalFormatting sqref="E65:E70">
    <cfRule type="duplicateValues" dxfId="153" priority="85"/>
  </conditionalFormatting>
  <conditionalFormatting sqref="B103:B104">
    <cfRule type="duplicateValues" dxfId="152" priority="80"/>
  </conditionalFormatting>
  <conditionalFormatting sqref="E103:E104">
    <cfRule type="duplicateValues" dxfId="151" priority="81"/>
  </conditionalFormatting>
  <conditionalFormatting sqref="B103:B104">
    <cfRule type="duplicateValues" dxfId="150" priority="82"/>
    <cfRule type="duplicateValues" dxfId="149" priority="83"/>
    <cfRule type="duplicateValues" dxfId="148" priority="84"/>
  </conditionalFormatting>
  <conditionalFormatting sqref="B102">
    <cfRule type="duplicateValues" dxfId="147" priority="75"/>
  </conditionalFormatting>
  <conditionalFormatting sqref="E102">
    <cfRule type="duplicateValues" dxfId="146" priority="76"/>
  </conditionalFormatting>
  <conditionalFormatting sqref="B102">
    <cfRule type="duplicateValues" dxfId="145" priority="77"/>
    <cfRule type="duplicateValues" dxfId="144" priority="78"/>
    <cfRule type="duplicateValues" dxfId="143" priority="79"/>
  </conditionalFormatting>
  <conditionalFormatting sqref="B106:B107">
    <cfRule type="duplicateValues" dxfId="142" priority="70"/>
  </conditionalFormatting>
  <conditionalFormatting sqref="E106:E107">
    <cfRule type="duplicateValues" dxfId="141" priority="71"/>
  </conditionalFormatting>
  <conditionalFormatting sqref="B106:B107">
    <cfRule type="duplicateValues" dxfId="140" priority="72"/>
    <cfRule type="duplicateValues" dxfId="139" priority="73"/>
    <cfRule type="duplicateValues" dxfId="138" priority="74"/>
  </conditionalFormatting>
  <conditionalFormatting sqref="B105">
    <cfRule type="duplicateValues" dxfId="137" priority="65"/>
  </conditionalFormatting>
  <conditionalFormatting sqref="E105">
    <cfRule type="duplicateValues" dxfId="136" priority="66"/>
  </conditionalFormatting>
  <conditionalFormatting sqref="B105">
    <cfRule type="duplicateValues" dxfId="135" priority="67"/>
    <cfRule type="duplicateValues" dxfId="134" priority="68"/>
    <cfRule type="duplicateValues" dxfId="133" priority="69"/>
  </conditionalFormatting>
  <conditionalFormatting sqref="E147">
    <cfRule type="duplicateValues" dxfId="132" priority="64"/>
  </conditionalFormatting>
  <conditionalFormatting sqref="E148 E159:E161">
    <cfRule type="duplicateValues" dxfId="131" priority="63"/>
  </conditionalFormatting>
  <conditionalFormatting sqref="E118">
    <cfRule type="duplicateValues" dxfId="130" priority="163"/>
  </conditionalFormatting>
  <conditionalFormatting sqref="B118">
    <cfRule type="duplicateValues" dxfId="129" priority="164"/>
    <cfRule type="duplicateValues" dxfId="128" priority="165"/>
    <cfRule type="duplicateValues" dxfId="127" priority="166"/>
  </conditionalFormatting>
  <conditionalFormatting sqref="B118">
    <cfRule type="duplicateValues" dxfId="126" priority="167"/>
  </conditionalFormatting>
  <conditionalFormatting sqref="E136:E138">
    <cfRule type="duplicateValues" dxfId="125" priority="168"/>
  </conditionalFormatting>
  <conditionalFormatting sqref="B139">
    <cfRule type="duplicateValues" dxfId="124" priority="169"/>
  </conditionalFormatting>
  <conditionalFormatting sqref="B139">
    <cfRule type="duplicateValues" dxfId="123" priority="170"/>
    <cfRule type="duplicateValues" dxfId="122" priority="171"/>
    <cfRule type="duplicateValues" dxfId="121" priority="172"/>
  </conditionalFormatting>
  <conditionalFormatting sqref="B148:B161">
    <cfRule type="duplicateValues" dxfId="120" priority="173"/>
  </conditionalFormatting>
  <conditionalFormatting sqref="B148:B161">
    <cfRule type="duplicateValues" dxfId="119" priority="174"/>
    <cfRule type="duplicateValues" dxfId="118" priority="175"/>
    <cfRule type="duplicateValues" dxfId="117" priority="176"/>
  </conditionalFormatting>
  <conditionalFormatting sqref="E109 E112:E113">
    <cfRule type="duplicateValues" dxfId="116" priority="62"/>
  </conditionalFormatting>
  <conditionalFormatting sqref="E93:E96">
    <cfRule type="duplicateValues" dxfId="115" priority="177"/>
  </conditionalFormatting>
  <conditionalFormatting sqref="E94:E96">
    <cfRule type="duplicateValues" dxfId="114" priority="178"/>
  </conditionalFormatting>
  <conditionalFormatting sqref="E119:E120">
    <cfRule type="duplicateValues" dxfId="113" priority="57"/>
  </conditionalFormatting>
  <conditionalFormatting sqref="B119:B120">
    <cfRule type="duplicateValues" dxfId="112" priority="58"/>
    <cfRule type="duplicateValues" dxfId="111" priority="59"/>
    <cfRule type="duplicateValues" dxfId="110" priority="60"/>
  </conditionalFormatting>
  <conditionalFormatting sqref="B119:B120">
    <cfRule type="duplicateValues" dxfId="109" priority="61"/>
  </conditionalFormatting>
  <conditionalFormatting sqref="B57">
    <cfRule type="duplicateValues" dxfId="108" priority="53"/>
  </conditionalFormatting>
  <conditionalFormatting sqref="B57">
    <cfRule type="duplicateValues" dxfId="107" priority="54"/>
    <cfRule type="duplicateValues" dxfId="106" priority="55"/>
    <cfRule type="duplicateValues" dxfId="105" priority="56"/>
  </conditionalFormatting>
  <conditionalFormatting sqref="E58:E62 E10">
    <cfRule type="duplicateValues" dxfId="104" priority="179"/>
  </conditionalFormatting>
  <conditionalFormatting sqref="B63:B64">
    <cfRule type="duplicateValues" dxfId="103" priority="180"/>
  </conditionalFormatting>
  <conditionalFormatting sqref="E63:E64 E35:E49 E9">
    <cfRule type="duplicateValues" dxfId="102" priority="181"/>
  </conditionalFormatting>
  <conditionalFormatting sqref="B63:B64">
    <cfRule type="duplicateValues" dxfId="101" priority="182"/>
    <cfRule type="duplicateValues" dxfId="100" priority="183"/>
    <cfRule type="duplicateValues" dxfId="99" priority="184"/>
  </conditionalFormatting>
  <conditionalFormatting sqref="E97">
    <cfRule type="duplicateValues" dxfId="98" priority="185"/>
  </conditionalFormatting>
  <conditionalFormatting sqref="B97">
    <cfRule type="duplicateValues" dxfId="97" priority="186"/>
  </conditionalFormatting>
  <conditionalFormatting sqref="B97">
    <cfRule type="duplicateValues" dxfId="96" priority="187"/>
    <cfRule type="duplicateValues" dxfId="95" priority="188"/>
    <cfRule type="duplicateValues" dxfId="94" priority="189"/>
  </conditionalFormatting>
  <conditionalFormatting sqref="B188:B294 B1:B162">
    <cfRule type="duplicateValues" dxfId="93" priority="49"/>
    <cfRule type="duplicateValues" dxfId="92" priority="52"/>
  </conditionalFormatting>
  <conditionalFormatting sqref="E188:E294 E159:E162 E89:E109 E1:E10 E17:E70 E112:E148">
    <cfRule type="duplicateValues" dxfId="91" priority="51"/>
  </conditionalFormatting>
  <conditionalFormatting sqref="E141:E143">
    <cfRule type="duplicateValues" dxfId="90" priority="190"/>
  </conditionalFormatting>
  <conditionalFormatting sqref="E122">
    <cfRule type="duplicateValues" dxfId="89" priority="50"/>
  </conditionalFormatting>
  <conditionalFormatting sqref="E188:E294 E159:E162 E89:E109 E1:E10 E17:E74 E112:E148">
    <cfRule type="duplicateValues" dxfId="88" priority="48"/>
  </conditionalFormatting>
  <conditionalFormatting sqref="E149">
    <cfRule type="duplicateValues" dxfId="87" priority="47"/>
  </conditionalFormatting>
  <conditionalFormatting sqref="E188:E294 E89:E109 E1:E10 E17:E74 E159:E162 E112:E149">
    <cfRule type="duplicateValues" dxfId="86" priority="46"/>
  </conditionalFormatting>
  <conditionalFormatting sqref="E71:E74">
    <cfRule type="duplicateValues" dxfId="85" priority="45"/>
  </conditionalFormatting>
  <conditionalFormatting sqref="E71:E74">
    <cfRule type="duplicateValues" dxfId="84" priority="44"/>
  </conditionalFormatting>
  <conditionalFormatting sqref="B65:B88">
    <cfRule type="duplicateValues" dxfId="83" priority="191"/>
  </conditionalFormatting>
  <conditionalFormatting sqref="B65:B88">
    <cfRule type="duplicateValues" dxfId="82" priority="192"/>
    <cfRule type="duplicateValues" dxfId="81" priority="193"/>
    <cfRule type="duplicateValues" dxfId="80" priority="194"/>
  </conditionalFormatting>
  <conditionalFormatting sqref="E11:E16">
    <cfRule type="duplicateValues" dxfId="79" priority="43"/>
  </conditionalFormatting>
  <conditionalFormatting sqref="E11:E16">
    <cfRule type="duplicateValues" dxfId="78" priority="42"/>
  </conditionalFormatting>
  <conditionalFormatting sqref="E11:E16">
    <cfRule type="duplicateValues" dxfId="77" priority="41"/>
  </conditionalFormatting>
  <conditionalFormatting sqref="E11:E16">
    <cfRule type="duplicateValues" dxfId="76" priority="40"/>
  </conditionalFormatting>
  <conditionalFormatting sqref="B144:B145">
    <cfRule type="duplicateValues" dxfId="75" priority="195"/>
  </conditionalFormatting>
  <conditionalFormatting sqref="B144:B145">
    <cfRule type="duplicateValues" dxfId="74" priority="196"/>
    <cfRule type="duplicateValues" dxfId="73" priority="197"/>
    <cfRule type="duplicateValues" dxfId="72" priority="198"/>
  </conditionalFormatting>
  <conditionalFormatting sqref="E75:E77">
    <cfRule type="duplicateValues" dxfId="71" priority="39"/>
  </conditionalFormatting>
  <conditionalFormatting sqref="E75:E77">
    <cfRule type="duplicateValues" dxfId="70" priority="38"/>
  </conditionalFormatting>
  <conditionalFormatting sqref="E75:E77">
    <cfRule type="duplicateValues" dxfId="69" priority="37"/>
  </conditionalFormatting>
  <conditionalFormatting sqref="E75:E77">
    <cfRule type="duplicateValues" dxfId="68" priority="36"/>
  </conditionalFormatting>
  <conditionalFormatting sqref="B58:B62">
    <cfRule type="duplicateValues" dxfId="67" priority="199"/>
  </conditionalFormatting>
  <conditionalFormatting sqref="B58:B62">
    <cfRule type="duplicateValues" dxfId="66" priority="200"/>
    <cfRule type="duplicateValues" dxfId="65" priority="201"/>
    <cfRule type="duplicateValues" dxfId="64" priority="202"/>
  </conditionalFormatting>
  <conditionalFormatting sqref="B35:B56">
    <cfRule type="duplicateValues" dxfId="63" priority="203"/>
  </conditionalFormatting>
  <conditionalFormatting sqref="B35:B56">
    <cfRule type="duplicateValues" dxfId="62" priority="204"/>
    <cfRule type="duplicateValues" dxfId="61" priority="205"/>
    <cfRule type="duplicateValues" dxfId="60" priority="206"/>
  </conditionalFormatting>
  <conditionalFormatting sqref="B109:B113">
    <cfRule type="duplicateValues" dxfId="59" priority="207"/>
  </conditionalFormatting>
  <conditionalFormatting sqref="B109:B113">
    <cfRule type="duplicateValues" dxfId="58" priority="208"/>
    <cfRule type="duplicateValues" dxfId="57" priority="209"/>
    <cfRule type="duplicateValues" dxfId="56" priority="210"/>
  </conditionalFormatting>
  <conditionalFormatting sqref="B93:B113">
    <cfRule type="duplicateValues" dxfId="55" priority="211"/>
  </conditionalFormatting>
  <conditionalFormatting sqref="B93:B113">
    <cfRule type="duplicateValues" dxfId="54" priority="212"/>
    <cfRule type="duplicateValues" dxfId="53" priority="213"/>
    <cfRule type="duplicateValues" dxfId="52" priority="214"/>
  </conditionalFormatting>
  <conditionalFormatting sqref="B142:B143">
    <cfRule type="duplicateValues" dxfId="51" priority="215"/>
  </conditionalFormatting>
  <conditionalFormatting sqref="B142:B143">
    <cfRule type="duplicateValues" dxfId="50" priority="216"/>
    <cfRule type="duplicateValues" dxfId="49" priority="217"/>
    <cfRule type="duplicateValues" dxfId="48" priority="218"/>
  </conditionalFormatting>
  <conditionalFormatting sqref="E150">
    <cfRule type="duplicateValues" dxfId="47" priority="35"/>
  </conditionalFormatting>
  <conditionalFormatting sqref="E150">
    <cfRule type="duplicateValues" dxfId="46" priority="34"/>
  </conditionalFormatting>
  <conditionalFormatting sqref="E78:E79">
    <cfRule type="duplicateValues" dxfId="45" priority="33"/>
  </conditionalFormatting>
  <conditionalFormatting sqref="E78:E79">
    <cfRule type="duplicateValues" dxfId="44" priority="32"/>
  </conditionalFormatting>
  <conditionalFormatting sqref="E78:E79">
    <cfRule type="duplicateValues" dxfId="43" priority="31"/>
  </conditionalFormatting>
  <conditionalFormatting sqref="E78:E79">
    <cfRule type="duplicateValues" dxfId="42" priority="30"/>
  </conditionalFormatting>
  <conditionalFormatting sqref="E110">
    <cfRule type="duplicateValues" dxfId="41" priority="29"/>
  </conditionalFormatting>
  <conditionalFormatting sqref="E110">
    <cfRule type="duplicateValues" dxfId="40" priority="28"/>
  </conditionalFormatting>
  <conditionalFormatting sqref="E110">
    <cfRule type="duplicateValues" dxfId="39" priority="27"/>
  </conditionalFormatting>
  <conditionalFormatting sqref="E110">
    <cfRule type="duplicateValues" dxfId="38" priority="26"/>
  </conditionalFormatting>
  <conditionalFormatting sqref="B146">
    <cfRule type="duplicateValues" dxfId="37" priority="219"/>
  </conditionalFormatting>
  <conditionalFormatting sqref="B146">
    <cfRule type="duplicateValues" dxfId="36" priority="220"/>
    <cfRule type="duplicateValues" dxfId="35" priority="221"/>
    <cfRule type="duplicateValues" dxfId="34" priority="222"/>
  </conditionalFormatting>
  <conditionalFormatting sqref="E145:E146">
    <cfRule type="duplicateValues" dxfId="33" priority="223"/>
  </conditionalFormatting>
  <conditionalFormatting sqref="E80:E81">
    <cfRule type="duplicateValues" dxfId="32" priority="25"/>
  </conditionalFormatting>
  <conditionalFormatting sqref="E80:E81">
    <cfRule type="duplicateValues" dxfId="31" priority="24"/>
  </conditionalFormatting>
  <conditionalFormatting sqref="E80:E81">
    <cfRule type="duplicateValues" dxfId="30" priority="23"/>
  </conditionalFormatting>
  <conditionalFormatting sqref="E80:E81">
    <cfRule type="duplicateValues" dxfId="29" priority="22"/>
  </conditionalFormatting>
  <conditionalFormatting sqref="B147">
    <cfRule type="duplicateValues" dxfId="28" priority="224"/>
  </conditionalFormatting>
  <conditionalFormatting sqref="B147">
    <cfRule type="duplicateValues" dxfId="27" priority="225"/>
    <cfRule type="duplicateValues" dxfId="26" priority="226"/>
    <cfRule type="duplicateValues" dxfId="25" priority="227"/>
  </conditionalFormatting>
  <conditionalFormatting sqref="E82:E83 E86:E88">
    <cfRule type="duplicateValues" dxfId="24" priority="21"/>
  </conditionalFormatting>
  <conditionalFormatting sqref="E82:E83">
    <cfRule type="duplicateValues" dxfId="23" priority="20"/>
  </conditionalFormatting>
  <conditionalFormatting sqref="E82:E83">
    <cfRule type="duplicateValues" dxfId="22" priority="19"/>
  </conditionalFormatting>
  <conditionalFormatting sqref="E82:E83">
    <cfRule type="duplicateValues" dxfId="21" priority="18"/>
  </conditionalFormatting>
  <conditionalFormatting sqref="E84">
    <cfRule type="duplicateValues" dxfId="20" priority="17"/>
  </conditionalFormatting>
  <conditionalFormatting sqref="E84">
    <cfRule type="duplicateValues" dxfId="19" priority="16"/>
  </conditionalFormatting>
  <conditionalFormatting sqref="E84">
    <cfRule type="duplicateValues" dxfId="18" priority="15"/>
  </conditionalFormatting>
  <conditionalFormatting sqref="E84">
    <cfRule type="duplicateValues" dxfId="17" priority="14"/>
  </conditionalFormatting>
  <conditionalFormatting sqref="B1:B294">
    <cfRule type="duplicateValues" dxfId="16" priority="13"/>
  </conditionalFormatting>
  <conditionalFormatting sqref="E111">
    <cfRule type="duplicateValues" dxfId="15" priority="12"/>
  </conditionalFormatting>
  <conditionalFormatting sqref="E111">
    <cfRule type="duplicateValues" dxfId="14" priority="11"/>
  </conditionalFormatting>
  <conditionalFormatting sqref="E111">
    <cfRule type="duplicateValues" dxfId="13" priority="10"/>
  </conditionalFormatting>
  <conditionalFormatting sqref="E111">
    <cfRule type="duplicateValues" dxfId="12" priority="9"/>
  </conditionalFormatting>
  <conditionalFormatting sqref="B136:B139">
    <cfRule type="duplicateValues" dxfId="11" priority="228"/>
    <cfRule type="duplicateValues" dxfId="10" priority="229"/>
    <cfRule type="duplicateValues" dxfId="9" priority="230"/>
  </conditionalFormatting>
  <conditionalFormatting sqref="B136:B139">
    <cfRule type="duplicateValues" dxfId="8" priority="231"/>
  </conditionalFormatting>
  <conditionalFormatting sqref="E85">
    <cfRule type="duplicateValues" dxfId="7" priority="8"/>
  </conditionalFormatting>
  <conditionalFormatting sqref="E85">
    <cfRule type="duplicateValues" dxfId="6" priority="7"/>
  </conditionalFormatting>
  <conditionalFormatting sqref="E85">
    <cfRule type="duplicateValues" dxfId="5" priority="6"/>
  </conditionalFormatting>
  <conditionalFormatting sqref="E85">
    <cfRule type="duplicateValues" dxfId="4" priority="5"/>
  </conditionalFormatting>
  <conditionalFormatting sqref="E151:E158">
    <cfRule type="duplicateValues" dxfId="3" priority="3"/>
  </conditionalFormatting>
  <conditionalFormatting sqref="E151:E158">
    <cfRule type="duplicateValues" dxfId="2" priority="2"/>
  </conditionalFormatting>
  <conditionalFormatting sqref="E151:E158">
    <cfRule type="duplicateValues" dxfId="1" priority="1"/>
  </conditionalFormatting>
  <conditionalFormatting sqref="E151:E158">
    <cfRule type="duplicateValues" dxfId="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88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579" priority="20"/>
  </conditionalFormatting>
  <conditionalFormatting sqref="A830">
    <cfRule type="duplicateValues" dxfId="578" priority="19"/>
  </conditionalFormatting>
  <conditionalFormatting sqref="A831">
    <cfRule type="duplicateValues" dxfId="577" priority="18"/>
  </conditionalFormatting>
  <conditionalFormatting sqref="A832">
    <cfRule type="duplicateValues" dxfId="576" priority="17"/>
  </conditionalFormatting>
  <conditionalFormatting sqref="A833">
    <cfRule type="duplicateValues" dxfId="575" priority="16"/>
  </conditionalFormatting>
  <conditionalFormatting sqref="A844:A1048576 A1:A833">
    <cfRule type="duplicateValues" dxfId="574" priority="15"/>
  </conditionalFormatting>
  <conditionalFormatting sqref="A834:A840">
    <cfRule type="duplicateValues" dxfId="573" priority="14"/>
  </conditionalFormatting>
  <conditionalFormatting sqref="A834:A840">
    <cfRule type="duplicateValues" dxfId="572" priority="13"/>
  </conditionalFormatting>
  <conditionalFormatting sqref="A844:A1048576 A1:A840">
    <cfRule type="duplicateValues" dxfId="571" priority="12"/>
  </conditionalFormatting>
  <conditionalFormatting sqref="A841">
    <cfRule type="duplicateValues" dxfId="570" priority="11"/>
  </conditionalFormatting>
  <conditionalFormatting sqref="A841">
    <cfRule type="duplicateValues" dxfId="569" priority="10"/>
  </conditionalFormatting>
  <conditionalFormatting sqref="A841">
    <cfRule type="duplicateValues" dxfId="568" priority="9"/>
  </conditionalFormatting>
  <conditionalFormatting sqref="A842">
    <cfRule type="duplicateValues" dxfId="567" priority="8"/>
  </conditionalFormatting>
  <conditionalFormatting sqref="A842">
    <cfRule type="duplicateValues" dxfId="566" priority="7"/>
  </conditionalFormatting>
  <conditionalFormatting sqref="A842">
    <cfRule type="duplicateValues" dxfId="565" priority="6"/>
  </conditionalFormatting>
  <conditionalFormatting sqref="A1:A842 A844:A1048576">
    <cfRule type="duplicateValues" dxfId="564" priority="5"/>
  </conditionalFormatting>
  <conditionalFormatting sqref="A843">
    <cfRule type="duplicateValues" dxfId="563" priority="4"/>
  </conditionalFormatting>
  <conditionalFormatting sqref="A843">
    <cfRule type="duplicateValues" dxfId="562" priority="3"/>
  </conditionalFormatting>
  <conditionalFormatting sqref="A843">
    <cfRule type="duplicateValues" dxfId="561" priority="2"/>
  </conditionalFormatting>
  <conditionalFormatting sqref="A843">
    <cfRule type="duplicateValues" dxfId="56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2" t="s">
        <v>2413</v>
      </c>
      <c r="B1" s="213"/>
      <c r="C1" s="213"/>
      <c r="D1" s="21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2422</v>
      </c>
      <c r="B18" s="213"/>
      <c r="C18" s="213"/>
      <c r="D18" s="21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559" priority="18"/>
  </conditionalFormatting>
  <conditionalFormatting sqref="B7:B8">
    <cfRule type="duplicateValues" dxfId="558" priority="17"/>
  </conditionalFormatting>
  <conditionalFormatting sqref="A7:A8">
    <cfRule type="duplicateValues" dxfId="557" priority="15"/>
    <cfRule type="duplicateValues" dxfId="55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2021-08-25T15:55:44Z</dcterms:modified>
</cp:coreProperties>
</file>