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5\"/>
    </mc:Choice>
  </mc:AlternateContent>
  <bookViews>
    <workbookView xWindow="0" yWindow="0" windowWidth="20490" windowHeight="67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REPORTE!$A$4:$Q$246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0" i="16" l="1"/>
  <c r="B135" i="16"/>
  <c r="B122" i="16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39" i="16"/>
  <c r="A139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A143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90" i="1" l="1"/>
  <c r="G190" i="1"/>
  <c r="H190" i="1"/>
  <c r="I190" i="1"/>
  <c r="J190" i="1"/>
  <c r="K190" i="1"/>
  <c r="F189" i="1"/>
  <c r="G189" i="1"/>
  <c r="H189" i="1"/>
  <c r="I189" i="1"/>
  <c r="J189" i="1"/>
  <c r="K189" i="1"/>
  <c r="F230" i="1"/>
  <c r="G230" i="1"/>
  <c r="H230" i="1"/>
  <c r="I230" i="1"/>
  <c r="J230" i="1"/>
  <c r="K230" i="1"/>
  <c r="F22" i="1"/>
  <c r="G22" i="1"/>
  <c r="H22" i="1"/>
  <c r="I22" i="1"/>
  <c r="J22" i="1"/>
  <c r="K22" i="1"/>
  <c r="F208" i="1"/>
  <c r="G208" i="1"/>
  <c r="H208" i="1"/>
  <c r="I208" i="1"/>
  <c r="J208" i="1"/>
  <c r="K208" i="1"/>
  <c r="F88" i="1"/>
  <c r="G88" i="1"/>
  <c r="H88" i="1"/>
  <c r="I88" i="1"/>
  <c r="J88" i="1"/>
  <c r="K88" i="1"/>
  <c r="F86" i="1"/>
  <c r="G86" i="1"/>
  <c r="H86" i="1"/>
  <c r="I86" i="1"/>
  <c r="J86" i="1"/>
  <c r="K86" i="1"/>
  <c r="F87" i="1"/>
  <c r="G87" i="1"/>
  <c r="H87" i="1"/>
  <c r="I87" i="1"/>
  <c r="J87" i="1"/>
  <c r="K87" i="1"/>
  <c r="F209" i="1"/>
  <c r="G209" i="1"/>
  <c r="H209" i="1"/>
  <c r="I209" i="1"/>
  <c r="J209" i="1"/>
  <c r="K209" i="1"/>
  <c r="F89" i="1"/>
  <c r="G89" i="1"/>
  <c r="H89" i="1"/>
  <c r="I89" i="1"/>
  <c r="J89" i="1"/>
  <c r="K89" i="1"/>
  <c r="F207" i="1"/>
  <c r="G207" i="1"/>
  <c r="H207" i="1"/>
  <c r="I207" i="1"/>
  <c r="J207" i="1"/>
  <c r="K207" i="1"/>
  <c r="F90" i="1"/>
  <c r="G90" i="1"/>
  <c r="H90" i="1"/>
  <c r="I90" i="1"/>
  <c r="J90" i="1"/>
  <c r="K90" i="1"/>
  <c r="F240" i="1"/>
  <c r="G240" i="1"/>
  <c r="H240" i="1"/>
  <c r="I240" i="1"/>
  <c r="J240" i="1"/>
  <c r="K240" i="1"/>
  <c r="F241" i="1"/>
  <c r="G241" i="1"/>
  <c r="H241" i="1"/>
  <c r="I241" i="1"/>
  <c r="J241" i="1"/>
  <c r="K241" i="1"/>
  <c r="F245" i="1"/>
  <c r="G245" i="1"/>
  <c r="H245" i="1"/>
  <c r="I245" i="1"/>
  <c r="J245" i="1"/>
  <c r="K245" i="1"/>
  <c r="F243" i="1"/>
  <c r="G243" i="1"/>
  <c r="H243" i="1"/>
  <c r="I243" i="1"/>
  <c r="J243" i="1"/>
  <c r="K243" i="1"/>
  <c r="F246" i="1"/>
  <c r="G246" i="1"/>
  <c r="H246" i="1"/>
  <c r="I246" i="1"/>
  <c r="J246" i="1"/>
  <c r="K246" i="1"/>
  <c r="F49" i="1"/>
  <c r="G49" i="1"/>
  <c r="H49" i="1"/>
  <c r="I49" i="1"/>
  <c r="J49" i="1"/>
  <c r="K49" i="1"/>
  <c r="F244" i="1"/>
  <c r="G244" i="1"/>
  <c r="H244" i="1"/>
  <c r="I244" i="1"/>
  <c r="J244" i="1"/>
  <c r="K244" i="1"/>
  <c r="F192" i="1"/>
  <c r="G192" i="1"/>
  <c r="H192" i="1"/>
  <c r="I192" i="1"/>
  <c r="J192" i="1"/>
  <c r="K192" i="1"/>
  <c r="F205" i="1"/>
  <c r="G205" i="1"/>
  <c r="H205" i="1"/>
  <c r="I205" i="1"/>
  <c r="J205" i="1"/>
  <c r="K205" i="1"/>
  <c r="F195" i="1"/>
  <c r="G195" i="1"/>
  <c r="H195" i="1"/>
  <c r="I195" i="1"/>
  <c r="J195" i="1"/>
  <c r="K195" i="1"/>
  <c r="F232" i="1"/>
  <c r="G232" i="1"/>
  <c r="H232" i="1"/>
  <c r="I232" i="1"/>
  <c r="J232" i="1"/>
  <c r="K232" i="1"/>
  <c r="F229" i="1"/>
  <c r="G229" i="1"/>
  <c r="H229" i="1"/>
  <c r="I229" i="1"/>
  <c r="J229" i="1"/>
  <c r="K229" i="1"/>
  <c r="F231" i="1"/>
  <c r="G231" i="1"/>
  <c r="H231" i="1"/>
  <c r="I231" i="1"/>
  <c r="J231" i="1"/>
  <c r="K231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5" i="1"/>
  <c r="G235" i="1"/>
  <c r="H235" i="1"/>
  <c r="I235" i="1"/>
  <c r="J235" i="1"/>
  <c r="K235" i="1"/>
  <c r="F228" i="1"/>
  <c r="G228" i="1"/>
  <c r="H228" i="1"/>
  <c r="I228" i="1"/>
  <c r="J228" i="1"/>
  <c r="K228" i="1"/>
  <c r="F204" i="1"/>
  <c r="G204" i="1"/>
  <c r="H204" i="1"/>
  <c r="I204" i="1"/>
  <c r="J204" i="1"/>
  <c r="K204" i="1"/>
  <c r="F191" i="1"/>
  <c r="G191" i="1"/>
  <c r="H191" i="1"/>
  <c r="I191" i="1"/>
  <c r="J191" i="1"/>
  <c r="K191" i="1"/>
  <c r="F242" i="1"/>
  <c r="G242" i="1"/>
  <c r="H242" i="1"/>
  <c r="I242" i="1"/>
  <c r="J242" i="1"/>
  <c r="K242" i="1"/>
  <c r="A190" i="1"/>
  <c r="A189" i="1"/>
  <c r="A230" i="1"/>
  <c r="A22" i="1"/>
  <c r="A208" i="1"/>
  <c r="A88" i="1"/>
  <c r="A86" i="1"/>
  <c r="A87" i="1"/>
  <c r="A209" i="1"/>
  <c r="A89" i="1"/>
  <c r="A207" i="1"/>
  <c r="A90" i="1"/>
  <c r="A240" i="1"/>
  <c r="A241" i="1"/>
  <c r="A245" i="1"/>
  <c r="A243" i="1"/>
  <c r="A246" i="1"/>
  <c r="A49" i="1"/>
  <c r="A244" i="1"/>
  <c r="A192" i="1"/>
  <c r="A205" i="1"/>
  <c r="A195" i="1"/>
  <c r="A232" i="1"/>
  <c r="A229" i="1"/>
  <c r="A231" i="1"/>
  <c r="A234" i="1"/>
  <c r="A233" i="1"/>
  <c r="A235" i="1"/>
  <c r="A228" i="1"/>
  <c r="A204" i="1"/>
  <c r="A191" i="1"/>
  <c r="A242" i="1"/>
  <c r="F181" i="1" l="1"/>
  <c r="G181" i="1"/>
  <c r="H181" i="1"/>
  <c r="I181" i="1"/>
  <c r="J181" i="1"/>
  <c r="K181" i="1"/>
  <c r="F179" i="1"/>
  <c r="G179" i="1"/>
  <c r="H179" i="1"/>
  <c r="I179" i="1"/>
  <c r="J179" i="1"/>
  <c r="K179" i="1"/>
  <c r="F171" i="1"/>
  <c r="G171" i="1"/>
  <c r="H171" i="1"/>
  <c r="I171" i="1"/>
  <c r="J171" i="1"/>
  <c r="K171" i="1"/>
  <c r="F166" i="1"/>
  <c r="G166" i="1"/>
  <c r="H166" i="1"/>
  <c r="I166" i="1"/>
  <c r="J166" i="1"/>
  <c r="K166" i="1"/>
  <c r="F169" i="1"/>
  <c r="G169" i="1"/>
  <c r="H169" i="1"/>
  <c r="I169" i="1"/>
  <c r="J169" i="1"/>
  <c r="K169" i="1"/>
  <c r="F180" i="1"/>
  <c r="G180" i="1"/>
  <c r="H180" i="1"/>
  <c r="I180" i="1"/>
  <c r="J180" i="1"/>
  <c r="K180" i="1"/>
  <c r="F220" i="1"/>
  <c r="G220" i="1"/>
  <c r="H220" i="1"/>
  <c r="I220" i="1"/>
  <c r="J220" i="1"/>
  <c r="K220" i="1"/>
  <c r="F134" i="1"/>
  <c r="G134" i="1"/>
  <c r="H134" i="1"/>
  <c r="I134" i="1"/>
  <c r="J134" i="1"/>
  <c r="K134" i="1"/>
  <c r="F239" i="1"/>
  <c r="G239" i="1"/>
  <c r="H239" i="1"/>
  <c r="I239" i="1"/>
  <c r="J239" i="1"/>
  <c r="K239" i="1"/>
  <c r="F227" i="1"/>
  <c r="G227" i="1"/>
  <c r="H227" i="1"/>
  <c r="I227" i="1"/>
  <c r="J227" i="1"/>
  <c r="K227" i="1"/>
  <c r="F222" i="1"/>
  <c r="G222" i="1"/>
  <c r="H222" i="1"/>
  <c r="I222" i="1"/>
  <c r="J222" i="1"/>
  <c r="K222" i="1"/>
  <c r="F185" i="1"/>
  <c r="G185" i="1"/>
  <c r="H185" i="1"/>
  <c r="I185" i="1"/>
  <c r="J185" i="1"/>
  <c r="K185" i="1"/>
  <c r="F226" i="1"/>
  <c r="G226" i="1"/>
  <c r="H226" i="1"/>
  <c r="I226" i="1"/>
  <c r="J226" i="1"/>
  <c r="K226" i="1"/>
  <c r="F197" i="1"/>
  <c r="G197" i="1"/>
  <c r="H197" i="1"/>
  <c r="I197" i="1"/>
  <c r="J197" i="1"/>
  <c r="K197" i="1"/>
  <c r="F224" i="1"/>
  <c r="G224" i="1"/>
  <c r="H224" i="1"/>
  <c r="I224" i="1"/>
  <c r="J224" i="1"/>
  <c r="K224" i="1"/>
  <c r="F19" i="1"/>
  <c r="G19" i="1"/>
  <c r="H19" i="1"/>
  <c r="I19" i="1"/>
  <c r="J19" i="1"/>
  <c r="K19" i="1"/>
  <c r="F13" i="1"/>
  <c r="G13" i="1"/>
  <c r="H13" i="1"/>
  <c r="I13" i="1"/>
  <c r="J13" i="1"/>
  <c r="K13" i="1"/>
  <c r="F200" i="1"/>
  <c r="G200" i="1"/>
  <c r="H200" i="1"/>
  <c r="I200" i="1"/>
  <c r="J200" i="1"/>
  <c r="K200" i="1"/>
  <c r="F71" i="1"/>
  <c r="G71" i="1"/>
  <c r="H71" i="1"/>
  <c r="I71" i="1"/>
  <c r="J71" i="1"/>
  <c r="K71" i="1"/>
  <c r="A181" i="1"/>
  <c r="A179" i="1"/>
  <c r="A171" i="1"/>
  <c r="A166" i="1"/>
  <c r="A169" i="1"/>
  <c r="A180" i="1"/>
  <c r="A220" i="1"/>
  <c r="A134" i="1"/>
  <c r="A239" i="1"/>
  <c r="A227" i="1"/>
  <c r="A222" i="1"/>
  <c r="A185" i="1"/>
  <c r="A226" i="1"/>
  <c r="A197" i="1"/>
  <c r="A224" i="1"/>
  <c r="A19" i="1"/>
  <c r="A13" i="1"/>
  <c r="A200" i="1"/>
  <c r="A71" i="1"/>
  <c r="F26" i="1" l="1"/>
  <c r="G26" i="1"/>
  <c r="H26" i="1"/>
  <c r="I26" i="1"/>
  <c r="J26" i="1"/>
  <c r="K26" i="1"/>
  <c r="F84" i="1"/>
  <c r="G84" i="1"/>
  <c r="H84" i="1"/>
  <c r="I84" i="1"/>
  <c r="J84" i="1"/>
  <c r="K84" i="1"/>
  <c r="F81" i="1"/>
  <c r="G81" i="1"/>
  <c r="H81" i="1"/>
  <c r="I81" i="1"/>
  <c r="J81" i="1"/>
  <c r="K81" i="1"/>
  <c r="F27" i="1"/>
  <c r="G27" i="1"/>
  <c r="H27" i="1"/>
  <c r="I27" i="1"/>
  <c r="J27" i="1"/>
  <c r="K27" i="1"/>
  <c r="F77" i="1"/>
  <c r="G77" i="1"/>
  <c r="H77" i="1"/>
  <c r="I77" i="1"/>
  <c r="J77" i="1"/>
  <c r="K77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0" i="1"/>
  <c r="G30" i="1"/>
  <c r="H30" i="1"/>
  <c r="I30" i="1"/>
  <c r="J30" i="1"/>
  <c r="K30" i="1"/>
  <c r="F29" i="1"/>
  <c r="G29" i="1"/>
  <c r="H29" i="1"/>
  <c r="I29" i="1"/>
  <c r="J29" i="1"/>
  <c r="K29" i="1"/>
  <c r="F25" i="1"/>
  <c r="G25" i="1"/>
  <c r="H25" i="1"/>
  <c r="I25" i="1"/>
  <c r="J25" i="1"/>
  <c r="K25" i="1"/>
  <c r="F31" i="1"/>
  <c r="G31" i="1"/>
  <c r="H31" i="1"/>
  <c r="I31" i="1"/>
  <c r="J31" i="1"/>
  <c r="K31" i="1"/>
  <c r="F28" i="1"/>
  <c r="G28" i="1"/>
  <c r="H28" i="1"/>
  <c r="I28" i="1"/>
  <c r="J28" i="1"/>
  <c r="K28" i="1"/>
  <c r="F162" i="1"/>
  <c r="G162" i="1"/>
  <c r="H162" i="1"/>
  <c r="I162" i="1"/>
  <c r="J162" i="1"/>
  <c r="K162" i="1"/>
  <c r="A26" i="1"/>
  <c r="A84" i="1"/>
  <c r="A81" i="1"/>
  <c r="A27" i="1"/>
  <c r="A77" i="1"/>
  <c r="A35" i="1"/>
  <c r="A34" i="1"/>
  <c r="A33" i="1"/>
  <c r="A30" i="1"/>
  <c r="A29" i="1"/>
  <c r="A25" i="1"/>
  <c r="A31" i="1"/>
  <c r="A28" i="1"/>
  <c r="A162" i="1"/>
  <c r="F174" i="1"/>
  <c r="G174" i="1"/>
  <c r="H174" i="1"/>
  <c r="I174" i="1"/>
  <c r="J174" i="1"/>
  <c r="K174" i="1"/>
  <c r="F203" i="1"/>
  <c r="G203" i="1"/>
  <c r="H203" i="1"/>
  <c r="I203" i="1"/>
  <c r="J203" i="1"/>
  <c r="K203" i="1"/>
  <c r="F70" i="1"/>
  <c r="G70" i="1"/>
  <c r="H70" i="1"/>
  <c r="I70" i="1"/>
  <c r="J70" i="1"/>
  <c r="K70" i="1"/>
  <c r="F225" i="1"/>
  <c r="G225" i="1"/>
  <c r="H225" i="1"/>
  <c r="I225" i="1"/>
  <c r="J225" i="1"/>
  <c r="K225" i="1"/>
  <c r="F223" i="1"/>
  <c r="G223" i="1"/>
  <c r="H223" i="1"/>
  <c r="I223" i="1"/>
  <c r="J223" i="1"/>
  <c r="K223" i="1"/>
  <c r="F194" i="1"/>
  <c r="G194" i="1"/>
  <c r="H194" i="1"/>
  <c r="I194" i="1"/>
  <c r="J194" i="1"/>
  <c r="K194" i="1"/>
  <c r="F68" i="1"/>
  <c r="G68" i="1"/>
  <c r="H68" i="1"/>
  <c r="I68" i="1"/>
  <c r="J68" i="1"/>
  <c r="K68" i="1"/>
  <c r="F48" i="1"/>
  <c r="G48" i="1"/>
  <c r="H48" i="1"/>
  <c r="I48" i="1"/>
  <c r="J48" i="1"/>
  <c r="K48" i="1"/>
  <c r="F215" i="1"/>
  <c r="G215" i="1"/>
  <c r="H215" i="1"/>
  <c r="I215" i="1"/>
  <c r="J215" i="1"/>
  <c r="K215" i="1"/>
  <c r="F69" i="1"/>
  <c r="G69" i="1"/>
  <c r="H69" i="1"/>
  <c r="I69" i="1"/>
  <c r="J69" i="1"/>
  <c r="K69" i="1"/>
  <c r="F144" i="1"/>
  <c r="G144" i="1"/>
  <c r="H144" i="1"/>
  <c r="I144" i="1"/>
  <c r="J144" i="1"/>
  <c r="K144" i="1"/>
  <c r="F236" i="1"/>
  <c r="G236" i="1"/>
  <c r="H236" i="1"/>
  <c r="I236" i="1"/>
  <c r="J236" i="1"/>
  <c r="K236" i="1"/>
  <c r="F213" i="1"/>
  <c r="G213" i="1"/>
  <c r="H213" i="1"/>
  <c r="I213" i="1"/>
  <c r="J213" i="1"/>
  <c r="K213" i="1"/>
  <c r="F161" i="1"/>
  <c r="G161" i="1"/>
  <c r="H161" i="1"/>
  <c r="I161" i="1"/>
  <c r="J161" i="1"/>
  <c r="K161" i="1"/>
  <c r="F212" i="1"/>
  <c r="G212" i="1"/>
  <c r="H212" i="1"/>
  <c r="I212" i="1"/>
  <c r="J212" i="1"/>
  <c r="K212" i="1"/>
  <c r="F80" i="1"/>
  <c r="G80" i="1"/>
  <c r="H80" i="1"/>
  <c r="I80" i="1"/>
  <c r="J80" i="1"/>
  <c r="K80" i="1"/>
  <c r="F73" i="1"/>
  <c r="G73" i="1"/>
  <c r="H73" i="1"/>
  <c r="I73" i="1"/>
  <c r="J73" i="1"/>
  <c r="K73" i="1"/>
  <c r="F15" i="1"/>
  <c r="G15" i="1"/>
  <c r="H15" i="1"/>
  <c r="I15" i="1"/>
  <c r="J15" i="1"/>
  <c r="K15" i="1"/>
  <c r="F128" i="1"/>
  <c r="G128" i="1"/>
  <c r="H128" i="1"/>
  <c r="I128" i="1"/>
  <c r="J128" i="1"/>
  <c r="K128" i="1"/>
  <c r="F186" i="1"/>
  <c r="G186" i="1"/>
  <c r="H186" i="1"/>
  <c r="I186" i="1"/>
  <c r="J186" i="1"/>
  <c r="K186" i="1"/>
  <c r="F20" i="1"/>
  <c r="G20" i="1"/>
  <c r="H20" i="1"/>
  <c r="I20" i="1"/>
  <c r="J20" i="1"/>
  <c r="K20" i="1"/>
  <c r="F173" i="1"/>
  <c r="G173" i="1"/>
  <c r="H173" i="1"/>
  <c r="I173" i="1"/>
  <c r="J173" i="1"/>
  <c r="K173" i="1"/>
  <c r="F184" i="1"/>
  <c r="G184" i="1"/>
  <c r="H184" i="1"/>
  <c r="I184" i="1"/>
  <c r="J184" i="1"/>
  <c r="K184" i="1"/>
  <c r="F177" i="1"/>
  <c r="G177" i="1"/>
  <c r="H177" i="1"/>
  <c r="I177" i="1"/>
  <c r="J177" i="1"/>
  <c r="K177" i="1"/>
  <c r="F138" i="1"/>
  <c r="G138" i="1"/>
  <c r="H138" i="1"/>
  <c r="I138" i="1"/>
  <c r="J138" i="1"/>
  <c r="K138" i="1"/>
  <c r="F142" i="1"/>
  <c r="G142" i="1"/>
  <c r="H142" i="1"/>
  <c r="I142" i="1"/>
  <c r="J142" i="1"/>
  <c r="K142" i="1"/>
  <c r="F211" i="1"/>
  <c r="G211" i="1"/>
  <c r="H211" i="1"/>
  <c r="I211" i="1"/>
  <c r="J211" i="1"/>
  <c r="K211" i="1"/>
  <c r="F143" i="1"/>
  <c r="G143" i="1"/>
  <c r="H143" i="1"/>
  <c r="I143" i="1"/>
  <c r="J143" i="1"/>
  <c r="K143" i="1"/>
  <c r="F130" i="1"/>
  <c r="G130" i="1"/>
  <c r="H130" i="1"/>
  <c r="I130" i="1"/>
  <c r="J130" i="1"/>
  <c r="K130" i="1"/>
  <c r="F139" i="1"/>
  <c r="G139" i="1"/>
  <c r="H139" i="1"/>
  <c r="I139" i="1"/>
  <c r="J139" i="1"/>
  <c r="K139" i="1"/>
  <c r="F214" i="1"/>
  <c r="G214" i="1"/>
  <c r="H214" i="1"/>
  <c r="I214" i="1"/>
  <c r="J214" i="1"/>
  <c r="K214" i="1"/>
  <c r="F238" i="1"/>
  <c r="G238" i="1"/>
  <c r="H238" i="1"/>
  <c r="I238" i="1"/>
  <c r="J238" i="1"/>
  <c r="K238" i="1"/>
  <c r="F188" i="1"/>
  <c r="G188" i="1"/>
  <c r="H188" i="1"/>
  <c r="I188" i="1"/>
  <c r="J188" i="1"/>
  <c r="K188" i="1"/>
  <c r="F172" i="1"/>
  <c r="G172" i="1"/>
  <c r="H172" i="1"/>
  <c r="I172" i="1"/>
  <c r="J172" i="1"/>
  <c r="K172" i="1"/>
  <c r="F133" i="1"/>
  <c r="G133" i="1"/>
  <c r="H133" i="1"/>
  <c r="I133" i="1"/>
  <c r="J133" i="1"/>
  <c r="K133" i="1"/>
  <c r="A174" i="1"/>
  <c r="A203" i="1"/>
  <c r="A70" i="1"/>
  <c r="A225" i="1"/>
  <c r="A223" i="1"/>
  <c r="A194" i="1"/>
  <c r="A68" i="1"/>
  <c r="A48" i="1"/>
  <c r="A215" i="1"/>
  <c r="A69" i="1"/>
  <c r="A144" i="1"/>
  <c r="A236" i="1"/>
  <c r="A213" i="1"/>
  <c r="A161" i="1"/>
  <c r="A212" i="1"/>
  <c r="A80" i="1"/>
  <c r="A73" i="1"/>
  <c r="A15" i="1"/>
  <c r="A128" i="1"/>
  <c r="A186" i="1"/>
  <c r="A20" i="1"/>
  <c r="A173" i="1"/>
  <c r="A184" i="1"/>
  <c r="A177" i="1"/>
  <c r="A138" i="1"/>
  <c r="A142" i="1"/>
  <c r="A211" i="1"/>
  <c r="A143" i="1"/>
  <c r="A130" i="1"/>
  <c r="A139" i="1"/>
  <c r="A214" i="1"/>
  <c r="A238" i="1"/>
  <c r="A188" i="1"/>
  <c r="A172" i="1"/>
  <c r="A133" i="1"/>
  <c r="F82" i="1" l="1"/>
  <c r="G82" i="1"/>
  <c r="H82" i="1"/>
  <c r="I82" i="1"/>
  <c r="J82" i="1"/>
  <c r="K82" i="1"/>
  <c r="F85" i="1"/>
  <c r="G85" i="1"/>
  <c r="H85" i="1"/>
  <c r="I85" i="1"/>
  <c r="J85" i="1"/>
  <c r="K85" i="1"/>
  <c r="F83" i="1"/>
  <c r="G83" i="1"/>
  <c r="H83" i="1"/>
  <c r="I83" i="1"/>
  <c r="J83" i="1"/>
  <c r="K83" i="1"/>
  <c r="A82" i="1"/>
  <c r="A85" i="1"/>
  <c r="A83" i="1"/>
  <c r="F167" i="1"/>
  <c r="G167" i="1"/>
  <c r="H167" i="1"/>
  <c r="I167" i="1"/>
  <c r="J167" i="1"/>
  <c r="K167" i="1"/>
  <c r="F72" i="1"/>
  <c r="G72" i="1"/>
  <c r="H72" i="1"/>
  <c r="I72" i="1"/>
  <c r="J72" i="1"/>
  <c r="K72" i="1"/>
  <c r="F37" i="1"/>
  <c r="G37" i="1"/>
  <c r="H37" i="1"/>
  <c r="I37" i="1"/>
  <c r="J37" i="1"/>
  <c r="K37" i="1"/>
  <c r="F147" i="1"/>
  <c r="G147" i="1"/>
  <c r="H147" i="1"/>
  <c r="I147" i="1"/>
  <c r="J147" i="1"/>
  <c r="K147" i="1"/>
  <c r="F141" i="1"/>
  <c r="G141" i="1"/>
  <c r="H141" i="1"/>
  <c r="I141" i="1"/>
  <c r="J141" i="1"/>
  <c r="K141" i="1"/>
  <c r="F110" i="1"/>
  <c r="G110" i="1"/>
  <c r="H110" i="1"/>
  <c r="I110" i="1"/>
  <c r="J110" i="1"/>
  <c r="K110" i="1"/>
  <c r="F136" i="1"/>
  <c r="G136" i="1"/>
  <c r="H136" i="1"/>
  <c r="I136" i="1"/>
  <c r="J136" i="1"/>
  <c r="K136" i="1"/>
  <c r="F158" i="1"/>
  <c r="G158" i="1"/>
  <c r="H158" i="1"/>
  <c r="I158" i="1"/>
  <c r="J158" i="1"/>
  <c r="K158" i="1"/>
  <c r="F196" i="1"/>
  <c r="G196" i="1"/>
  <c r="H196" i="1"/>
  <c r="I196" i="1"/>
  <c r="J196" i="1"/>
  <c r="K196" i="1"/>
  <c r="F137" i="1"/>
  <c r="G137" i="1"/>
  <c r="H137" i="1"/>
  <c r="I137" i="1"/>
  <c r="J137" i="1"/>
  <c r="K137" i="1"/>
  <c r="F168" i="1"/>
  <c r="G168" i="1"/>
  <c r="H168" i="1"/>
  <c r="I168" i="1"/>
  <c r="J168" i="1"/>
  <c r="K168" i="1"/>
  <c r="F17" i="1"/>
  <c r="G17" i="1"/>
  <c r="H17" i="1"/>
  <c r="I17" i="1"/>
  <c r="J17" i="1"/>
  <c r="K17" i="1"/>
  <c r="F124" i="1"/>
  <c r="G124" i="1"/>
  <c r="H124" i="1"/>
  <c r="I124" i="1"/>
  <c r="J124" i="1"/>
  <c r="K124" i="1"/>
  <c r="F61" i="1"/>
  <c r="G61" i="1"/>
  <c r="H61" i="1"/>
  <c r="I61" i="1"/>
  <c r="J61" i="1"/>
  <c r="K61" i="1"/>
  <c r="F121" i="1"/>
  <c r="G121" i="1"/>
  <c r="H121" i="1"/>
  <c r="I121" i="1"/>
  <c r="J121" i="1"/>
  <c r="K121" i="1"/>
  <c r="F59" i="1"/>
  <c r="G59" i="1"/>
  <c r="H59" i="1"/>
  <c r="I59" i="1"/>
  <c r="J59" i="1"/>
  <c r="K59" i="1"/>
  <c r="F46" i="1"/>
  <c r="G46" i="1"/>
  <c r="H46" i="1"/>
  <c r="I46" i="1"/>
  <c r="J46" i="1"/>
  <c r="K46" i="1"/>
  <c r="F152" i="1"/>
  <c r="G152" i="1"/>
  <c r="H152" i="1"/>
  <c r="I152" i="1"/>
  <c r="J152" i="1"/>
  <c r="K152" i="1"/>
  <c r="F114" i="1"/>
  <c r="G114" i="1"/>
  <c r="H114" i="1"/>
  <c r="I114" i="1"/>
  <c r="J114" i="1"/>
  <c r="K114" i="1"/>
  <c r="F219" i="1"/>
  <c r="G219" i="1"/>
  <c r="H219" i="1"/>
  <c r="I219" i="1"/>
  <c r="J219" i="1"/>
  <c r="K219" i="1"/>
  <c r="A167" i="1"/>
  <c r="A72" i="1"/>
  <c r="A37" i="1"/>
  <c r="A147" i="1"/>
  <c r="A141" i="1"/>
  <c r="A110" i="1"/>
  <c r="A136" i="1"/>
  <c r="A158" i="1"/>
  <c r="A196" i="1"/>
  <c r="A137" i="1"/>
  <c r="A168" i="1"/>
  <c r="A17" i="1"/>
  <c r="A124" i="1"/>
  <c r="A61" i="1"/>
  <c r="A121" i="1"/>
  <c r="A59" i="1"/>
  <c r="A46" i="1"/>
  <c r="A152" i="1"/>
  <c r="A114" i="1"/>
  <c r="A219" i="1"/>
  <c r="A18" i="1" l="1"/>
  <c r="A117" i="1"/>
  <c r="A56" i="1"/>
  <c r="A149" i="1"/>
  <c r="A154" i="1"/>
  <c r="F18" i="1"/>
  <c r="G18" i="1"/>
  <c r="H18" i="1"/>
  <c r="I18" i="1"/>
  <c r="J18" i="1"/>
  <c r="K18" i="1"/>
  <c r="F117" i="1"/>
  <c r="G117" i="1"/>
  <c r="H117" i="1"/>
  <c r="I117" i="1"/>
  <c r="J117" i="1"/>
  <c r="K117" i="1"/>
  <c r="F56" i="1"/>
  <c r="G56" i="1"/>
  <c r="H56" i="1"/>
  <c r="I56" i="1"/>
  <c r="J56" i="1"/>
  <c r="K56" i="1"/>
  <c r="F149" i="1"/>
  <c r="G149" i="1"/>
  <c r="H149" i="1"/>
  <c r="I149" i="1"/>
  <c r="J149" i="1"/>
  <c r="K149" i="1"/>
  <c r="F154" i="1"/>
  <c r="G154" i="1"/>
  <c r="H154" i="1"/>
  <c r="I154" i="1"/>
  <c r="J154" i="1"/>
  <c r="K154" i="1"/>
  <c r="F157" i="1"/>
  <c r="G157" i="1"/>
  <c r="H157" i="1"/>
  <c r="I157" i="1"/>
  <c r="J157" i="1"/>
  <c r="K157" i="1"/>
  <c r="F155" i="1"/>
  <c r="G155" i="1"/>
  <c r="H155" i="1"/>
  <c r="I155" i="1"/>
  <c r="J155" i="1"/>
  <c r="K155" i="1"/>
  <c r="F187" i="1"/>
  <c r="G187" i="1"/>
  <c r="H187" i="1"/>
  <c r="I187" i="1"/>
  <c r="J187" i="1"/>
  <c r="K187" i="1"/>
  <c r="F9" i="1"/>
  <c r="G9" i="1"/>
  <c r="H9" i="1"/>
  <c r="I9" i="1"/>
  <c r="J9" i="1"/>
  <c r="K9" i="1"/>
  <c r="F45" i="1"/>
  <c r="G45" i="1"/>
  <c r="H45" i="1"/>
  <c r="I45" i="1"/>
  <c r="J45" i="1"/>
  <c r="K45" i="1"/>
  <c r="F135" i="1"/>
  <c r="G135" i="1"/>
  <c r="H135" i="1"/>
  <c r="I135" i="1"/>
  <c r="J135" i="1"/>
  <c r="K135" i="1"/>
  <c r="F140" i="1"/>
  <c r="G140" i="1"/>
  <c r="H140" i="1"/>
  <c r="I140" i="1"/>
  <c r="J140" i="1"/>
  <c r="K140" i="1"/>
  <c r="F132" i="1"/>
  <c r="G132" i="1"/>
  <c r="H132" i="1"/>
  <c r="I132" i="1"/>
  <c r="J132" i="1"/>
  <c r="K132" i="1"/>
  <c r="F103" i="1"/>
  <c r="G103" i="1"/>
  <c r="H103" i="1"/>
  <c r="I103" i="1"/>
  <c r="J103" i="1"/>
  <c r="K103" i="1"/>
  <c r="A157" i="1"/>
  <c r="A155" i="1"/>
  <c r="A187" i="1"/>
  <c r="A9" i="1"/>
  <c r="A45" i="1"/>
  <c r="A135" i="1"/>
  <c r="A140" i="1"/>
  <c r="A132" i="1"/>
  <c r="A103" i="1"/>
  <c r="A63" i="1" l="1"/>
  <c r="F63" i="1"/>
  <c r="G63" i="1"/>
  <c r="H63" i="1"/>
  <c r="I63" i="1"/>
  <c r="J63" i="1"/>
  <c r="K63" i="1"/>
  <c r="A202" i="1"/>
  <c r="F202" i="1"/>
  <c r="G202" i="1"/>
  <c r="H202" i="1"/>
  <c r="I202" i="1"/>
  <c r="J202" i="1"/>
  <c r="K202" i="1"/>
  <c r="A102" i="1"/>
  <c r="F102" i="1"/>
  <c r="G102" i="1"/>
  <c r="H102" i="1"/>
  <c r="I102" i="1"/>
  <c r="J102" i="1"/>
  <c r="K102" i="1"/>
  <c r="A38" i="1"/>
  <c r="F38" i="1"/>
  <c r="G38" i="1"/>
  <c r="H38" i="1"/>
  <c r="I38" i="1"/>
  <c r="J38" i="1"/>
  <c r="K38" i="1"/>
  <c r="A126" i="1"/>
  <c r="F126" i="1"/>
  <c r="G126" i="1"/>
  <c r="H126" i="1"/>
  <c r="I126" i="1"/>
  <c r="J126" i="1"/>
  <c r="K126" i="1"/>
  <c r="A57" i="1"/>
  <c r="F57" i="1"/>
  <c r="G57" i="1"/>
  <c r="H57" i="1"/>
  <c r="I57" i="1"/>
  <c r="J57" i="1"/>
  <c r="K57" i="1"/>
  <c r="A65" i="1"/>
  <c r="F65" i="1"/>
  <c r="G65" i="1"/>
  <c r="H65" i="1"/>
  <c r="I65" i="1"/>
  <c r="J65" i="1"/>
  <c r="K65" i="1"/>
  <c r="A74" i="1"/>
  <c r="F74" i="1"/>
  <c r="G74" i="1"/>
  <c r="H74" i="1"/>
  <c r="I74" i="1"/>
  <c r="J74" i="1"/>
  <c r="K74" i="1"/>
  <c r="A66" i="1"/>
  <c r="F66" i="1"/>
  <c r="G66" i="1"/>
  <c r="H66" i="1"/>
  <c r="I66" i="1"/>
  <c r="J66" i="1"/>
  <c r="K66" i="1"/>
  <c r="A105" i="1"/>
  <c r="F105" i="1"/>
  <c r="G105" i="1"/>
  <c r="H105" i="1"/>
  <c r="I105" i="1"/>
  <c r="J105" i="1"/>
  <c r="K105" i="1"/>
  <c r="A55" i="1"/>
  <c r="F55" i="1"/>
  <c r="G55" i="1"/>
  <c r="H55" i="1"/>
  <c r="I55" i="1"/>
  <c r="J55" i="1"/>
  <c r="K55" i="1"/>
  <c r="A107" i="1"/>
  <c r="F107" i="1"/>
  <c r="G107" i="1"/>
  <c r="H107" i="1"/>
  <c r="I107" i="1"/>
  <c r="J107" i="1"/>
  <c r="K107" i="1"/>
  <c r="A218" i="1"/>
  <c r="F218" i="1"/>
  <c r="G218" i="1"/>
  <c r="H218" i="1"/>
  <c r="I218" i="1"/>
  <c r="J218" i="1"/>
  <c r="K218" i="1"/>
  <c r="A146" i="1"/>
  <c r="F146" i="1"/>
  <c r="G146" i="1"/>
  <c r="H146" i="1"/>
  <c r="I146" i="1"/>
  <c r="J146" i="1"/>
  <c r="K146" i="1"/>
  <c r="A64" i="1"/>
  <c r="F64" i="1"/>
  <c r="G64" i="1"/>
  <c r="H64" i="1"/>
  <c r="I64" i="1"/>
  <c r="J64" i="1"/>
  <c r="K64" i="1"/>
  <c r="A60" i="1"/>
  <c r="F60" i="1"/>
  <c r="G60" i="1"/>
  <c r="H60" i="1"/>
  <c r="I60" i="1"/>
  <c r="J60" i="1"/>
  <c r="K60" i="1"/>
  <c r="A104" i="1"/>
  <c r="F104" i="1"/>
  <c r="G104" i="1"/>
  <c r="H104" i="1"/>
  <c r="I104" i="1"/>
  <c r="J104" i="1"/>
  <c r="K104" i="1"/>
  <c r="A62" i="1"/>
  <c r="F62" i="1"/>
  <c r="G62" i="1"/>
  <c r="H62" i="1"/>
  <c r="I62" i="1"/>
  <c r="J62" i="1"/>
  <c r="K62" i="1"/>
  <c r="A120" i="1"/>
  <c r="F120" i="1"/>
  <c r="G120" i="1"/>
  <c r="H120" i="1"/>
  <c r="I120" i="1"/>
  <c r="J120" i="1"/>
  <c r="K120" i="1"/>
  <c r="A201" i="1"/>
  <c r="F201" i="1"/>
  <c r="G201" i="1"/>
  <c r="H201" i="1"/>
  <c r="I201" i="1"/>
  <c r="J201" i="1"/>
  <c r="K201" i="1"/>
  <c r="A111" i="1"/>
  <c r="F111" i="1"/>
  <c r="G111" i="1"/>
  <c r="H111" i="1"/>
  <c r="I111" i="1"/>
  <c r="J111" i="1"/>
  <c r="K111" i="1"/>
  <c r="A100" i="1"/>
  <c r="F100" i="1"/>
  <c r="G100" i="1"/>
  <c r="H100" i="1"/>
  <c r="I100" i="1"/>
  <c r="J100" i="1"/>
  <c r="K100" i="1"/>
  <c r="A113" i="1"/>
  <c r="F113" i="1"/>
  <c r="G113" i="1"/>
  <c r="H113" i="1"/>
  <c r="I113" i="1"/>
  <c r="J113" i="1"/>
  <c r="K113" i="1"/>
  <c r="A92" i="1"/>
  <c r="F92" i="1"/>
  <c r="G92" i="1"/>
  <c r="H92" i="1"/>
  <c r="I92" i="1"/>
  <c r="J92" i="1"/>
  <c r="K92" i="1"/>
  <c r="A96" i="1"/>
  <c r="F96" i="1"/>
  <c r="G96" i="1"/>
  <c r="H96" i="1"/>
  <c r="I96" i="1"/>
  <c r="J96" i="1"/>
  <c r="K96" i="1"/>
  <c r="A193" i="1"/>
  <c r="F193" i="1"/>
  <c r="G193" i="1"/>
  <c r="H193" i="1"/>
  <c r="I193" i="1"/>
  <c r="J193" i="1"/>
  <c r="K193" i="1"/>
  <c r="A42" i="1"/>
  <c r="F42" i="1"/>
  <c r="G42" i="1"/>
  <c r="H42" i="1"/>
  <c r="I42" i="1"/>
  <c r="J42" i="1"/>
  <c r="K42" i="1"/>
  <c r="A156" i="1"/>
  <c r="F156" i="1"/>
  <c r="G156" i="1"/>
  <c r="H156" i="1"/>
  <c r="I156" i="1"/>
  <c r="J156" i="1"/>
  <c r="K156" i="1"/>
  <c r="A43" i="1"/>
  <c r="F43" i="1"/>
  <c r="G43" i="1"/>
  <c r="H43" i="1"/>
  <c r="I43" i="1"/>
  <c r="J43" i="1"/>
  <c r="K43" i="1"/>
  <c r="A41" i="1"/>
  <c r="F41" i="1"/>
  <c r="G41" i="1"/>
  <c r="H41" i="1"/>
  <c r="I41" i="1"/>
  <c r="J41" i="1"/>
  <c r="K41" i="1"/>
  <c r="A51" i="1"/>
  <c r="F51" i="1"/>
  <c r="G51" i="1"/>
  <c r="H51" i="1"/>
  <c r="I51" i="1"/>
  <c r="J51" i="1"/>
  <c r="K51" i="1"/>
  <c r="A58" i="1"/>
  <c r="F58" i="1"/>
  <c r="G58" i="1"/>
  <c r="H58" i="1"/>
  <c r="I58" i="1"/>
  <c r="J58" i="1"/>
  <c r="K58" i="1"/>
  <c r="A109" i="1"/>
  <c r="F109" i="1"/>
  <c r="G109" i="1"/>
  <c r="H109" i="1"/>
  <c r="I109" i="1"/>
  <c r="J109" i="1"/>
  <c r="K109" i="1"/>
  <c r="F44" i="1" l="1"/>
  <c r="G44" i="1"/>
  <c r="H44" i="1"/>
  <c r="I44" i="1"/>
  <c r="J44" i="1"/>
  <c r="K44" i="1"/>
  <c r="F93" i="1"/>
  <c r="G93" i="1"/>
  <c r="H93" i="1"/>
  <c r="I93" i="1"/>
  <c r="J93" i="1"/>
  <c r="K93" i="1"/>
  <c r="F206" i="1"/>
  <c r="G206" i="1"/>
  <c r="H206" i="1"/>
  <c r="I206" i="1"/>
  <c r="J206" i="1"/>
  <c r="K206" i="1"/>
  <c r="F40" i="1"/>
  <c r="G40" i="1"/>
  <c r="H40" i="1"/>
  <c r="I40" i="1"/>
  <c r="J40" i="1"/>
  <c r="K40" i="1"/>
  <c r="F199" i="1"/>
  <c r="G199" i="1"/>
  <c r="H199" i="1"/>
  <c r="I199" i="1"/>
  <c r="J199" i="1"/>
  <c r="K199" i="1"/>
  <c r="F99" i="1"/>
  <c r="G99" i="1"/>
  <c r="H99" i="1"/>
  <c r="I99" i="1"/>
  <c r="J99" i="1"/>
  <c r="K99" i="1"/>
  <c r="F125" i="1"/>
  <c r="G125" i="1"/>
  <c r="H125" i="1"/>
  <c r="I125" i="1"/>
  <c r="J125" i="1"/>
  <c r="K125" i="1"/>
  <c r="F123" i="1"/>
  <c r="G123" i="1"/>
  <c r="H123" i="1"/>
  <c r="I123" i="1"/>
  <c r="J123" i="1"/>
  <c r="K123" i="1"/>
  <c r="F221" i="1"/>
  <c r="G221" i="1"/>
  <c r="H221" i="1"/>
  <c r="I221" i="1"/>
  <c r="J221" i="1"/>
  <c r="K221" i="1"/>
  <c r="F122" i="1"/>
  <c r="G122" i="1"/>
  <c r="H122" i="1"/>
  <c r="I122" i="1"/>
  <c r="J122" i="1"/>
  <c r="K122" i="1"/>
  <c r="F108" i="1"/>
  <c r="G108" i="1"/>
  <c r="H108" i="1"/>
  <c r="I108" i="1"/>
  <c r="J108" i="1"/>
  <c r="K108" i="1"/>
  <c r="F118" i="1"/>
  <c r="G118" i="1"/>
  <c r="H118" i="1"/>
  <c r="I118" i="1"/>
  <c r="J118" i="1"/>
  <c r="K118" i="1"/>
  <c r="F50" i="1"/>
  <c r="G50" i="1"/>
  <c r="H50" i="1"/>
  <c r="I50" i="1"/>
  <c r="J50" i="1"/>
  <c r="K50" i="1"/>
  <c r="F52" i="1"/>
  <c r="G52" i="1"/>
  <c r="H52" i="1"/>
  <c r="I52" i="1"/>
  <c r="J52" i="1"/>
  <c r="K52" i="1"/>
  <c r="F23" i="1"/>
  <c r="G23" i="1"/>
  <c r="H23" i="1"/>
  <c r="I23" i="1"/>
  <c r="J23" i="1"/>
  <c r="K23" i="1"/>
  <c r="F21" i="1"/>
  <c r="G21" i="1"/>
  <c r="H21" i="1"/>
  <c r="I21" i="1"/>
  <c r="J21" i="1"/>
  <c r="K21" i="1"/>
  <c r="F151" i="1"/>
  <c r="G151" i="1"/>
  <c r="H151" i="1"/>
  <c r="I151" i="1"/>
  <c r="J151" i="1"/>
  <c r="K151" i="1"/>
  <c r="A44" i="1"/>
  <c r="A93" i="1"/>
  <c r="A206" i="1"/>
  <c r="A40" i="1"/>
  <c r="A199" i="1"/>
  <c r="A99" i="1"/>
  <c r="A125" i="1"/>
  <c r="A123" i="1"/>
  <c r="A221" i="1"/>
  <c r="A122" i="1"/>
  <c r="A108" i="1"/>
  <c r="A118" i="1"/>
  <c r="A50" i="1"/>
  <c r="A52" i="1"/>
  <c r="A23" i="1"/>
  <c r="A21" i="1"/>
  <c r="A151" i="1"/>
  <c r="G79" i="1" l="1"/>
  <c r="H79" i="1"/>
  <c r="I79" i="1"/>
  <c r="J79" i="1"/>
  <c r="K79" i="1"/>
  <c r="G78" i="1"/>
  <c r="H78" i="1"/>
  <c r="I78" i="1"/>
  <c r="J78" i="1"/>
  <c r="K78" i="1"/>
  <c r="G198" i="1"/>
  <c r="H198" i="1"/>
  <c r="I198" i="1"/>
  <c r="J198" i="1"/>
  <c r="K198" i="1"/>
  <c r="G6" i="1"/>
  <c r="H6" i="1"/>
  <c r="I6" i="1"/>
  <c r="J6" i="1"/>
  <c r="K6" i="1"/>
  <c r="G159" i="1"/>
  <c r="H159" i="1"/>
  <c r="I159" i="1"/>
  <c r="J159" i="1"/>
  <c r="K159" i="1"/>
  <c r="G5" i="1"/>
  <c r="H5" i="1"/>
  <c r="I5" i="1"/>
  <c r="J5" i="1"/>
  <c r="K5" i="1"/>
  <c r="G106" i="1"/>
  <c r="H106" i="1"/>
  <c r="I106" i="1"/>
  <c r="J106" i="1"/>
  <c r="K106" i="1"/>
  <c r="G129" i="1"/>
  <c r="H129" i="1"/>
  <c r="I129" i="1"/>
  <c r="J129" i="1"/>
  <c r="K129" i="1"/>
  <c r="G94" i="1"/>
  <c r="H94" i="1"/>
  <c r="I94" i="1"/>
  <c r="J94" i="1"/>
  <c r="K94" i="1"/>
  <c r="G145" i="1"/>
  <c r="H145" i="1"/>
  <c r="I145" i="1"/>
  <c r="J145" i="1"/>
  <c r="K145" i="1"/>
  <c r="G53" i="1"/>
  <c r="H53" i="1"/>
  <c r="I53" i="1"/>
  <c r="J53" i="1"/>
  <c r="K53" i="1"/>
  <c r="G97" i="1"/>
  <c r="H97" i="1"/>
  <c r="I97" i="1"/>
  <c r="J97" i="1"/>
  <c r="K97" i="1"/>
  <c r="G47" i="1"/>
  <c r="H47" i="1"/>
  <c r="I47" i="1"/>
  <c r="J47" i="1"/>
  <c r="K47" i="1"/>
  <c r="G98" i="1"/>
  <c r="H98" i="1"/>
  <c r="I98" i="1"/>
  <c r="J98" i="1"/>
  <c r="K98" i="1"/>
  <c r="G115" i="1"/>
  <c r="H115" i="1"/>
  <c r="I115" i="1"/>
  <c r="J115" i="1"/>
  <c r="K115" i="1"/>
  <c r="G101" i="1"/>
  <c r="H101" i="1"/>
  <c r="I101" i="1"/>
  <c r="J101" i="1"/>
  <c r="K101" i="1"/>
  <c r="G116" i="1"/>
  <c r="H116" i="1"/>
  <c r="I116" i="1"/>
  <c r="J116" i="1"/>
  <c r="K116" i="1"/>
  <c r="F79" i="1"/>
  <c r="F78" i="1"/>
  <c r="F198" i="1"/>
  <c r="F6" i="1"/>
  <c r="F159" i="1"/>
  <c r="F5" i="1"/>
  <c r="F106" i="1"/>
  <c r="F129" i="1"/>
  <c r="F94" i="1"/>
  <c r="F145" i="1"/>
  <c r="F53" i="1"/>
  <c r="F97" i="1"/>
  <c r="F47" i="1"/>
  <c r="F98" i="1"/>
  <c r="F115" i="1"/>
  <c r="F101" i="1"/>
  <c r="F116" i="1"/>
  <c r="A79" i="1"/>
  <c r="A78" i="1"/>
  <c r="A198" i="1"/>
  <c r="A6" i="1"/>
  <c r="A159" i="1"/>
  <c r="A5" i="1"/>
  <c r="A106" i="1"/>
  <c r="A129" i="1"/>
  <c r="A94" i="1"/>
  <c r="A145" i="1"/>
  <c r="A53" i="1"/>
  <c r="A97" i="1"/>
  <c r="A47" i="1"/>
  <c r="A98" i="1"/>
  <c r="A115" i="1"/>
  <c r="A101" i="1"/>
  <c r="A116" i="1"/>
  <c r="A95" i="1" l="1"/>
  <c r="A32" i="1"/>
  <c r="A216" i="1"/>
  <c r="A217" i="1"/>
  <c r="A127" i="1"/>
  <c r="A10" i="1"/>
  <c r="A163" i="1"/>
  <c r="A164" i="1"/>
  <c r="A14" i="1"/>
  <c r="A160" i="1"/>
  <c r="A75" i="1"/>
  <c r="A148" i="1"/>
  <c r="A67" i="1"/>
  <c r="A112" i="1"/>
  <c r="F95" i="1"/>
  <c r="G95" i="1"/>
  <c r="H95" i="1"/>
  <c r="I95" i="1"/>
  <c r="J95" i="1"/>
  <c r="K95" i="1"/>
  <c r="F32" i="1"/>
  <c r="G32" i="1"/>
  <c r="H32" i="1"/>
  <c r="I32" i="1"/>
  <c r="J32" i="1"/>
  <c r="K32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127" i="1"/>
  <c r="G127" i="1"/>
  <c r="H127" i="1"/>
  <c r="I127" i="1"/>
  <c r="J127" i="1"/>
  <c r="K127" i="1"/>
  <c r="F10" i="1"/>
  <c r="G10" i="1"/>
  <c r="H10" i="1"/>
  <c r="I10" i="1"/>
  <c r="J10" i="1"/>
  <c r="K10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4" i="1"/>
  <c r="G14" i="1"/>
  <c r="H14" i="1"/>
  <c r="I14" i="1"/>
  <c r="J14" i="1"/>
  <c r="K14" i="1"/>
  <c r="F160" i="1"/>
  <c r="G160" i="1"/>
  <c r="H160" i="1"/>
  <c r="I160" i="1"/>
  <c r="J160" i="1"/>
  <c r="K160" i="1"/>
  <c r="F75" i="1"/>
  <c r="G75" i="1"/>
  <c r="H75" i="1"/>
  <c r="I75" i="1"/>
  <c r="J75" i="1"/>
  <c r="K75" i="1"/>
  <c r="F148" i="1"/>
  <c r="G148" i="1"/>
  <c r="H148" i="1"/>
  <c r="I148" i="1"/>
  <c r="J148" i="1"/>
  <c r="K148" i="1"/>
  <c r="F67" i="1"/>
  <c r="G67" i="1"/>
  <c r="H67" i="1"/>
  <c r="I67" i="1"/>
  <c r="J67" i="1"/>
  <c r="K67" i="1"/>
  <c r="F112" i="1"/>
  <c r="G112" i="1"/>
  <c r="H112" i="1"/>
  <c r="I112" i="1"/>
  <c r="J112" i="1"/>
  <c r="K112" i="1"/>
  <c r="A237" i="1"/>
  <c r="A170" i="1"/>
  <c r="A11" i="1"/>
  <c r="A153" i="1"/>
  <c r="A119" i="1"/>
  <c r="A150" i="1"/>
  <c r="A165" i="1"/>
  <c r="A175" i="1"/>
  <c r="A183" i="1"/>
  <c r="A54" i="1"/>
  <c r="A16" i="1"/>
  <c r="F237" i="1"/>
  <c r="G237" i="1"/>
  <c r="H237" i="1"/>
  <c r="I237" i="1"/>
  <c r="J237" i="1"/>
  <c r="K237" i="1"/>
  <c r="F170" i="1"/>
  <c r="G170" i="1"/>
  <c r="H170" i="1"/>
  <c r="I170" i="1"/>
  <c r="J170" i="1"/>
  <c r="K170" i="1"/>
  <c r="F11" i="1"/>
  <c r="G11" i="1"/>
  <c r="H11" i="1"/>
  <c r="I11" i="1"/>
  <c r="J11" i="1"/>
  <c r="K11" i="1"/>
  <c r="F153" i="1"/>
  <c r="G153" i="1"/>
  <c r="H153" i="1"/>
  <c r="I153" i="1"/>
  <c r="J153" i="1"/>
  <c r="K153" i="1"/>
  <c r="F119" i="1"/>
  <c r="G119" i="1"/>
  <c r="H119" i="1"/>
  <c r="I119" i="1"/>
  <c r="J119" i="1"/>
  <c r="K119" i="1"/>
  <c r="F150" i="1"/>
  <c r="G150" i="1"/>
  <c r="H150" i="1"/>
  <c r="I150" i="1"/>
  <c r="J150" i="1"/>
  <c r="K150" i="1"/>
  <c r="F165" i="1"/>
  <c r="G165" i="1"/>
  <c r="H165" i="1"/>
  <c r="I165" i="1"/>
  <c r="J165" i="1"/>
  <c r="K165" i="1"/>
  <c r="F175" i="1"/>
  <c r="G175" i="1"/>
  <c r="H175" i="1"/>
  <c r="I175" i="1"/>
  <c r="J175" i="1"/>
  <c r="K175" i="1"/>
  <c r="F183" i="1"/>
  <c r="G183" i="1"/>
  <c r="H183" i="1"/>
  <c r="I183" i="1"/>
  <c r="J183" i="1"/>
  <c r="K183" i="1"/>
  <c r="F54" i="1"/>
  <c r="G54" i="1"/>
  <c r="H54" i="1"/>
  <c r="I54" i="1"/>
  <c r="J54" i="1"/>
  <c r="K54" i="1"/>
  <c r="F16" i="1"/>
  <c r="G16" i="1"/>
  <c r="H16" i="1"/>
  <c r="I16" i="1"/>
  <c r="J16" i="1"/>
  <c r="K16" i="1"/>
  <c r="A131" i="1"/>
  <c r="A182" i="1"/>
  <c r="A7" i="1"/>
  <c r="F131" i="1"/>
  <c r="G131" i="1"/>
  <c r="H131" i="1"/>
  <c r="I131" i="1"/>
  <c r="J131" i="1"/>
  <c r="K131" i="1"/>
  <c r="F182" i="1"/>
  <c r="G182" i="1"/>
  <c r="H182" i="1"/>
  <c r="I182" i="1"/>
  <c r="J182" i="1"/>
  <c r="K182" i="1"/>
  <c r="F7" i="1"/>
  <c r="G7" i="1"/>
  <c r="H7" i="1"/>
  <c r="I7" i="1"/>
  <c r="J7" i="1"/>
  <c r="K7" i="1"/>
  <c r="A76" i="1" l="1"/>
  <c r="A210" i="1"/>
  <c r="F76" i="1"/>
  <c r="G76" i="1"/>
  <c r="H76" i="1"/>
  <c r="I76" i="1"/>
  <c r="J76" i="1"/>
  <c r="K76" i="1"/>
  <c r="F210" i="1"/>
  <c r="G210" i="1"/>
  <c r="H210" i="1"/>
  <c r="I210" i="1"/>
  <c r="J210" i="1"/>
  <c r="K210" i="1"/>
  <c r="F39" i="1" l="1"/>
  <c r="G39" i="1"/>
  <c r="H39" i="1"/>
  <c r="I39" i="1"/>
  <c r="J39" i="1"/>
  <c r="K39" i="1"/>
  <c r="F24" i="1"/>
  <c r="G24" i="1"/>
  <c r="H24" i="1"/>
  <c r="I24" i="1"/>
  <c r="J24" i="1"/>
  <c r="K24" i="1"/>
  <c r="A39" i="1"/>
  <c r="A24" i="1"/>
  <c r="F8" i="1"/>
  <c r="G8" i="1"/>
  <c r="H8" i="1"/>
  <c r="I8" i="1"/>
  <c r="J8" i="1"/>
  <c r="K8" i="1"/>
  <c r="A8" i="1"/>
  <c r="F12" i="1" l="1"/>
  <c r="G12" i="1"/>
  <c r="H12" i="1"/>
  <c r="I12" i="1"/>
  <c r="J12" i="1"/>
  <c r="K12" i="1"/>
  <c r="A12" i="1"/>
  <c r="F176" i="1" l="1"/>
  <c r="G176" i="1"/>
  <c r="H176" i="1"/>
  <c r="I176" i="1"/>
  <c r="J176" i="1"/>
  <c r="K176" i="1"/>
  <c r="A176" i="1"/>
  <c r="A91" i="1" l="1"/>
  <c r="F91" i="1"/>
  <c r="G91" i="1"/>
  <c r="H91" i="1"/>
  <c r="I91" i="1"/>
  <c r="J91" i="1"/>
  <c r="K91" i="1"/>
  <c r="A36" i="1" l="1"/>
  <c r="F36" i="1"/>
  <c r="G36" i="1"/>
  <c r="H36" i="1"/>
  <c r="I36" i="1"/>
  <c r="J36" i="1"/>
  <c r="K36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178" i="1" l="1"/>
  <c r="F178" i="1"/>
  <c r="G178" i="1"/>
  <c r="H178" i="1"/>
  <c r="I178" i="1"/>
  <c r="J178" i="1"/>
  <c r="K178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<sst xmlns="http://schemas.openxmlformats.org/spreadsheetml/2006/main" count="14903" uniqueCount="2956">
  <si>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</si>
  <si>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</si>
  <si>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</si>
  <si>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</si>
  <si>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</si>
  <si>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</si>
  <si>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</si>
  <si>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</si>
  <si>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</si>
  <si>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</si>
  <si>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</si>
  <si>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</si>
  <si>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</si>
  <si>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</si>
  <si>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</si>
  <si>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</si>
  <si>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</si>
  <si>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</si>
  <si>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</si>
  <si>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</si>
  <si>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</si>
  <si>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</si>
  <si>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</si>
  <si>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</si>
  <si>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</si>
  <si>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</si>
  <si>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</si>
  <si>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</si>
  <si>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</si>
  <si>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</si>
  <si>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</si>
  <si>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</si>
  <si>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</si>
  <si>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</si>
  <si>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</si>
  <si>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</si>
  <si>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</si>
  <si>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</si>
  <si>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</si>
  <si>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</si>
  <si>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</si>
  <si>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</si>
  <si>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</si>
  <si>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</si>
  <si>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</si>
  <si>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</si>
  <si>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</si>
  <si>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</si>
  <si>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</si>
  <si>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</si>
  <si>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</si>
  <si>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</si>
  <si>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</si>
  <si>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</si>
  <si>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</si>
  <si>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</si>
  <si>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</si>
  <si>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</si>
  <si>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</si>
  <si>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</si>
  <si>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</si>
  <si>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</si>
  <si>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</si>
  <si>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</si>
  <si>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</si>
  <si>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</si>
  <si>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</si>
  <si>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</si>
  <si>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</si>
  <si>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</si>
  <si>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</si>
  <si>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</si>
  <si>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</si>
  <si>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</si>
  <si>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</si>
  <si>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</si>
  <si>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</si>
  <si>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</si>
  <si>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</si>
  <si>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</si>
  <si>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</si>
  <si>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</si>
  <si>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</si>
  <si>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</si>
  <si>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</si>
  <si>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</si>
  <si>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</si>
  <si>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</si>
  <si>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</si>
  <si>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</si>
  <si>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</si>
  <si>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</si>
  <si>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</si>
  <si>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</si>
  <si>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</si>
  <si>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</si>
  <si>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</si>
  <si>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</si>
  <si>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</si>
  <si>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</si>
  <si>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</si>
  <si>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</si>
  <si>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</si>
  <si>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</si>
  <si>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</si>
  <si>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</si>
  <si>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</si>
  <si>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</si>
  <si>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</si>
  <si>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</si>
  <si>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</si>
  <si>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</si>
  <si>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</si>
  <si>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</si>
  <si>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</si>
  <si>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</si>
  <si>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</si>
  <si>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</si>
  <si>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</si>
  <si>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</si>
  <si>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</si>
  <si>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</si>
  <si>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</si>
  <si>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</si>
  <si>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</si>
  <si>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</si>
  <si>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</si>
  <si>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</si>
  <si>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</si>
  <si>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</si>
  <si>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</si>
  <si>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</si>
  <si>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</si>
  <si>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</si>
  <si>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</si>
  <si>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</si>
  <si>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</si>
  <si>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</si>
  <si>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</si>
  <si>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</si>
  <si>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</si>
  <si>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</si>
  <si>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</si>
  <si>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</si>
  <si>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</si>
  <si>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</si>
  <si>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</si>
  <si>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</si>
  <si>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</si>
  <si>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</si>
  <si>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</si>
  <si>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</si>
  <si>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</si>
  <si>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</si>
  <si>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</si>
  <si>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</si>
  <si>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</si>
  <si>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</si>
  <si>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</si>
  <si>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</si>
  <si>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</si>
  <si>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</si>
  <si>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</si>
  <si>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</si>
  <si>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</si>
  <si>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</si>
  <si>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</si>
  <si>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</si>
  <si>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</si>
  <si>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</si>
  <si>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</si>
  <si>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</si>
  <si>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</si>
  <si>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</si>
  <si>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</si>
  <si>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</si>
  <si>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</si>
  <si>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</si>
  <si>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</si>
  <si>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</si>
  <si>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</si>
  <si>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</si>
  <si>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</si>
  <si>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</si>
  <si>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</si>
  <si>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</si>
  <si>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</si>
  <si>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</si>
  <si>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</si>
  <si>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</si>
  <si>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</si>
  <si>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</si>
  <si>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</si>
  <si>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</si>
  <si>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</si>
  <si>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</si>
  <si>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</si>
  <si>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</si>
  <si>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</si>
  <si>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</si>
  <si>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</si>
  <si>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</si>
  <si>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</si>
  <si>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</si>
  <si>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</si>
  <si>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</si>
  <si>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</si>
  <si>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</si>
  <si>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</si>
  <si>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</si>
  <si>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</si>
  <si>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</si>
  <si>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</si>
  <si>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</si>
  <si>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</si>
  <si>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</si>
  <si>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</si>
  <si>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</si>
  <si>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</si>
  <si>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</si>
  <si>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</si>
  <si>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</si>
  <si>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</si>
  <si>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</si>
  <si>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</si>
  <si>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</si>
  <si>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</si>
  <si>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</si>
  <si>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</si>
  <si>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</si>
  <si>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</si>
  <si>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</si>
  <si>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</si>
  <si>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</si>
  <si>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</si>
  <si>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</si>
  <si>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</si>
  <si>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</si>
  <si>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</si>
  <si>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</si>
  <si>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</si>
  <si>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</si>
  <si>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</si>
  <si>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</si>
  <si>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</si>
  <si>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</si>
  <si>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</si>
  <si>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</si>
  <si>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</si>
  <si>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</si>
  <si>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</si>
  <si>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</si>
  <si>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</si>
  <si>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</si>
  <si>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</si>
  <si>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</si>
  <si>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</si>
  <si>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</si>
  <si>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</si>
  <si>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</si>
  <si>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</si>
  <si>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</si>
  <si>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</si>
  <si>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</si>
  <si>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</si>
  <si>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</si>
  <si>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</si>
  <si>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</si>
  <si>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</si>
  <si>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</si>
  <si>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</si>
  <si>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</si>
  <si>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</si>
  <si>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</si>
  <si>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</si>
  <si>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</si>
  <si>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</si>
  <si>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</si>
  <si>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</si>
  <si>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</si>
  <si>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</si>
  <si>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</si>
  <si>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</si>
  <si>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</si>
  <si>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</si>
  <si>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</si>
  <si>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</si>
  <si>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</si>
  <si>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</si>
  <si>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</si>
  <si>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</si>
  <si>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</si>
  <si>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</si>
  <si>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</si>
  <si>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</si>
  <si>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</si>
  <si>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</si>
  <si>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</si>
  <si>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</si>
  <si>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</si>
  <si>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</si>
  <si>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</si>
  <si>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</si>
  <si>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</si>
  <si>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</si>
  <si>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</si>
  <si>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</si>
  <si>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</si>
  <si>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</si>
  <si>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</si>
  <si>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</si>
  <si>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</si>
  <si>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</si>
  <si>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</si>
  <si>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</si>
  <si>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</si>
  <si>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</si>
  <si>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</si>
  <si>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</si>
  <si>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</si>
  <si>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</si>
  <si>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</si>
  <si>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</si>
  <si>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</si>
  <si>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</si>
  <si>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</si>
  <si>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</si>
  <si>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</si>
  <si>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</si>
  <si>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</si>
  <si>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</si>
  <si>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</si>
  <si>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</si>
  <si>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</si>
  <si>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</si>
  <si>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</si>
  <si>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</si>
  <si>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</si>
  <si>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</si>
  <si>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</si>
  <si>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</si>
  <si>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</si>
  <si>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</si>
  <si>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</si>
  <si>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</si>
  <si>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</si>
  <si>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</si>
  <si>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</si>
  <si>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</si>
  <si>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</si>
  <si>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</si>
  <si>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</si>
  <si>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</si>
  <si>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</si>
  <si>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</si>
  <si>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</si>
  <si>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</si>
  <si>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</si>
  <si>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</si>
  <si>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</si>
  <si>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</si>
  <si>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</si>
  <si>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</si>
  <si>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</si>
  <si>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</si>
  <si>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</si>
  <si>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</si>
  <si>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</si>
  <si>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</si>
  <si>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</si>
  <si>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</si>
  <si>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</si>
  <si>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</si>
  <si>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</si>
  <si>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</si>
  <si>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</si>
  <si>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</si>
  <si>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</si>
  <si>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</si>
  <si>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</si>
  <si>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</si>
  <si>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</si>
  <si>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</si>
  <si>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</si>
  <si>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</si>
  <si>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</si>
  <si>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</si>
  <si>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</si>
  <si>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</si>
  <si>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</si>
  <si>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</si>
  <si>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</si>
  <si>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</si>
  <si>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</si>
  <si>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</si>
  <si>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</si>
  <si>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</si>
  <si>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</si>
  <si>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</si>
  <si>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</si>
  <si>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</si>
  <si>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</si>
  <si>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</si>
  <si>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</si>
  <si>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</si>
  <si>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</si>
  <si>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</si>
  <si>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</si>
  <si>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</si>
  <si>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</si>
  <si>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</si>
  <si>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</si>
  <si>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</si>
  <si>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</si>
  <si>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</si>
  <si>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</si>
  <si>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</si>
  <si>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</si>
  <si>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</si>
  <si>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</si>
  <si>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</si>
  <si>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</si>
  <si>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</si>
  <si>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</si>
  <si>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</si>
  <si>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</si>
  <si>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</si>
  <si>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</si>
  <si>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</si>
  <si>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</si>
  <si>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</si>
  <si>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</si>
  <si>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</si>
  <si>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</si>
  <si>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</si>
  <si>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</si>
  <si>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</si>
  <si>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</si>
  <si>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</si>
  <si>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</si>
  <si>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</si>
  <si>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</si>
  <si>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</si>
  <si>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</si>
  <si>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</si>
  <si>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</si>
  <si>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</si>
  <si>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</si>
  <si>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</si>
  <si>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</si>
  <si>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</si>
  <si>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</si>
  <si>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</si>
  <si>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</si>
  <si>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</si>
  <si>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</si>
  <si>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</si>
  <si>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</si>
  <si>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</si>
  <si>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</si>
  <si>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</si>
  <si>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</si>
  <si>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</si>
  <si>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</si>
  <si>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</si>
  <si>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</si>
  <si>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</si>
  <si>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</si>
  <si>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</si>
  <si>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</si>
  <si>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</si>
  <si>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</si>
  <si>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</si>
  <si>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</si>
  <si>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</si>
  <si>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</si>
  <si>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</si>
  <si>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</si>
  <si>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</si>
  <si>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</si>
  <si>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</si>
  <si>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</si>
  <si>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</si>
  <si>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</si>
  <si>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</si>
  <si>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</si>
  <si>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</si>
  <si>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</si>
  <si>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</si>
  <si>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</si>
  <si>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</si>
  <si>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</si>
  <si>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</si>
  <si>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</si>
  <si>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</si>
  <si>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</si>
  <si>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</si>
  <si>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</si>
  <si>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</si>
  <si>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</si>
  <si>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</si>
  <si>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</si>
  <si>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</si>
  <si>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</si>
  <si>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</si>
  <si>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</si>
  <si>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</si>
  <si>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</si>
  <si>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</si>
  <si>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</si>
  <si>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</si>
  <si>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</si>
  <si>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</si>
  <si>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</si>
  <si>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</si>
  <si>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</si>
  <si>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</si>
  <si>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</si>
  <si>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</si>
  <si>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</si>
  <si>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</si>
  <si>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</si>
  <si>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</si>
  <si>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</si>
  <si>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</si>
  <si>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</si>
  <si>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</si>
  <si>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</si>
  <si>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</si>
  <si>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</si>
  <si>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</si>
  <si>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</si>
  <si>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</si>
  <si>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</si>
  <si>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</si>
  <si>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</si>
  <si>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</si>
  <si>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</si>
  <si>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</si>
  <si>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</si>
  <si>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</si>
  <si>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</si>
  <si>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</si>
  <si>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</si>
  <si>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</si>
  <si>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</si>
  <si>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</si>
  <si>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</si>
  <si>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</si>
  <si>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</si>
  <si>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</si>
  <si>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</si>
  <si>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</si>
  <si>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</si>
  <si>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</si>
  <si>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</si>
  <si>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</si>
  <si>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</si>
  <si>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</si>
  <si>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</si>
  <si>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</si>
  <si>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</si>
  <si>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</si>
  <si>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</si>
  <si>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</si>
  <si>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</si>
  <si>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</si>
  <si>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</si>
  <si>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</si>
  <si>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</si>
  <si>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</si>
  <si>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</si>
  <si>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</si>
  <si>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</si>
  <si>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</si>
  <si>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</si>
  <si>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</si>
  <si>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</si>
  <si>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</si>
  <si>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</si>
  <si>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</si>
  <si>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</si>
  <si>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</si>
  <si>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</si>
  <si>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</si>
  <si>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</si>
  <si>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</si>
  <si>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</si>
  <si>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</si>
  <si>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</si>
  <si>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</si>
  <si>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</si>
  <si>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</si>
  <si>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</si>
  <si>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</si>
  <si>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</si>
  <si>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</si>
  <si>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</si>
  <si>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</si>
  <si>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</si>
  <si>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</si>
  <si>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</si>
  <si>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</si>
  <si>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</si>
  <si>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</si>
  <si>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</si>
  <si>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</si>
  <si>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</si>
  <si>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</si>
  <si>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</si>
  <si>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</si>
  <si>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</si>
  <si>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</si>
  <si>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</si>
  <si>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</si>
  <si>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</si>
  <si>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</si>
  <si>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</si>
  <si>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</si>
  <si>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</si>
  <si>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</si>
  <si>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</si>
  <si>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</si>
  <si>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</si>
  <si>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</si>
  <si>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</si>
  <si>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</si>
  <si>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</si>
  <si>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</si>
  <si>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</si>
  <si>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</si>
  <si>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</si>
  <si>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</si>
  <si>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</si>
  <si>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</si>
  <si>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</si>
  <si>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</si>
  <si>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</si>
  <si>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</si>
  <si>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</si>
  <si>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</si>
  <si>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</si>
  <si>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</si>
  <si>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</si>
  <si>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</si>
  <si>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</si>
  <si>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</si>
  <si>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</si>
  <si>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</si>
  <si>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</si>
  <si>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</si>
  <si>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</si>
  <si>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</si>
  <si>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</si>
  <si>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</si>
  <si>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</si>
  <si>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</si>
  <si>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</si>
  <si>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</si>
  <si>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</si>
  <si>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</si>
  <si>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</si>
  <si>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</si>
  <si>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</si>
  <si>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</si>
  <si>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</si>
  <si>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</si>
  <si>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</si>
  <si>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</si>
  <si>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</si>
  <si>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</si>
  <si>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</si>
  <si>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</si>
  <si>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</si>
  <si>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</si>
  <si>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</si>
  <si>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</si>
  <si>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</si>
  <si>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</si>
  <si>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</si>
  <si>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</si>
  <si>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</si>
  <si>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</si>
  <si>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</si>
  <si>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</si>
  <si>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</si>
  <si>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</si>
  <si>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</si>
  <si>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</si>
  <si>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</si>
  <si>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</si>
  <si>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</si>
  <si>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</si>
  <si>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</si>
  <si>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</si>
  <si>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</si>
  <si>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</si>
  <si>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</si>
  <si>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</si>
  <si>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</si>
  <si>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</si>
  <si>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</si>
  <si>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</si>
  <si>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</si>
  <si>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</si>
  <si>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</si>
  <si>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</si>
  <si>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</si>
  <si>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</si>
  <si>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</si>
  <si>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</si>
  <si>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</si>
  <si>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</si>
  <si>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</si>
  <si>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</si>
  <si>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</si>
  <si>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</si>
  <si>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</si>
  <si>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</si>
  <si>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</si>
  <si>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</si>
  <si>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</si>
  <si>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</si>
  <si>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</si>
  <si>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</si>
  <si>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</si>
  <si>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</si>
  <si>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</si>
  <si>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</si>
  <si>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</si>
  <si>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</si>
  <si>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</si>
  <si>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</si>
  <si>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</si>
  <si>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</si>
  <si>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</si>
  <si>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</si>
  <si>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</si>
  <si>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</si>
  <si>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</si>
  <si>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</si>
  <si>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</si>
  <si>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</si>
  <si>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</si>
  <si>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</si>
  <si>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</si>
  <si>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</si>
  <si>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</si>
  <si>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</si>
  <si>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</si>
  <si>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</si>
  <si>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</si>
  <si>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</si>
  <si>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</si>
  <si>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</si>
  <si>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</si>
  <si>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</si>
  <si>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</si>
  <si>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</si>
  <si>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</si>
  <si>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</si>
  <si>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</si>
  <si>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</si>
  <si>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</si>
  <si>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</si>
  <si>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</si>
  <si>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</si>
  <si>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</si>
  <si>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</si>
  <si>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</si>
  <si>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</si>
  <si>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</si>
  <si>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</si>
  <si>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</si>
  <si>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</si>
  <si>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</si>
  <si>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</si>
  <si>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</si>
  <si>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</si>
  <si>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</si>
  <si>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</si>
  <si>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</si>
  <si>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</si>
  <si>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</si>
  <si>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</si>
  <si>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</si>
  <si>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</si>
  <si>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</si>
  <si>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</si>
  <si>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</si>
  <si>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</si>
  <si>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</si>
  <si>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</si>
  <si>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</si>
  <si>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</si>
  <si>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</si>
  <si>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</si>
  <si>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</si>
  <si>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</si>
  <si>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</si>
  <si>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</si>
  <si>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</si>
  <si>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</si>
  <si>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</si>
  <si>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</si>
  <si>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</si>
  <si>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</si>
  <si>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</si>
  <si>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</si>
  <si>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</si>
  <si>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</si>
  <si>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</si>
  <si>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</si>
  <si>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</si>
  <si>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</si>
  <si>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</si>
  <si>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</si>
  <si>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</si>
  <si>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</si>
  <si>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</si>
  <si>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</si>
  <si>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</si>
  <si>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</si>
  <si>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</si>
  <si>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</si>
  <si>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</si>
  <si>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</si>
  <si>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</si>
  <si>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</si>
  <si>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</si>
  <si>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</si>
  <si>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</si>
  <si>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</si>
  <si>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</si>
  <si>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</si>
  <si>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</si>
  <si>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</si>
  <si>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</si>
  <si>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</si>
  <si>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</si>
  <si>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</si>
  <si>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</si>
  <si>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</si>
  <si>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</si>
  <si>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</si>
  <si>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</si>
  <si>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</si>
  <si>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</si>
  <si>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</si>
  <si>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</si>
  <si>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</si>
  <si>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</si>
  <si>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</si>
  <si>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</si>
  <si>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</si>
  <si>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</si>
  <si>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</si>
  <si>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</si>
  <si>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</si>
  <si>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</si>
  <si>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</si>
  <si>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</si>
  <si>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</si>
  <si>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</si>
  <si>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</si>
  <si>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</si>
  <si>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</si>
  <si>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</si>
  <si>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</si>
  <si>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</si>
  <si>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</si>
  <si>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</si>
  <si>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</si>
  <si>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</si>
  <si>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</si>
  <si>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</si>
  <si>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</si>
  <si>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</si>
  <si>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</si>
  <si>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</si>
  <si>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</si>
  <si>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</si>
  <si>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</si>
  <si>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</si>
  <si>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</si>
  <si>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</si>
  <si>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</si>
  <si>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</si>
  <si>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</si>
  <si>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</si>
  <si>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</si>
  <si>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</si>
  <si>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</si>
  <si>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</si>
  <si>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</si>
  <si>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</si>
  <si>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</si>
  <si>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</si>
  <si>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</si>
  <si>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</si>
  <si>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</si>
  <si>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</si>
  <si>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</si>
  <si>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</si>
  <si>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</si>
  <si>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</si>
  <si>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</si>
  <si>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</si>
  <si>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</si>
  <si>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</si>
  <si>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</si>
  <si>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</si>
  <si>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</si>
  <si>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</si>
  <si>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</si>
  <si>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</si>
  <si>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</si>
  <si>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</si>
  <si>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</si>
  <si>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</si>
  <si>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</si>
  <si>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</si>
  <si>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</si>
  <si>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</si>
  <si>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</si>
  <si>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</si>
  <si>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</si>
  <si>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</si>
  <si>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</si>
  <si>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</si>
  <si>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</si>
  <si>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</si>
  <si>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</si>
  <si>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</si>
  <si>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</si>
  <si>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</si>
  <si>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</si>
  <si>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</si>
  <si>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</si>
  <si>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</si>
  <si>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</si>
  <si>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</si>
  <si>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</si>
  <si>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</si>
  <si>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</si>
  <si>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</si>
  <si>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</si>
  <si>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</si>
  <si>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</si>
  <si>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</si>
  <si>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</si>
  <si>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</si>
  <si>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</si>
  <si>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</si>
  <si>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</si>
  <si>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</si>
  <si>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</si>
  <si>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</si>
  <si>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</si>
  <si>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</si>
  <si>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</si>
  <si>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</si>
  <si>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</si>
  <si>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</si>
  <si>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</si>
  <si>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</si>
  <si>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</si>
  <si>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</si>
  <si>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</si>
  <si>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</si>
  <si>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</si>
  <si>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</si>
  <si>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</si>
  <si>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</si>
  <si>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</si>
  <si>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</si>
  <si>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</si>
  <si>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</si>
  <si>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</si>
  <si>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</si>
  <si>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</si>
  <si>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</si>
  <si>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</si>
  <si>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</si>
  <si>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</si>
  <si>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</si>
  <si>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</si>
  <si>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</si>
  <si>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</si>
  <si>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</si>
  <si>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</si>
  <si>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</si>
  <si>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</si>
  <si>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</si>
  <si>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</si>
  <si>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</si>
  <si>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</si>
  <si>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</si>
  <si>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</si>
  <si>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</si>
  <si>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</si>
  <si>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</si>
  <si>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</si>
  <si>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</si>
  <si>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</si>
  <si>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</si>
  <si>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</si>
  <si>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</si>
  <si>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</si>
  <si>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</si>
  <si>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</si>
  <si>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</si>
  <si>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</si>
  <si>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</si>
  <si>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</si>
  <si>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</si>
  <si>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</si>
  <si>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</si>
  <si>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</si>
  <si>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</si>
  <si>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</si>
  <si>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</si>
  <si>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</si>
  <si>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</si>
  <si>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</si>
  <si>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</si>
  <si>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</si>
  <si>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</si>
  <si>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</si>
  <si>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</si>
  <si>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</si>
  <si>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</si>
  <si>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</si>
  <si>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</si>
  <si>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</si>
  <si>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</si>
  <si>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</si>
  <si>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</si>
  <si>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</si>
  <si>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</si>
  <si>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</si>
  <si>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</si>
  <si>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</si>
  <si>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</si>
  <si>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</si>
  <si>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</si>
  <si>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</si>
  <si>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</si>
  <si>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</si>
  <si>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</si>
  <si>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</si>
  <si>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</si>
  <si>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</si>
  <si>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</si>
  <si>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</si>
  <si>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</si>
  <si>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</si>
  <si>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</si>
  <si>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</si>
  <si>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</si>
  <si>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</si>
  <si>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</si>
  <si>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</si>
  <si>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</si>
  <si>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</si>
  <si>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</si>
  <si>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</si>
  <si>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</si>
  <si>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</si>
  <si>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</si>
  <si>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</si>
  <si>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</si>
  <si>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</si>
  <si>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</si>
  <si>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</si>
  <si>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</si>
  <si>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</si>
  <si>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</si>
  <si>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</si>
  <si>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</si>
  <si>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</si>
  <si>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</si>
  <si>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</si>
  <si>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</si>
  <si>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</si>
  <si>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</si>
  <si>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</si>
  <si>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</si>
  <si>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</si>
  <si>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</si>
  <si>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</si>
  <si>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</si>
  <si>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</si>
  <si>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</si>
  <si>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</si>
  <si>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</si>
  <si>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</si>
  <si>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</si>
  <si>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</si>
  <si>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</si>
  <si>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</si>
  <si>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</si>
  <si>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</si>
  <si>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</si>
  <si>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</si>
  <si>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</si>
  <si>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</si>
  <si>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</si>
  <si>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</si>
  <si>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</si>
  <si>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</si>
  <si>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</si>
  <si>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</si>
  <si>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</si>
  <si>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</si>
  <si>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</si>
  <si>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</si>
  <si>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</si>
  <si>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</si>
  <si>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</si>
  <si>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</si>
  <si>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</si>
  <si>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</si>
  <si>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</si>
  <si>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</si>
  <si>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</si>
  <si>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</si>
  <si>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</si>
  <si>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</si>
  <si>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</si>
  <si>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</si>
  <si>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</si>
  <si>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</si>
  <si>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</si>
  <si>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</si>
  <si>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</si>
  <si>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</si>
  <si>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</si>
  <si>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</si>
  <si>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</si>
  <si>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</si>
  <si>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</si>
  <si>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</si>
  <si>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</si>
  <si>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</si>
  <si>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</si>
  <si>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</si>
  <si>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</si>
  <si>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</si>
  <si>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</si>
  <si>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</si>
  <si>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</si>
  <si>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</si>
  <si>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</si>
  <si>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</si>
  <si>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</si>
  <si>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</si>
  <si>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</si>
  <si>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</si>
  <si>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</si>
  <si>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</si>
  <si>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</si>
  <si>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</si>
  <si>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</si>
  <si>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</si>
  <si>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</si>
  <si>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</si>
  <si>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</si>
  <si>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</si>
  <si>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</si>
  <si>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</si>
  <si>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</si>
  <si>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</si>
  <si>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</si>
  <si>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</si>
  <si>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</si>
  <si>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</si>
  <si>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</si>
  <si>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</si>
  <si>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</si>
  <si>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</si>
  <si>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</si>
  <si>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</si>
  <si>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</si>
  <si>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</si>
  <si>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</si>
  <si>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</si>
  <si>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</si>
  <si>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</si>
  <si>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</si>
  <si>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</si>
  <si>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</si>
  <si>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</si>
  <si>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</si>
  <si>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</si>
  <si>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</si>
  <si>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</si>
  <si>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</si>
  <si>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</si>
  <si>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</si>
  <si>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</si>
  <si>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</si>
  <si>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</si>
  <si>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</si>
  <si>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</si>
  <si>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</si>
  <si>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</si>
  <si>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</si>
  <si>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</si>
  <si>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</si>
  <si>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</si>
  <si>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</si>
  <si>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</si>
  <si>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</si>
  <si>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</si>
  <si>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</si>
  <si>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</si>
  <si>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</si>
  <si>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</si>
  <si>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</si>
  <si>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</si>
  <si>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</si>
  <si>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</si>
  <si>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</si>
  <si>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</si>
  <si>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</si>
  <si>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</si>
  <si>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</si>
  <si>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</si>
  <si>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</si>
  <si>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</si>
  <si>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</si>
  <si>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</si>
  <si>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</si>
  <si>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</si>
  <si>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</si>
  <si>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</si>
  <si>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</si>
  <si>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</si>
  <si>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</si>
  <si>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</si>
  <si>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</si>
  <si>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</si>
  <si>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</si>
  <si>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</si>
  <si>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</si>
  <si>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</si>
  <si>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</si>
  <si>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</si>
  <si>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</si>
  <si>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</si>
  <si>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</si>
  <si>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</si>
  <si>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</si>
  <si>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</si>
  <si>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</si>
  <si>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</si>
  <si>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</si>
  <si>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</si>
  <si>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</si>
  <si>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</si>
  <si>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</si>
  <si>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</si>
  <si>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</si>
  <si>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</si>
  <si>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</si>
  <si>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</si>
  <si>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</si>
  <si>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</si>
  <si>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</si>
  <si>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</si>
  <si>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</si>
  <si>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</si>
  <si>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</si>
  <si>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</si>
  <si>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</si>
  <si>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</si>
  <si>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</si>
  <si>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</si>
  <si>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</si>
  <si>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</si>
  <si>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</si>
  <si>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</si>
  <si>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</si>
  <si>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</si>
  <si>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</si>
  <si>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</si>
  <si>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</si>
  <si>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</si>
  <si>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</si>
  <si>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</si>
  <si>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</si>
  <si>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</si>
  <si>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</si>
  <si>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</si>
  <si>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</si>
  <si>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</si>
  <si>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</si>
  <si>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</si>
  <si>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</si>
  <si>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</si>
  <si>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</si>
  <si>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</si>
  <si>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</si>
  <si>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</si>
  <si>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</si>
  <si>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</si>
  <si>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</si>
  <si>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</si>
  <si>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</si>
  <si>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</si>
  <si>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</si>
  <si>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</si>
  <si>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</si>
  <si>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</si>
  <si>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</si>
  <si>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</si>
  <si>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</si>
  <si>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</si>
  <si>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</si>
  <si>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</si>
  <si>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</si>
  <si>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</si>
  <si>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</si>
  <si>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</si>
  <si>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</si>
  <si>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</si>
  <si>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</si>
  <si>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</si>
  <si>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</si>
  <si>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</si>
  <si>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</si>
  <si>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</si>
  <si>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</si>
  <si>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</si>
  <si>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</si>
  <si>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</si>
  <si>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</si>
  <si>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</si>
  <si>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</si>
  <si>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</si>
  <si>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</si>
  <si>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</si>
  <si>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</si>
  <si>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</si>
  <si>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</si>
  <si>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</si>
  <si>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</si>
  <si>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</si>
  <si>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</si>
  <si>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</si>
  <si>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</si>
  <si>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</si>
  <si>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</si>
  <si>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</si>
  <si>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</si>
  <si>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</si>
  <si>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</si>
  <si>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</si>
  <si>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</si>
  <si>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</si>
  <si>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</si>
  <si>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</si>
  <si>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</si>
  <si>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</si>
  <si>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</si>
  <si>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</si>
  <si>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</si>
  <si>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</si>
  <si>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</si>
  <si>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</si>
  <si>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</si>
  <si>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</si>
  <si>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</si>
  <si>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</si>
  <si>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</si>
  <si>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</si>
  <si>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</si>
  <si>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</si>
  <si>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</si>
  <si>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</si>
  <si>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</si>
  <si>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</si>
  <si>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</si>
  <si>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</si>
  <si>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</si>
  <si>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</si>
  <si>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</si>
  <si>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</si>
  <si>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</si>
  <si>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</si>
  <si>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</si>
  <si>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</si>
  <si>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</si>
  <si>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</si>
  <si>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</si>
  <si>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</si>
  <si>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</si>
  <si>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</si>
  <si>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</si>
  <si>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</si>
  <si>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</si>
  <si>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</si>
  <si>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</si>
  <si>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</si>
  <si>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</si>
  <si>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</si>
  <si>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</si>
  <si>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</si>
  <si>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</si>
  <si>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</si>
  <si>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</si>
  <si>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</si>
  <si>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</si>
  <si>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</si>
  <si>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</si>
  <si>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</si>
  <si>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</si>
  <si>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</si>
  <si>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</si>
  <si>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</si>
  <si>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</si>
  <si>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</si>
  <si>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</si>
  <si>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</si>
  <si>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</si>
  <si>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</si>
  <si>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</si>
  <si>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</si>
  <si>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</si>
  <si>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</si>
  <si>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</si>
  <si>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</si>
  <si>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</si>
  <si>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</si>
  <si>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</si>
  <si>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</si>
  <si>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</si>
  <si>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</si>
  <si>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</si>
  <si>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</si>
  <si>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</si>
  <si>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</si>
  <si>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</si>
  <si>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</si>
  <si>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</si>
  <si>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</si>
  <si>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</si>
  <si>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</si>
  <si>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</si>
  <si>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</si>
  <si>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</si>
  <si>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</si>
  <si>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</si>
  <si>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</si>
  <si>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</si>
  <si>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</si>
  <si>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</si>
  <si>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</si>
  <si>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</si>
  <si>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</si>
  <si>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</si>
  <si>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</si>
  <si>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</si>
  <si>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</si>
  <si>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</si>
  <si>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</si>
  <si>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</si>
  <si>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</si>
  <si>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</si>
  <si>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</si>
  <si>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</si>
  <si>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</si>
  <si>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</si>
  <si>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</si>
  <si>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</si>
  <si>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</si>
  <si>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</si>
  <si>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</si>
  <si>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</si>
  <si>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</si>
  <si>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</si>
  <si>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</si>
  <si>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</si>
  <si>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</si>
  <si>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</si>
  <si>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</si>
  <si>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</si>
  <si>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</si>
  <si>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</si>
  <si>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</si>
  <si>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</si>
  <si>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</si>
  <si>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</si>
  <si>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</si>
  <si>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</si>
  <si>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</si>
  <si>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</si>
  <si>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</si>
  <si>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</si>
  <si>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</si>
  <si>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</si>
  <si>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</si>
  <si>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</si>
  <si>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</si>
  <si>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</si>
  <si>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</si>
  <si>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</si>
  <si>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</si>
  <si>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</si>
  <si>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</si>
  <si>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</si>
  <si>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</si>
  <si>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</si>
  <si>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</si>
  <si>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</si>
  <si>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</si>
  <si>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</si>
  <si>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</si>
  <si>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</si>
  <si>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</si>
  <si>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</si>
  <si>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</si>
  <si>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</si>
  <si>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</si>
  <si>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</si>
  <si>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</si>
  <si>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</si>
  <si>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</si>
  <si>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</si>
  <si>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</si>
  <si>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</si>
  <si>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</si>
  <si>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</si>
  <si>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</si>
  <si>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</si>
  <si>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</si>
  <si>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</si>
  <si>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</si>
  <si>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</si>
  <si>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</si>
  <si>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</si>
  <si>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</si>
  <si>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</si>
  <si>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</si>
  <si>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</si>
  <si>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</si>
  <si>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</si>
  <si>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</si>
  <si>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</si>
  <si>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</si>
  <si>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</si>
  <si>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</si>
  <si>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</si>
  <si>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</si>
  <si>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</si>
  <si>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</si>
  <si>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</si>
  <si>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</si>
  <si>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</si>
  <si>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</si>
  <si>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</si>
  <si>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</si>
  <si>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</si>
  <si>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</si>
  <si>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</si>
  <si>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</si>
  <si>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</si>
  <si>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</si>
  <si>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</si>
  <si>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</si>
  <si>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</si>
  <si>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</si>
  <si>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</si>
  <si>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</si>
  <si>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</si>
  <si>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</si>
  <si>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</si>
  <si>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</si>
  <si>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</si>
  <si>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</si>
  <si>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</si>
  <si>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</si>
  <si>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</si>
  <si>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</si>
  <si>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</si>
  <si>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</si>
  <si>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</si>
  <si>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</si>
  <si>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</si>
  <si>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</si>
  <si>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</si>
  <si>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</si>
  <si>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</si>
  <si>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</si>
  <si>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</si>
  <si>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</si>
  <si>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</si>
  <si>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</si>
  <si>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</si>
  <si>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</si>
  <si>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</si>
  <si>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</si>
  <si>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</si>
  <si>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</si>
  <si>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</si>
  <si>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</si>
  <si>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</si>
  <si>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</si>
  <si>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</si>
  <si>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</si>
  <si>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</si>
  <si>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</si>
  <si>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</si>
  <si>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</si>
  <si>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</si>
  <si>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</si>
  <si>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</si>
  <si>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</si>
  <si>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</si>
  <si>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</si>
  <si>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</si>
  <si>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</si>
  <si>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</si>
  <si>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</si>
  <si>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</si>
  <si>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</si>
  <si>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</si>
  <si>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</si>
  <si>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</si>
  <si>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</si>
  <si>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</si>
  <si>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</si>
  <si>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</si>
  <si>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</si>
  <si>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</si>
  <si>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</si>
  <si>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</si>
  <si>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</si>
  <si>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</si>
  <si>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</si>
  <si>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</si>
  <si>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</si>
  <si>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</si>
  <si>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</si>
  <si>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</si>
  <si>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</si>
  <si>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</si>
  <si>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</si>
  <si>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</si>
  <si>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</si>
  <si>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</si>
  <si>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</si>
  <si>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</si>
  <si>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</si>
  <si>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</si>
  <si>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</si>
  <si>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</si>
  <si>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</si>
  <si>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</si>
  <si>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</si>
  <si>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</si>
  <si>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</si>
  <si>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</si>
  <si>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</si>
  <si>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</si>
  <si>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</si>
  <si>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</si>
  <si>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</si>
  <si>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</si>
  <si>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</si>
  <si>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</si>
  <si>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</si>
  <si>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</si>
  <si>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</si>
  <si>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</si>
  <si>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</si>
  <si>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</si>
  <si>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</si>
  <si>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</si>
  <si>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</si>
  <si>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</si>
  <si>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</si>
  <si>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</si>
  <si>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</si>
  <si>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</si>
  <si>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</si>
  <si>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</si>
  <si>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</si>
  <si>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</si>
  <si>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</si>
  <si>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</si>
  <si>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</si>
  <si>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</si>
  <si>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</si>
  <si>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</si>
  <si>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</si>
  <si>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</si>
  <si>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</si>
  <si>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</si>
  <si>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</si>
  <si>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</si>
  <si>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</si>
  <si>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</si>
  <si>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</si>
  <si>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</si>
  <si>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</si>
  <si>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</si>
  <si>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</si>
  <si>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</si>
  <si>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</si>
  <si>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</si>
  <si>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</si>
  <si>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</si>
  <si>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</si>
  <si>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</si>
  <si>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</si>
  <si>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</si>
  <si>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</si>
  <si>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</si>
  <si>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</si>
  <si>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</si>
  <si>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</si>
  <si>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</si>
  <si>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</si>
  <si>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</si>
  <si>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</si>
  <si>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</si>
  <si>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</si>
  <si>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</si>
  <si>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</si>
  <si>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</si>
  <si>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</si>
  <si>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</si>
  <si>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</si>
  <si>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</si>
  <si>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</si>
  <si>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</si>
  <si>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</si>
  <si>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</si>
  <si>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</si>
  <si>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</si>
  <si>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</si>
  <si>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</si>
  <si>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</si>
  <si>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</si>
  <si>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</si>
  <si>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</si>
  <si>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</si>
  <si>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</si>
  <si>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</si>
  <si>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</si>
  <si>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</si>
  <si>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</si>
  <si>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</si>
  <si>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</si>
  <si>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</si>
  <si>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</si>
  <si>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</si>
  <si>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</si>
  <si>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</si>
  <si>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</si>
  <si>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</si>
  <si>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</si>
  <si>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</si>
  <si>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</si>
  <si>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</si>
  <si>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</si>
  <si>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</si>
  <si>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</si>
  <si>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</si>
  <si>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</si>
  <si>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</si>
  <si>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</si>
  <si>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</si>
  <si>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</si>
  <si>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</si>
  <si>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</si>
  <si>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</si>
  <si>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</si>
  <si>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</si>
  <si>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</si>
  <si>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</si>
  <si>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</si>
  <si>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</si>
  <si>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</si>
  <si>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</si>
  <si>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</si>
  <si>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</si>
  <si>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</si>
  <si>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</si>
  <si>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</si>
  <si>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</si>
  <si>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</si>
  <si>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</si>
  <si>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</si>
  <si>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</si>
  <si>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</si>
  <si>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</si>
  <si>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</si>
  <si>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</si>
  <si>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</si>
  <si>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</si>
  <si>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</si>
  <si>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</si>
  <si>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</si>
  <si>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</si>
  <si>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</si>
  <si>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</si>
  <si>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</si>
  <si>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</si>
  <si>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</si>
  <si>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</si>
  <si>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</si>
  <si>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</si>
  <si>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</si>
  <si>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</si>
  <si>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</si>
  <si>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</si>
  <si>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</si>
  <si>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</si>
  <si>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</si>
  <si>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</si>
  <si>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</si>
  <si>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</si>
  <si>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</si>
  <si>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</si>
  <si>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</si>
  <si>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</si>
  <si>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</si>
  <si>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</si>
  <si>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</si>
  <si>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</si>
  <si>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</si>
  <si>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</si>
  <si>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</si>
  <si>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</si>
  <si>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</si>
  <si>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</si>
  <si>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</si>
  <si>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</si>
  <si>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</si>
  <si>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</si>
  <si>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</si>
  <si>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</si>
  <si>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</si>
  <si>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</si>
  <si>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</si>
  <si>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</si>
  <si>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</si>
  <si>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</si>
  <si>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</si>
  <si>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</si>
  <si>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</si>
  <si>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</si>
  <si>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</si>
  <si>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</si>
  <si>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</si>
  <si>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</si>
  <si>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</si>
  <si>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</si>
  <si>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</si>
  <si>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</si>
  <si>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</si>
  <si>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</si>
  <si>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</si>
  <si>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</si>
  <si>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</si>
  <si>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</si>
  <si>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</si>
  <si>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</si>
  <si>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</si>
  <si>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</si>
  <si>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</si>
  <si>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</si>
  <si>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</si>
  <si>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</si>
  <si>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</si>
  <si>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</si>
  <si>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</si>
  <si>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</si>
  <si>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</si>
  <si>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</si>
  <si>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</si>
  <si>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</si>
  <si>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</si>
  <si>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</si>
  <si>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</si>
  <si>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</si>
  <si>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</si>
  <si>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</si>
  <si>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</si>
  <si>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</si>
  <si>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</si>
  <si>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</si>
  <si>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</si>
  <si>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</si>
  <si>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</si>
  <si>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</si>
  <si>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</si>
  <si>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</si>
  <si>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</si>
  <si>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</si>
  <si>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</si>
  <si>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</si>
  <si>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</si>
  <si>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</si>
  <si>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</si>
  <si>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</si>
  <si>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</si>
  <si>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</si>
  <si>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</si>
  <si>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</si>
  <si>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</si>
  <si>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</si>
  <si>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</si>
  <si>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</si>
  <si>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</si>
  <si>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</si>
  <si>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</si>
  <si>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</si>
  <si>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</si>
  <si>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</si>
  <si>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</si>
  <si>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</si>
  <si>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</si>
  <si>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</si>
  <si>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</si>
  <si>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</si>
  <si>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</si>
  <si>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</si>
  <si>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</si>
  <si>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</si>
  <si>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</si>
  <si>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</si>
  <si>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</si>
  <si>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</si>
  <si>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</si>
  <si>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</si>
  <si>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</si>
  <si>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</si>
  <si>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</si>
  <si>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</si>
  <si>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</si>
  <si>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</si>
  <si>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</si>
  <si>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</si>
  <si>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</si>
  <si>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</si>
  <si>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</si>
  <si>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</si>
  <si>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</si>
  <si>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</si>
  <si>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</si>
  <si>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</si>
  <si>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</si>
  <si>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</si>
  <si>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</si>
  <si>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</si>
  <si>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</si>
  <si>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</si>
  <si>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</si>
  <si>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</si>
  <si>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</si>
  <si>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</si>
  <si>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</si>
  <si>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</si>
  <si>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</si>
  <si>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</si>
  <si>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</si>
  <si>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</si>
  <si>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</si>
  <si>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</si>
  <si>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</si>
  <si>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</si>
  <si>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</si>
  <si>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</si>
  <si>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</si>
  <si>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</si>
  <si>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</si>
  <si>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</si>
  <si>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</si>
  <si>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</si>
  <si>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</si>
  <si>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</si>
  <si>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</si>
  <si>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</si>
  <si>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</si>
  <si>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</si>
  <si>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</si>
  <si>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</si>
  <si>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</si>
  <si>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</si>
  <si>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</si>
  <si>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</si>
  <si>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</si>
  <si>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</si>
  <si>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</si>
  <si>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</si>
  <si>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</si>
  <si>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</si>
  <si>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</si>
  <si>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</si>
  <si>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</si>
  <si>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</si>
  <si>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</si>
  <si>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</si>
  <si>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</si>
  <si>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</si>
  <si>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</si>
  <si>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</si>
  <si>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</si>
  <si>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</si>
  <si>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</si>
  <si>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</si>
  <si>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</si>
  <si>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</si>
  <si>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</si>
  <si>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</si>
  <si>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</si>
  <si>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</si>
  <si>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</si>
  <si>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</si>
  <si>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</si>
  <si>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</si>
  <si>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</si>
  <si>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</si>
  <si>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</si>
  <si>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</si>
  <si>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</si>
  <si>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</si>
  <si>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</si>
  <si>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</si>
  <si>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</si>
  <si>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</si>
  <si>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</si>
  <si>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</si>
  <si>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</si>
  <si>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</si>
  <si>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</si>
  <si>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</si>
  <si>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</si>
  <si>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</si>
  <si>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</si>
  <si>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</si>
  <si>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</si>
  <si>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</si>
  <si>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</si>
  <si>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</si>
  <si>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</si>
  <si>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</si>
  <si>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</si>
  <si>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</si>
  <si>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</si>
  <si>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</si>
  <si>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</si>
  <si>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</si>
  <si>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</si>
  <si>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</si>
  <si>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</si>
  <si>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</si>
  <si>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</si>
  <si>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</si>
  <si>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</si>
  <si>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</si>
  <si>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</si>
  <si>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</si>
  <si>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</si>
  <si>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</si>
  <si>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</si>
  <si>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</si>
  <si>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</si>
  <si>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</si>
  <si>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</si>
  <si>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</si>
  <si>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</si>
  <si>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</si>
  <si>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</si>
  <si>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</si>
  <si>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</si>
  <si>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</si>
  <si>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</si>
  <si>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</si>
  <si>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</si>
  <si>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</si>
  <si>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</si>
  <si>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</si>
  <si>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</si>
  <si>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</si>
  <si>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</si>
  <si>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</si>
  <si>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</si>
  <si>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</si>
  <si>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</si>
  <si>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</si>
  <si>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</si>
  <si>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</si>
  <si>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</si>
  <si>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</si>
  <si>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</si>
  <si>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</si>
  <si>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</si>
  <si>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</si>
  <si>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</si>
  <si>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</si>
  <si>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</si>
  <si>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</si>
  <si>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</si>
  <si>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</si>
  <si>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</si>
  <si>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</si>
  <si>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</si>
  <si>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</si>
  <si>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</si>
  <si>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</si>
  <si>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</si>
  <si>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</si>
  <si>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</si>
  <si>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</si>
  <si>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</si>
  <si>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</si>
  <si>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</si>
  <si>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</si>
  <si>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</si>
  <si>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</si>
  <si>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</si>
  <si>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</si>
  <si>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</si>
  <si>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</si>
  <si>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</si>
  <si>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</si>
  <si>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</si>
  <si>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</si>
  <si>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</si>
  <si>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</si>
  <si>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</si>
  <si>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</si>
  <si>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</si>
  <si>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</si>
  <si>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</si>
  <si>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</si>
  <si>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</si>
  <si>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</si>
  <si>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</si>
  <si>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</si>
  <si>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</si>
  <si>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</si>
  <si>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</si>
  <si>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</si>
  <si>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</si>
  <si>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</si>
  <si>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</si>
  <si>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</si>
  <si>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</si>
  <si>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</si>
  <si>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</si>
  <si>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</si>
  <si>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</si>
  <si>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</si>
  <si>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</si>
  <si>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</si>
  <si>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</si>
  <si>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</si>
  <si>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</si>
  <si>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</si>
  <si>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</si>
  <si>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</si>
  <si>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</si>
  <si>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</si>
  <si>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</si>
  <si>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</si>
  <si>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</si>
  <si>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</si>
  <si>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</si>
  <si>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</si>
  <si>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</si>
  <si>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</si>
  <si>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</si>
  <si>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</si>
  <si>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</si>
  <si>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</si>
  <si>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</si>
  <si>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</si>
  <si>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</si>
  <si>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</si>
  <si>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</si>
  <si>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</si>
  <si>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</si>
  <si>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</si>
  <si>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</si>
  <si>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</si>
  <si>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</si>
  <si>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</si>
  <si>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</si>
  <si>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</si>
  <si>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</si>
  <si>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</si>
  <si>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</si>
  <si>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</si>
  <si>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</si>
  <si>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</si>
  <si>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</si>
  <si>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</si>
  <si>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</si>
  <si>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</si>
  <si>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</si>
  <si>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</si>
  <si>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</si>
  <si>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</si>
  <si>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</si>
  <si>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</si>
  <si>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</si>
  <si>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</si>
  <si>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</si>
  <si>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</si>
  <si>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</si>
  <si>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</si>
  <si>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</si>
  <si>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</si>
  <si>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</si>
  <si>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</si>
  <si>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</si>
  <si>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</si>
  <si>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</si>
  <si>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</si>
  <si>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</si>
  <si>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</si>
  <si>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</si>
  <si>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</si>
  <si>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</si>
  <si>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</si>
  <si>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</si>
  <si>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</si>
  <si>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</si>
  <si>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</si>
  <si>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</si>
  <si>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</si>
  <si>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</si>
  <si>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</si>
  <si>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</si>
  <si>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</si>
  <si>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</si>
  <si>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</si>
  <si>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</si>
  <si>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</si>
  <si>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</si>
  <si>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</si>
  <si>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</si>
  <si>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</si>
  <si>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</si>
  <si>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</si>
  <si>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</si>
  <si>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</si>
  <si>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</si>
  <si>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</si>
  <si>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</si>
  <si>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</si>
  <si>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</si>
  <si>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</si>
  <si>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</si>
  <si>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</si>
  <si>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</si>
  <si>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</si>
  <si>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</si>
  <si>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</si>
  <si>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</si>
  <si>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</si>
  <si>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</si>
  <si>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</si>
  <si>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</si>
  <si>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</si>
  <si>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</si>
  <si>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</si>
  <si>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</si>
  <si>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</si>
  <si>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</si>
  <si>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</si>
  <si>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</si>
  <si>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</si>
  <si>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</si>
  <si>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</si>
  <si>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</si>
  <si>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</si>
  <si>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</si>
  <si>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</si>
  <si>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</si>
  <si>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</si>
  <si>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</si>
  <si>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</si>
  <si>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</si>
  <si>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</si>
  <si>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</si>
  <si>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</si>
  <si>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</si>
  <si>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</si>
  <si>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</si>
  <si>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</si>
  <si>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</si>
  <si>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</si>
  <si>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</si>
  <si>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</si>
  <si>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</si>
  <si>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</si>
  <si>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</si>
  <si>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</si>
  <si>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</si>
  <si>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</si>
  <si>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</si>
  <si>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</si>
  <si>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</si>
  <si>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</si>
  <si>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</si>
  <si>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</si>
  <si>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</si>
  <si>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</si>
  <si>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</si>
  <si>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</si>
  <si>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</si>
  <si>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</si>
  <si>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</si>
  <si>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</si>
  <si>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</si>
  <si>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</si>
  <si>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</si>
  <si>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</si>
  <si>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</si>
  <si>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</si>
  <si>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</si>
  <si>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</si>
  <si>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</si>
  <si>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</si>
  <si>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</si>
  <si>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</si>
  <si>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</si>
  <si>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</si>
  <si>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</si>
  <si>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</si>
  <si>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</si>
  <si>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</si>
  <si>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</si>
  <si>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</si>
  <si>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</si>
  <si>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</si>
  <si>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</si>
  <si>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</si>
  <si>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</si>
  <si>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</si>
  <si>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</si>
  <si>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</si>
  <si>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</si>
  <si>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</si>
  <si>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</si>
  <si>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</si>
  <si>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</si>
  <si>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</si>
  <si>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</si>
  <si>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</si>
  <si>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</si>
  <si>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</si>
  <si>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</si>
  <si>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</si>
  <si>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</si>
  <si>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</si>
  <si>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</si>
  <si>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</si>
  <si>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</si>
  <si>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</si>
  <si>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</si>
  <si>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</si>
  <si>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</si>
  <si>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</si>
  <si>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</si>
  <si>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</si>
  <si>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</si>
  <si>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</si>
  <si>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</si>
  <si>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</si>
  <si>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</si>
  <si>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</si>
  <si>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</si>
  <si>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</si>
  <si>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</si>
  <si>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</si>
  <si>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</si>
  <si>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</si>
  <si>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</si>
  <si>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</si>
  <si>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</si>
  <si>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</si>
  <si>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</si>
  <si>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</si>
  <si>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</si>
  <si>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</si>
  <si>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</si>
  <si>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</si>
  <si>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</si>
  <si>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</si>
  <si>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</si>
  <si>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</si>
  <si>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</si>
  <si>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</si>
  <si>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</si>
  <si>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</si>
  <si>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</si>
  <si>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</si>
  <si>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</si>
  <si>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</si>
  <si>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</si>
  <si>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</si>
  <si>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</si>
  <si>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</si>
  <si>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</si>
  <si>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</si>
  <si>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</si>
  <si>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</si>
  <si>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</si>
  <si>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</si>
  <si>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</si>
  <si>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</si>
  <si>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</si>
  <si>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</si>
  <si>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</si>
  <si>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</si>
  <si>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</si>
  <si>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</si>
  <si>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</si>
  <si>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</si>
  <si>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</si>
  <si>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</si>
  <si>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</si>
  <si>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</si>
  <si>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</si>
  <si>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</si>
  <si>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</si>
  <si>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</si>
  <si>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</si>
  <si>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</si>
  <si>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</si>
  <si>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</si>
  <si>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</si>
  <si>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</si>
  <si>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</si>
  <si>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</si>
  <si>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</si>
  <si>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</si>
  <si>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</si>
  <si>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</si>
  <si>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</si>
  <si>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</si>
  <si>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</si>
  <si>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</si>
  <si>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</si>
  <si>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</si>
  <si>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</si>
  <si>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</si>
  <si>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</si>
  <si>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</si>
  <si>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</si>
  <si>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</si>
  <si>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</si>
  <si>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</si>
  <si>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</si>
  <si>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</si>
  <si>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</si>
  <si>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</si>
  <si>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</si>
  <si>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</si>
  <si>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</si>
  <si>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</si>
  <si>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</si>
  <si>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</si>
  <si>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</si>
  <si>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</si>
  <si>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</si>
  <si>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</si>
  <si>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</si>
  <si>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</si>
  <si>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</si>
  <si>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</si>
  <si>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</si>
  <si>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</si>
  <si>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</si>
  <si>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</si>
  <si>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</si>
  <si>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</si>
  <si>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</si>
  <si>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</si>
  <si>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</si>
  <si>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</si>
  <si>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</si>
  <si>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</si>
  <si>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</si>
  <si>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</si>
  <si>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</si>
  <si>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</si>
  <si>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</si>
  <si>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</si>
  <si>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</si>
  <si>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</si>
  <si>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</si>
  <si>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</si>
  <si>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</si>
  <si>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</si>
  <si>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</si>
  <si>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</si>
  <si>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</si>
  <si>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</si>
  <si>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</si>
  <si>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</si>
  <si>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</si>
  <si>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</si>
  <si>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</si>
  <si>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</si>
  <si>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</si>
  <si>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</si>
  <si>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</si>
  <si>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</si>
  <si>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</si>
  <si>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</si>
  <si>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</si>
  <si>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</si>
  <si>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</si>
  <si>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</si>
  <si>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</si>
  <si>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</si>
  <si>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</si>
  <si>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</si>
  <si>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</si>
  <si>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</si>
  <si>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</si>
  <si>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</si>
  <si>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</si>
  <si>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</si>
  <si>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</si>
  <si>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</si>
  <si>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</si>
  <si>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</si>
  <si>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</si>
  <si>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</si>
  <si>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</si>
  <si>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</si>
  <si>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</si>
  <si>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</si>
  <si>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</si>
  <si>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</si>
  <si>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</si>
  <si>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</si>
  <si>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</si>
  <si>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</si>
  <si>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</si>
  <si>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</si>
  <si>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</si>
  <si>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</si>
  <si>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</si>
  <si>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</si>
  <si>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</si>
  <si>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</si>
  <si>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</si>
  <si>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</si>
  <si>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</si>
  <si>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</si>
  <si>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</si>
  <si>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</si>
  <si>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</si>
  <si>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</si>
  <si>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</si>
  <si>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</si>
  <si>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</si>
  <si>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</si>
  <si>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</si>
  <si>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</si>
  <si>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</si>
  <si>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</si>
  <si>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</si>
  <si>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</si>
  <si>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</si>
  <si>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</si>
  <si>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</si>
  <si>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</si>
  <si>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</si>
  <si>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</si>
  <si>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</si>
  <si>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</si>
  <si>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</si>
  <si>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</si>
  <si>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</si>
  <si>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</si>
  <si>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</si>
  <si>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</si>
  <si>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</si>
  <si>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</si>
  <si>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</si>
  <si>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</si>
  <si>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</si>
  <si>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</si>
  <si>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</si>
  <si>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</si>
  <si>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</si>
  <si>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</si>
  <si>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</si>
  <si>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</si>
  <si>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</si>
  <si>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</si>
  <si>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</si>
  <si>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</si>
  <si>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</si>
  <si>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</si>
  <si>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</si>
  <si>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</si>
  <si>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</si>
  <si>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</si>
  <si>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</si>
  <si>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</si>
  <si>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</si>
  <si>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</si>
  <si>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</si>
  <si>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</si>
  <si>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</si>
  <si>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</si>
  <si>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</si>
  <si>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</si>
  <si>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</si>
  <si>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</si>
  <si>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</si>
  <si>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</si>
  <si>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</si>
  <si>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</si>
  <si>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</si>
  <si>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</si>
  <si>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COMUNICACION</t>
  </si>
  <si>
    <t>SIN ACTIVIDAD DE RETIRO</t>
  </si>
  <si>
    <t xml:space="preserve">Perez Almonte, Franklin </t>
  </si>
  <si>
    <t>Triinet</t>
  </si>
  <si>
    <t>ERROR DE PRINTER</t>
  </si>
  <si>
    <t>3335996688</t>
  </si>
  <si>
    <t>3335996726</t>
  </si>
  <si>
    <t>3335997520 </t>
  </si>
  <si>
    <t>3335998419</t>
  </si>
  <si>
    <t>3335998639</t>
  </si>
  <si>
    <t>3335998635</t>
  </si>
  <si>
    <t xml:space="preserve">DISPENSADOR </t>
  </si>
  <si>
    <t>3335998705</t>
  </si>
  <si>
    <t>3335998767</t>
  </si>
  <si>
    <t>3335999007</t>
  </si>
  <si>
    <t>3335999010</t>
  </si>
  <si>
    <t>3335999098</t>
  </si>
  <si>
    <t>3335999365</t>
  </si>
  <si>
    <t>3335999386</t>
  </si>
  <si>
    <t>3335999437</t>
  </si>
  <si>
    <t>3335999552</t>
  </si>
  <si>
    <t>3335999569</t>
  </si>
  <si>
    <t>3335999579</t>
  </si>
  <si>
    <t>3335999625</t>
  </si>
  <si>
    <t>3335999648</t>
  </si>
  <si>
    <t>3335999652</t>
  </si>
  <si>
    <t>3335999655</t>
  </si>
  <si>
    <t>3335999742</t>
  </si>
  <si>
    <t>3335999769</t>
  </si>
  <si>
    <t>3335999782</t>
  </si>
  <si>
    <t>3335999837</t>
  </si>
  <si>
    <t>3335999847</t>
  </si>
  <si>
    <t>3336000024</t>
  </si>
  <si>
    <t>3336000026</t>
  </si>
  <si>
    <t>3336000027</t>
  </si>
  <si>
    <t>3336000036</t>
  </si>
  <si>
    <t>3336000068</t>
  </si>
  <si>
    <t>3336000084</t>
  </si>
  <si>
    <t>3336000090</t>
  </si>
  <si>
    <t>3336000094</t>
  </si>
  <si>
    <t>3336000102</t>
  </si>
  <si>
    <t>DTEL Zona Metro Este</t>
  </si>
  <si>
    <t>Mojica, Modesto Antonio</t>
  </si>
  <si>
    <t>Closed</t>
  </si>
  <si>
    <t>3336000432</t>
  </si>
  <si>
    <t>3336000431</t>
  </si>
  <si>
    <t>3336000418</t>
  </si>
  <si>
    <t>GAVETA DE RECHAZO LLENO</t>
  </si>
  <si>
    <t>3336000353</t>
  </si>
  <si>
    <t>3336000349</t>
  </si>
  <si>
    <t>3336000348</t>
  </si>
  <si>
    <t>3336000327</t>
  </si>
  <si>
    <t>3336000317</t>
  </si>
  <si>
    <t>3336000309</t>
  </si>
  <si>
    <t>3336000300</t>
  </si>
  <si>
    <t>3336000252</t>
  </si>
  <si>
    <t>De La Cruz Marcelo, Mawel Andres</t>
  </si>
  <si>
    <t>3336000181</t>
  </si>
  <si>
    <t>3336000178</t>
  </si>
  <si>
    <t>3336000172</t>
  </si>
  <si>
    <t>3336000166</t>
  </si>
  <si>
    <t>3336000162</t>
  </si>
  <si>
    <t>3336000153</t>
  </si>
  <si>
    <t>REINICIO FALLIDO</t>
  </si>
  <si>
    <t>3335998767 </t>
  </si>
  <si>
    <t>3335999742 </t>
  </si>
  <si>
    <t>3335999782 </t>
  </si>
  <si>
    <t>3335999837 </t>
  </si>
  <si>
    <t>3335999847 </t>
  </si>
  <si>
    <t>3336000102 </t>
  </si>
  <si>
    <t>3336000153 </t>
  </si>
  <si>
    <t>3336000162 </t>
  </si>
  <si>
    <t>3336000166 </t>
  </si>
  <si>
    <t>3336000172 </t>
  </si>
  <si>
    <t>3336000181 </t>
  </si>
  <si>
    <t>3335999652 </t>
  </si>
  <si>
    <t>3335999769 </t>
  </si>
  <si>
    <t>3336000094 </t>
  </si>
  <si>
    <t>3336000466</t>
  </si>
  <si>
    <t>3336000462</t>
  </si>
  <si>
    <t>3336000461</t>
  </si>
  <si>
    <t>3336000459</t>
  </si>
  <si>
    <t>3336000458</t>
  </si>
  <si>
    <t>3336000457</t>
  </si>
  <si>
    <t>3336000456</t>
  </si>
  <si>
    <t>3336000455</t>
  </si>
  <si>
    <t>3336000454</t>
  </si>
  <si>
    <t>3336000453</t>
  </si>
  <si>
    <t>3336000452</t>
  </si>
  <si>
    <t>3336000451</t>
  </si>
  <si>
    <t>3336000447</t>
  </si>
  <si>
    <t>GAVETA DE DEPOSITO LLENA</t>
  </si>
  <si>
    <t>3336000446</t>
  </si>
  <si>
    <t>3336000444</t>
  </si>
  <si>
    <t>3336000442</t>
  </si>
  <si>
    <t>3336000441</t>
  </si>
  <si>
    <t>25 Agosto de 2021</t>
  </si>
  <si>
    <t>3336000504</t>
  </si>
  <si>
    <t>3336000503</t>
  </si>
  <si>
    <t>3336000502</t>
  </si>
  <si>
    <t>3336000501</t>
  </si>
  <si>
    <t>3336000500</t>
  </si>
  <si>
    <t>3336000499</t>
  </si>
  <si>
    <t>3336000498</t>
  </si>
  <si>
    <t>3336000497</t>
  </si>
  <si>
    <t>3336000496</t>
  </si>
  <si>
    <t>3336000495</t>
  </si>
  <si>
    <t>3336000494</t>
  </si>
  <si>
    <t>3336000493</t>
  </si>
  <si>
    <t>3336000492</t>
  </si>
  <si>
    <t>3336000491</t>
  </si>
  <si>
    <t>3336000490</t>
  </si>
  <si>
    <t>3336000489</t>
  </si>
  <si>
    <t>3336000488</t>
  </si>
  <si>
    <t>3336000487</t>
  </si>
  <si>
    <t>3336000486</t>
  </si>
  <si>
    <t>3336000485</t>
  </si>
  <si>
    <t>3336000484</t>
  </si>
  <si>
    <t>3336000483</t>
  </si>
  <si>
    <t>3336000482</t>
  </si>
  <si>
    <t>3336000481</t>
  </si>
  <si>
    <t>3336000480</t>
  </si>
  <si>
    <t>3336000479</t>
  </si>
  <si>
    <t>3336000478</t>
  </si>
  <si>
    <t>3336000477</t>
  </si>
  <si>
    <t>3336000476</t>
  </si>
  <si>
    <t>3336000475</t>
  </si>
  <si>
    <t>3336000474</t>
  </si>
  <si>
    <t>3336000473</t>
  </si>
  <si>
    <t>3336000467</t>
  </si>
  <si>
    <t xml:space="preserve">GAVETA DE DEPOSITO LLENA </t>
  </si>
  <si>
    <t>Morales Payano, Wilfredy Leandro</t>
  </si>
  <si>
    <t>3336000482 </t>
  </si>
  <si>
    <t>3336000484 </t>
  </si>
  <si>
    <t>3336000494 </t>
  </si>
  <si>
    <t>3336000499 </t>
  </si>
  <si>
    <t>3336000504 </t>
  </si>
  <si>
    <t>3336000585</t>
  </si>
  <si>
    <t>3336000570</t>
  </si>
  <si>
    <t>3336000555</t>
  </si>
  <si>
    <t>3336000541</t>
  </si>
  <si>
    <t>3336000533</t>
  </si>
  <si>
    <t>3336000511</t>
  </si>
  <si>
    <t>3336000510</t>
  </si>
  <si>
    <t>3336000509</t>
  </si>
  <si>
    <t>3336000508</t>
  </si>
  <si>
    <t xml:space="preserve">Gonzalez Ceballos, Dionisio </t>
  </si>
  <si>
    <t>3336000670</t>
  </si>
  <si>
    <t>3336000667</t>
  </si>
  <si>
    <t>3336000660</t>
  </si>
  <si>
    <t>3336000651</t>
  </si>
  <si>
    <t>3336000641</t>
  </si>
  <si>
    <t>LECTOR</t>
  </si>
  <si>
    <t>UPS DAÑADO</t>
  </si>
  <si>
    <t>3336001175</t>
  </si>
  <si>
    <t>3336001172</t>
  </si>
  <si>
    <t>3336001153</t>
  </si>
  <si>
    <t>3336001132</t>
  </si>
  <si>
    <t>3336001121</t>
  </si>
  <si>
    <t>3336001118</t>
  </si>
  <si>
    <t>3336001108</t>
  </si>
  <si>
    <t>3336001076</t>
  </si>
  <si>
    <t>3336001033</t>
  </si>
  <si>
    <t>3336001029</t>
  </si>
  <si>
    <t>3336001027</t>
  </si>
  <si>
    <t>3336001012</t>
  </si>
  <si>
    <t>3336001007</t>
  </si>
  <si>
    <t>3336000997</t>
  </si>
  <si>
    <t>3336000982</t>
  </si>
  <si>
    <t>3336000969</t>
  </si>
  <si>
    <t>3336000930</t>
  </si>
  <si>
    <t>3336000814</t>
  </si>
  <si>
    <t>3336000700</t>
  </si>
  <si>
    <t>3336000684</t>
  </si>
  <si>
    <t>3336001089</t>
  </si>
  <si>
    <t>3336001058</t>
  </si>
  <si>
    <t>3336001040</t>
  </si>
  <si>
    <t>LECTOR - REINICIO</t>
  </si>
  <si>
    <t>Doñe Ramirez, Luis Manuel</t>
  </si>
  <si>
    <t>REINICIO EXITOSO</t>
  </si>
  <si>
    <t>ENVIO DE CARGA</t>
  </si>
  <si>
    <t>CARGA EXITOSA</t>
  </si>
  <si>
    <t>3336001587</t>
  </si>
  <si>
    <t>3336001573</t>
  </si>
  <si>
    <t>3336001565</t>
  </si>
  <si>
    <t>3336001548</t>
  </si>
  <si>
    <t>3336001543</t>
  </si>
  <si>
    <t>3336001538</t>
  </si>
  <si>
    <t>3336001537</t>
  </si>
  <si>
    <t>3336001533</t>
  </si>
  <si>
    <t>3336001527</t>
  </si>
  <si>
    <t>3336001522</t>
  </si>
  <si>
    <t>3336001516</t>
  </si>
  <si>
    <t>3336001508</t>
  </si>
  <si>
    <t>3336001502</t>
  </si>
  <si>
    <t>3336001494</t>
  </si>
  <si>
    <t>3336001475</t>
  </si>
  <si>
    <t>3336001471</t>
  </si>
  <si>
    <t>3336001470</t>
  </si>
  <si>
    <t>3336001466</t>
  </si>
  <si>
    <t>3336001464</t>
  </si>
  <si>
    <t>3336001460</t>
  </si>
  <si>
    <t>3336001457</t>
  </si>
  <si>
    <t>3336001452</t>
  </si>
  <si>
    <t>3336001449</t>
  </si>
  <si>
    <t>3336001444</t>
  </si>
  <si>
    <t>3336001384</t>
  </si>
  <si>
    <t>3336001382</t>
  </si>
  <si>
    <t>3336001345</t>
  </si>
  <si>
    <t>3336001341</t>
  </si>
  <si>
    <t>3336001336</t>
  </si>
  <si>
    <t>3336001333</t>
  </si>
  <si>
    <t>3336001328</t>
  </si>
  <si>
    <t>3336001285</t>
  </si>
  <si>
    <t>3336001274</t>
  </si>
  <si>
    <t>3336001268</t>
  </si>
  <si>
    <t>3336001206</t>
  </si>
  <si>
    <t>3336001578</t>
  </si>
  <si>
    <t>3336001574</t>
  </si>
  <si>
    <t>3336001547</t>
  </si>
  <si>
    <t>3336001544</t>
  </si>
  <si>
    <t>3336001510</t>
  </si>
  <si>
    <t>3336001504</t>
  </si>
  <si>
    <t>3336001498</t>
  </si>
  <si>
    <t>3336001486</t>
  </si>
  <si>
    <t>3336001482</t>
  </si>
  <si>
    <t>3336001479</t>
  </si>
  <si>
    <t>3336001477</t>
  </si>
  <si>
    <t>3336001476</t>
  </si>
  <si>
    <t>3336001474</t>
  </si>
  <si>
    <t>3336001281</t>
  </si>
  <si>
    <t>INHIBIDO - REINICIO</t>
  </si>
  <si>
    <t>REINICIO EXITOSA</t>
  </si>
  <si>
    <t>3336001738</t>
  </si>
  <si>
    <t>3336001735</t>
  </si>
  <si>
    <t>3336001730</t>
  </si>
  <si>
    <t>3336001729</t>
  </si>
  <si>
    <t>3336001728</t>
  </si>
  <si>
    <t>3336001727</t>
  </si>
  <si>
    <t>3336001722</t>
  </si>
  <si>
    <t>3336001715</t>
  </si>
  <si>
    <t>3336001714</t>
  </si>
  <si>
    <t>3336001711</t>
  </si>
  <si>
    <t>3336001702</t>
  </si>
  <si>
    <t>3336001698</t>
  </si>
  <si>
    <t>3336001692</t>
  </si>
  <si>
    <t>3336001689</t>
  </si>
  <si>
    <t>3336001680</t>
  </si>
  <si>
    <t>3336001671</t>
  </si>
  <si>
    <t>3336001666</t>
  </si>
  <si>
    <t>3336001646</t>
  </si>
  <si>
    <t>3336001634</t>
  </si>
  <si>
    <t>3336001987</t>
  </si>
  <si>
    <t>3336001986</t>
  </si>
  <si>
    <t>3336001985</t>
  </si>
  <si>
    <t>3336001984</t>
  </si>
  <si>
    <t>Moreta, Christian Aury</t>
  </si>
  <si>
    <t>3336001981</t>
  </si>
  <si>
    <t>REINICIO FALLIDO POR LECTOR</t>
  </si>
  <si>
    <t>3336001979</t>
  </si>
  <si>
    <t>REINICIO EXITOSO POR INHIBIDO</t>
  </si>
  <si>
    <t>3336001977</t>
  </si>
  <si>
    <t>REINICIO EXITOSO POR INHIBI...</t>
  </si>
  <si>
    <t>3336001975</t>
  </si>
  <si>
    <t>3336001970</t>
  </si>
  <si>
    <t>584</t>
  </si>
  <si>
    <t>3336001969</t>
  </si>
  <si>
    <t>3336001968</t>
  </si>
  <si>
    <t>REINICIO FALLIDO POR INHIBIDO</t>
  </si>
  <si>
    <t>3336001967</t>
  </si>
  <si>
    <t>3336001964</t>
  </si>
  <si>
    <t>3336001962</t>
  </si>
  <si>
    <t>3336001961</t>
  </si>
  <si>
    <t>3336001959</t>
  </si>
  <si>
    <t>3336001957</t>
  </si>
  <si>
    <t>3336001956</t>
  </si>
  <si>
    <t>3336001954</t>
  </si>
  <si>
    <t>3336001953</t>
  </si>
  <si>
    <t>FALL ANO CONFIRMADA</t>
  </si>
  <si>
    <t>3336001952</t>
  </si>
  <si>
    <t>3336001951</t>
  </si>
  <si>
    <t>3336001950</t>
  </si>
  <si>
    <t>3336001947</t>
  </si>
  <si>
    <t>3336001945</t>
  </si>
  <si>
    <t>3336001943</t>
  </si>
  <si>
    <t>3336001942</t>
  </si>
  <si>
    <t>3336001941</t>
  </si>
  <si>
    <t>3336001939</t>
  </si>
  <si>
    <t>3336001934</t>
  </si>
  <si>
    <t>3336001923</t>
  </si>
  <si>
    <t>3336001771</t>
  </si>
  <si>
    <t>25/08/2021 20:09</t>
  </si>
  <si>
    <t>25/08/2021 20:13</t>
  </si>
  <si>
    <t>25/08/2021 20:12</t>
  </si>
  <si>
    <t>25/08/2021 19:08</t>
  </si>
  <si>
    <t>25/08/2021 20:22</t>
  </si>
  <si>
    <t>25/08/2021 20:27</t>
  </si>
  <si>
    <t>25/08/2021 20:24</t>
  </si>
  <si>
    <t>25/08/2021 19:56</t>
  </si>
  <si>
    <t>25/08/2021 20:30</t>
  </si>
  <si>
    <t>25/08/2021 20:18</t>
  </si>
  <si>
    <t>25/08/2021 20:26</t>
  </si>
  <si>
    <t>25/08/2021 20:32</t>
  </si>
  <si>
    <t>25/08/2021 20:33</t>
  </si>
  <si>
    <t>25/08/2021 06/11</t>
  </si>
  <si>
    <t>25/08/2021 20:36</t>
  </si>
  <si>
    <t>25/08/2021 20:28</t>
  </si>
  <si>
    <t>25/08/2021 19:27</t>
  </si>
  <si>
    <t>25/08/2021 20:37</t>
  </si>
  <si>
    <t>25/08/2021 20:41</t>
  </si>
  <si>
    <t>25/08/2021 20:02</t>
  </si>
  <si>
    <t>25/08/2021 20:42</t>
  </si>
  <si>
    <t>25/08/2021 20:44</t>
  </si>
  <si>
    <t>25/08/2021 20:43</t>
  </si>
  <si>
    <t>25/08/2021 20:46</t>
  </si>
  <si>
    <t>25/08/2021 20:45</t>
  </si>
  <si>
    <t>25/08/2021 20:40</t>
  </si>
  <si>
    <t>`25/08/2021 19:54</t>
  </si>
  <si>
    <t>25/08/2021 20:50</t>
  </si>
  <si>
    <t>25/08/2021 20:49</t>
  </si>
  <si>
    <t>25/08/2021 20:47</t>
  </si>
  <si>
    <t>25/08/2021 20:52</t>
  </si>
  <si>
    <t>25/08/2021 20:48</t>
  </si>
  <si>
    <t>25/08/2021 20:54</t>
  </si>
  <si>
    <t>25/08/2021 17:56</t>
  </si>
  <si>
    <t>25/08/2021 19:53</t>
  </si>
  <si>
    <t>3336001715 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</si>
</sst>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5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1" fillId="44" borderId="81" xfId="0" applyFont="1" applyFill="1" applyBorder="1" applyAlignment="1">
      <alignment horizontal="center" vertical="center" wrapText="1"/>
    </xf>
    <xf numFmtId="0" fontId="41" fillId="44" borderId="82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3" fillId="42" borderId="83" xfId="0" applyFont="1" applyFill="1" applyBorder="1" applyAlignment="1">
      <alignment horizontal="center" vertical="center" wrapText="1"/>
    </xf>
    <xf numFmtId="0" fontId="40" fillId="43" borderId="84" xfId="0" applyFont="1" applyFill="1" applyBorder="1" applyAlignment="1">
      <alignment horizontal="center" vertical="center" wrapText="1"/>
    </xf>
    <xf numFmtId="0" fontId="40" fillId="43" borderId="85" xfId="0" applyFont="1" applyFill="1" applyBorder="1" applyAlignment="1">
      <alignment horizontal="center" vertical="center" wrapText="1"/>
    </xf>
    <xf numFmtId="0" fontId="40" fillId="43" borderId="86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83"/>
      <tableStyleElement type="headerRow" dxfId="482"/>
      <tableStyleElement type="totalRow" dxfId="481"/>
      <tableStyleElement type="firstColumn" dxfId="480"/>
      <tableStyleElement type="lastColumn" dxfId="479"/>
      <tableStyleElement type="firstRowStripe" dxfId="478"/>
      <tableStyleElement type="firstColumnStripe" dxfId="47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4" t="s">
        <v>58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107.832442129627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70.4985879629603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60.4985879629603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60.5651273148178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31.0556018518546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25.4964583333349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12.0611689814832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14.1852893518517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10.2875578703679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2629</v>
      </c>
    </row>
    <row r="12" spans="1:11" ht="18" x14ac:dyDescent="0.25">
      <c r="A12" s="107" t="str">
        <f t="shared" ca="1" si="0"/>
        <v>10.1782986111139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3" priority="99402"/>
  </conditionalFormatting>
  <conditionalFormatting sqref="E3">
    <cfRule type="duplicateValues" dxfId="82" priority="121765"/>
  </conditionalFormatting>
  <conditionalFormatting sqref="E3">
    <cfRule type="duplicateValues" dxfId="81" priority="121766"/>
    <cfRule type="duplicateValues" dxfId="80" priority="121767"/>
  </conditionalFormatting>
  <conditionalFormatting sqref="E3">
    <cfRule type="duplicateValues" dxfId="79" priority="121768"/>
    <cfRule type="duplicateValues" dxfId="78" priority="121769"/>
    <cfRule type="duplicateValues" dxfId="77" priority="121770"/>
    <cfRule type="duplicateValues" dxfId="76" priority="121771"/>
  </conditionalFormatting>
  <conditionalFormatting sqref="B3">
    <cfRule type="duplicateValues" dxfId="75" priority="121772"/>
  </conditionalFormatting>
  <conditionalFormatting sqref="E4">
    <cfRule type="duplicateValues" dxfId="74" priority="117"/>
  </conditionalFormatting>
  <conditionalFormatting sqref="E4">
    <cfRule type="duplicateValues" dxfId="73" priority="114"/>
    <cfRule type="duplicateValues" dxfId="72" priority="115"/>
    <cfRule type="duplicateValues" dxfId="71" priority="116"/>
  </conditionalFormatting>
  <conditionalFormatting sqref="E4">
    <cfRule type="duplicateValues" dxfId="70" priority="113"/>
  </conditionalFormatting>
  <conditionalFormatting sqref="E4">
    <cfRule type="duplicateValues" dxfId="69" priority="110"/>
    <cfRule type="duplicateValues" dxfId="68" priority="111"/>
    <cfRule type="duplicateValues" dxfId="67" priority="112"/>
  </conditionalFormatting>
  <conditionalFormatting sqref="B4">
    <cfRule type="duplicateValues" dxfId="66" priority="109"/>
  </conditionalFormatting>
  <conditionalFormatting sqref="E4">
    <cfRule type="duplicateValues" dxfId="65" priority="108"/>
  </conditionalFormatting>
  <conditionalFormatting sqref="B5">
    <cfRule type="duplicateValues" dxfId="64" priority="92"/>
  </conditionalFormatting>
  <conditionalFormatting sqref="E5">
    <cfRule type="duplicateValues" dxfId="63" priority="91"/>
  </conditionalFormatting>
  <conditionalFormatting sqref="E5">
    <cfRule type="duplicateValues" dxfId="62" priority="88"/>
    <cfRule type="duplicateValues" dxfId="61" priority="89"/>
    <cfRule type="duplicateValues" dxfId="60" priority="90"/>
  </conditionalFormatting>
  <conditionalFormatting sqref="E5">
    <cfRule type="duplicateValues" dxfId="59" priority="87"/>
  </conditionalFormatting>
  <conditionalFormatting sqref="E5">
    <cfRule type="duplicateValues" dxfId="58" priority="84"/>
    <cfRule type="duplicateValues" dxfId="57" priority="85"/>
    <cfRule type="duplicateValues" dxfId="56" priority="86"/>
  </conditionalFormatting>
  <conditionalFormatting sqref="E5">
    <cfRule type="duplicateValues" dxfId="55" priority="83"/>
  </conditionalFormatting>
  <conditionalFormatting sqref="E7">
    <cfRule type="duplicateValues" dxfId="54" priority="36"/>
  </conditionalFormatting>
  <conditionalFormatting sqref="E7">
    <cfRule type="duplicateValues" dxfId="53" priority="34"/>
    <cfRule type="duplicateValues" dxfId="52" priority="35"/>
  </conditionalFormatting>
  <conditionalFormatting sqref="E7">
    <cfRule type="duplicateValues" dxfId="51" priority="31"/>
    <cfRule type="duplicateValues" dxfId="50" priority="32"/>
    <cfRule type="duplicateValues" dxfId="49" priority="33"/>
  </conditionalFormatting>
  <conditionalFormatting sqref="E7">
    <cfRule type="duplicateValues" dxfId="48" priority="27"/>
    <cfRule type="duplicateValues" dxfId="47" priority="28"/>
    <cfRule type="duplicateValues" dxfId="46" priority="29"/>
    <cfRule type="duplicateValues" dxfId="45" priority="30"/>
  </conditionalFormatting>
  <conditionalFormatting sqref="B7">
    <cfRule type="duplicateValues" dxfId="44" priority="26"/>
  </conditionalFormatting>
  <conditionalFormatting sqref="B7">
    <cfRule type="duplicateValues" dxfId="43" priority="24"/>
    <cfRule type="duplicateValues" dxfId="42" priority="25"/>
  </conditionalFormatting>
  <conditionalFormatting sqref="E8">
    <cfRule type="duplicateValues" dxfId="41" priority="23"/>
  </conditionalFormatting>
  <conditionalFormatting sqref="E8">
    <cfRule type="duplicateValues" dxfId="40" priority="22"/>
  </conditionalFormatting>
  <conditionalFormatting sqref="B8">
    <cfRule type="duplicateValues" dxfId="39" priority="21"/>
  </conditionalFormatting>
  <conditionalFormatting sqref="E8">
    <cfRule type="duplicateValues" dxfId="38" priority="20"/>
  </conditionalFormatting>
  <conditionalFormatting sqref="B8">
    <cfRule type="duplicateValues" dxfId="37" priority="19"/>
  </conditionalFormatting>
  <conditionalFormatting sqref="E8">
    <cfRule type="duplicateValues" dxfId="36" priority="18"/>
  </conditionalFormatting>
  <conditionalFormatting sqref="E9">
    <cfRule type="duplicateValues" dxfId="35" priority="7"/>
    <cfRule type="duplicateValues" dxfId="34" priority="8"/>
    <cfRule type="duplicateValues" dxfId="33" priority="9"/>
    <cfRule type="duplicateValues" dxfId="32" priority="10"/>
  </conditionalFormatting>
  <conditionalFormatting sqref="B9">
    <cfRule type="duplicateValues" dxfId="31" priority="130228"/>
  </conditionalFormatting>
  <conditionalFormatting sqref="E6">
    <cfRule type="duplicateValues" dxfId="30" priority="130230"/>
  </conditionalFormatting>
  <conditionalFormatting sqref="B6">
    <cfRule type="duplicateValues" dxfId="29" priority="130231"/>
  </conditionalFormatting>
  <conditionalFormatting sqref="B6">
    <cfRule type="duplicateValues" dxfId="28" priority="130232"/>
    <cfRule type="duplicateValues" dxfId="27" priority="130233"/>
    <cfRule type="duplicateValues" dxfId="26" priority="130234"/>
  </conditionalFormatting>
  <conditionalFormatting sqref="E6">
    <cfRule type="duplicateValues" dxfId="25" priority="130235"/>
    <cfRule type="duplicateValues" dxfId="24" priority="130236"/>
  </conditionalFormatting>
  <conditionalFormatting sqref="E6">
    <cfRule type="duplicateValues" dxfId="23" priority="130237"/>
    <cfRule type="duplicateValues" dxfId="22" priority="130238"/>
    <cfRule type="duplicateValues" dxfId="21" priority="130239"/>
  </conditionalFormatting>
  <conditionalFormatting sqref="E6">
    <cfRule type="duplicateValues" dxfId="20" priority="130240"/>
    <cfRule type="duplicateValues" dxfId="19" priority="130241"/>
    <cfRule type="duplicateValues" dxfId="18" priority="130242"/>
    <cfRule type="duplicateValues" dxfId="17" priority="130243"/>
  </conditionalFormatting>
  <conditionalFormatting sqref="B10:B12">
    <cfRule type="duplicateValues" dxfId="16" priority="2"/>
  </conditionalFormatting>
  <conditionalFormatting sqref="E10:E12">
    <cfRule type="duplicateValues" dxfId="15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2625</v>
      </c>
      <c r="C5" s="29" t="s">
        <v>2624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47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4" priority="12"/>
  </conditionalFormatting>
  <conditionalFormatting sqref="B823:B1048576 B1:B810">
    <cfRule type="duplicateValues" dxfId="13" priority="11"/>
  </conditionalFormatting>
  <conditionalFormatting sqref="A811:A814">
    <cfRule type="duplicateValues" dxfId="12" priority="10"/>
  </conditionalFormatting>
  <conditionalFormatting sqref="B811:B814">
    <cfRule type="duplicateValues" dxfId="11" priority="9"/>
  </conditionalFormatting>
  <conditionalFormatting sqref="A823:A1048576 A1:A814">
    <cfRule type="duplicateValues" dxfId="10" priority="8"/>
  </conditionalFormatting>
  <conditionalFormatting sqref="A815:A821">
    <cfRule type="duplicateValues" dxfId="9" priority="7"/>
  </conditionalFormatting>
  <conditionalFormatting sqref="B815:B821">
    <cfRule type="duplicateValues" dxfId="8" priority="6"/>
  </conditionalFormatting>
  <conditionalFormatting sqref="A815:A821">
    <cfRule type="duplicateValues" dxfId="7" priority="5"/>
  </conditionalFormatting>
  <conditionalFormatting sqref="A822">
    <cfRule type="duplicateValues" dxfId="6" priority="4"/>
  </conditionalFormatting>
  <conditionalFormatting sqref="A822">
    <cfRule type="duplicateValues" dxfId="5" priority="2"/>
  </conditionalFormatting>
  <conditionalFormatting sqref="B822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6" t="s">
        <v>0</v>
      </c>
      <c r="B1" s="21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8" t="s">
        <v>8</v>
      </c>
      <c r="B9" s="21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0" t="s">
        <v>9</v>
      </c>
      <c r="B14" s="22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035691"/>
  <sheetViews>
    <sheetView tabSelected="1" topLeftCell="H1" zoomScale="70" zoomScaleNormal="70" workbookViewId="0">
      <pane ySplit="4" topLeftCell="A184" activePane="bottomLeft" state="frozen"/>
      <selection pane="bottomLeft" activeCell="L196" sqref="L196:L198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bestFit="1" customWidth="1"/>
    <col min="7" max="7" width="62.42578125" style="44" bestFit="1" customWidth="1"/>
    <col min="8" max="11" width="6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39.1406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2725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49" t="str">
        <f>VLOOKUP(E5,'LISTADO ATM'!$A$2:$C$901,3,0)</f>
        <v>DISTRITO NACIONAL</v>
      </c>
      <c r="B5" s="126" t="s">
        <v>2679</v>
      </c>
      <c r="C5" s="96">
        <v>44432.711168981485</v>
      </c>
      <c r="D5" s="96" t="s">
        <v>2174</v>
      </c>
      <c r="E5" s="126">
        <v>527</v>
      </c>
      <c r="F5" s="149" t="str">
        <f>VLOOKUP(E5,VIP!$A$2:$O15431,2,0)</f>
        <v>DRBR527</v>
      </c>
      <c r="G5" s="149" t="str">
        <f>VLOOKUP(E5,'LISTADO ATM'!$A$2:$B$900,2,0)</f>
        <v>ATM Oficina Zona Oriental II</v>
      </c>
      <c r="H5" s="149" t="str">
        <f>VLOOKUP(E5,VIP!$A$2:$O20392,7,FALSE)</f>
        <v>Si</v>
      </c>
      <c r="I5" s="149" t="str">
        <f>VLOOKUP(E5,VIP!$A$2:$O12357,8,FALSE)</f>
        <v>Si</v>
      </c>
      <c r="J5" s="149" t="str">
        <f>VLOOKUP(E5,VIP!$A$2:$O12307,8,FALSE)</f>
        <v>Si</v>
      </c>
      <c r="K5" s="149" t="str">
        <f>VLOOKUP(E5,VIP!$A$2:$O15881,6,0)</f>
        <v>SI</v>
      </c>
      <c r="L5" s="137" t="s">
        <v>2213</v>
      </c>
      <c r="M5" s="152" t="s">
        <v>2535</v>
      </c>
      <c r="N5" s="152" t="s">
        <v>2672</v>
      </c>
      <c r="O5" s="149" t="s">
        <v>2446</v>
      </c>
      <c r="P5" s="149"/>
      <c r="Q5" s="153">
        <v>44433.452777777777</v>
      </c>
    </row>
    <row r="6" spans="1:17" ht="18" x14ac:dyDescent="0.25">
      <c r="A6" s="149" t="str">
        <f>VLOOKUP(E6,'LISTADO ATM'!$A$2:$C$901,3,0)</f>
        <v>NORTE</v>
      </c>
      <c r="B6" s="126" t="s">
        <v>2677</v>
      </c>
      <c r="C6" s="96">
        <v>44432.712847222225</v>
      </c>
      <c r="D6" s="96" t="s">
        <v>2175</v>
      </c>
      <c r="E6" s="126">
        <v>731</v>
      </c>
      <c r="F6" s="149" t="str">
        <f>VLOOKUP(E6,VIP!$A$2:$O15427,2,0)</f>
        <v>DRBR311</v>
      </c>
      <c r="G6" s="149" t="str">
        <f>VLOOKUP(E6,'LISTADO ATM'!$A$2:$B$900,2,0)</f>
        <v xml:space="preserve">ATM UNP Villa González </v>
      </c>
      <c r="H6" s="149" t="str">
        <f>VLOOKUP(E6,VIP!$A$2:$O20388,7,FALSE)</f>
        <v>Si</v>
      </c>
      <c r="I6" s="149" t="str">
        <f>VLOOKUP(E6,VIP!$A$2:$O12353,8,FALSE)</f>
        <v>Si</v>
      </c>
      <c r="J6" s="149" t="str">
        <f>VLOOKUP(E6,VIP!$A$2:$O12303,8,FALSE)</f>
        <v>Si</v>
      </c>
      <c r="K6" s="149" t="str">
        <f>VLOOKUP(E6,VIP!$A$2:$O15877,6,0)</f>
        <v>NO</v>
      </c>
      <c r="L6" s="137" t="s">
        <v>2213</v>
      </c>
      <c r="M6" s="152" t="s">
        <v>2535</v>
      </c>
      <c r="N6" s="95" t="s">
        <v>2444</v>
      </c>
      <c r="O6" s="149" t="s">
        <v>2583</v>
      </c>
      <c r="P6" s="149"/>
      <c r="Q6" s="153">
        <v>44433.452777777777</v>
      </c>
    </row>
    <row r="7" spans="1:17" ht="18" x14ac:dyDescent="0.25">
      <c r="A7" s="149" t="str">
        <f>VLOOKUP(E7,'LISTADO ATM'!$A$2:$C$901,3,0)</f>
        <v>DISTRITO NACIONAL</v>
      </c>
      <c r="B7" s="126" t="s">
        <v>2644</v>
      </c>
      <c r="C7" s="96">
        <v>44432.368425925924</v>
      </c>
      <c r="D7" s="96" t="s">
        <v>2174</v>
      </c>
      <c r="E7" s="126">
        <v>237</v>
      </c>
      <c r="F7" s="149" t="str">
        <f>VLOOKUP(E7,VIP!$A$2:$O15348,2,0)</f>
        <v>DRBR237</v>
      </c>
      <c r="G7" s="149" t="str">
        <f>VLOOKUP(E7,'LISTADO ATM'!$A$2:$B$900,2,0)</f>
        <v xml:space="preserve">ATM UNP Plaza Vásquez </v>
      </c>
      <c r="H7" s="149" t="str">
        <f>VLOOKUP(E7,VIP!$A$2:$O20309,7,FALSE)</f>
        <v>Si</v>
      </c>
      <c r="I7" s="149" t="str">
        <f>VLOOKUP(E7,VIP!$A$2:$O12274,8,FALSE)</f>
        <v>Si</v>
      </c>
      <c r="J7" s="149" t="str">
        <f>VLOOKUP(E7,VIP!$A$2:$O12224,8,FALSE)</f>
        <v>Si</v>
      </c>
      <c r="K7" s="149" t="str">
        <f>VLOOKUP(E7,VIP!$A$2:$O15798,6,0)</f>
        <v>SI</v>
      </c>
      <c r="L7" s="137" t="s">
        <v>2213</v>
      </c>
      <c r="M7" s="152" t="s">
        <v>2535</v>
      </c>
      <c r="N7" s="152" t="s">
        <v>2672</v>
      </c>
      <c r="O7" s="149" t="s">
        <v>2446</v>
      </c>
      <c r="P7" s="149"/>
      <c r="Q7" s="153">
        <v>44433.615567129629</v>
      </c>
    </row>
    <row r="8" spans="1:17" ht="18" x14ac:dyDescent="0.25">
      <c r="A8" s="149" t="str">
        <f>VLOOKUP(E8,'LISTADO ATM'!$A$2:$C$901,3,0)</f>
        <v>SUR</v>
      </c>
      <c r="B8" s="126" t="s">
        <v>2637</v>
      </c>
      <c r="C8" s="96">
        <v>44431.683483796296</v>
      </c>
      <c r="D8" s="96" t="s">
        <v>2174</v>
      </c>
      <c r="E8" s="126">
        <v>296</v>
      </c>
      <c r="F8" s="149" t="str">
        <f>VLOOKUP(E8,VIP!$A$2:$O15328,2,0)</f>
        <v>DRBR296</v>
      </c>
      <c r="G8" s="149" t="str">
        <f>VLOOKUP(E8,'LISTADO ATM'!$A$2:$B$900,2,0)</f>
        <v>ATM Estación BANICOMB (Baní)  ECO Petroleo</v>
      </c>
      <c r="H8" s="149" t="str">
        <f>VLOOKUP(E8,VIP!$A$2:$O20289,7,FALSE)</f>
        <v>Si</v>
      </c>
      <c r="I8" s="149" t="str">
        <f>VLOOKUP(E8,VIP!$A$2:$O12254,8,FALSE)</f>
        <v>Si</v>
      </c>
      <c r="J8" s="149" t="str">
        <f>VLOOKUP(E8,VIP!$A$2:$O12204,8,FALSE)</f>
        <v>Si</v>
      </c>
      <c r="K8" s="149" t="str">
        <f>VLOOKUP(E8,VIP!$A$2:$O15778,6,0)</f>
        <v>NO</v>
      </c>
      <c r="L8" s="137" t="s">
        <v>2213</v>
      </c>
      <c r="M8" s="152" t="s">
        <v>2535</v>
      </c>
      <c r="N8" s="95" t="s">
        <v>2608</v>
      </c>
      <c r="O8" s="149" t="s">
        <v>2446</v>
      </c>
      <c r="P8" s="149"/>
      <c r="Q8" s="153">
        <v>44433.615567129629</v>
      </c>
    </row>
    <row r="9" spans="1:17" ht="18" x14ac:dyDescent="0.25">
      <c r="A9" s="149" t="str">
        <f>VLOOKUP(E9,'LISTADO ATM'!$A$2:$C$901,3,0)</f>
        <v>NORTE</v>
      </c>
      <c r="B9" s="126" t="s">
        <v>2769</v>
      </c>
      <c r="C9" s="96">
        <v>44433.321944444448</v>
      </c>
      <c r="D9" s="96" t="s">
        <v>2175</v>
      </c>
      <c r="E9" s="126">
        <v>532</v>
      </c>
      <c r="F9" s="149" t="str">
        <f>VLOOKUP(E9,VIP!$A$2:$O15426,2,0)</f>
        <v>DRBR532</v>
      </c>
      <c r="G9" s="149" t="str">
        <f>VLOOKUP(E9,'LISTADO ATM'!$A$2:$B$900,2,0)</f>
        <v xml:space="preserve">ATM UNP Guanábano (Moca) </v>
      </c>
      <c r="H9" s="149" t="str">
        <f>VLOOKUP(E9,VIP!$A$2:$O20387,7,FALSE)</f>
        <v>Si</v>
      </c>
      <c r="I9" s="149" t="str">
        <f>VLOOKUP(E9,VIP!$A$2:$O12352,8,FALSE)</f>
        <v>Si</v>
      </c>
      <c r="J9" s="149" t="str">
        <f>VLOOKUP(E9,VIP!$A$2:$O12302,8,FALSE)</f>
        <v>Si</v>
      </c>
      <c r="K9" s="149" t="str">
        <f>VLOOKUP(E9,VIP!$A$2:$O15876,6,0)</f>
        <v>NO</v>
      </c>
      <c r="L9" s="137" t="s">
        <v>2213</v>
      </c>
      <c r="M9" s="152" t="s">
        <v>2535</v>
      </c>
      <c r="N9" s="95" t="s">
        <v>2444</v>
      </c>
      <c r="O9" s="149" t="s">
        <v>2583</v>
      </c>
      <c r="P9" s="149"/>
      <c r="Q9" s="153">
        <v>44433.615567129629</v>
      </c>
    </row>
    <row r="10" spans="1:17" ht="18" x14ac:dyDescent="0.25">
      <c r="A10" s="149" t="str">
        <f>VLOOKUP(E10,'LISTADO ATM'!$A$2:$C$901,3,0)</f>
        <v>DISTRITO NACIONAL</v>
      </c>
      <c r="B10" s="126" t="s">
        <v>2661</v>
      </c>
      <c r="C10" s="96">
        <v>44432.609571759262</v>
      </c>
      <c r="D10" s="96" t="s">
        <v>2174</v>
      </c>
      <c r="E10" s="126">
        <v>534</v>
      </c>
      <c r="F10" s="149" t="str">
        <f>VLOOKUP(E10,VIP!$A$2:$O15404,2,0)</f>
        <v>DRBR534</v>
      </c>
      <c r="G10" s="149" t="str">
        <f>VLOOKUP(E10,'LISTADO ATM'!$A$2:$B$900,2,0)</f>
        <v xml:space="preserve">ATM Oficina Torre II </v>
      </c>
      <c r="H10" s="149" t="str">
        <f>VLOOKUP(E10,VIP!$A$2:$O20365,7,FALSE)</f>
        <v>Si</v>
      </c>
      <c r="I10" s="149" t="str">
        <f>VLOOKUP(E10,VIP!$A$2:$O12330,8,FALSE)</f>
        <v>No</v>
      </c>
      <c r="J10" s="149" t="str">
        <f>VLOOKUP(E10,VIP!$A$2:$O12280,8,FALSE)</f>
        <v>No</v>
      </c>
      <c r="K10" s="149" t="str">
        <f>VLOOKUP(E10,VIP!$A$2:$O15854,6,0)</f>
        <v>SI</v>
      </c>
      <c r="L10" s="137" t="s">
        <v>2213</v>
      </c>
      <c r="M10" s="152" t="s">
        <v>2535</v>
      </c>
      <c r="N10" s="95" t="s">
        <v>2444</v>
      </c>
      <c r="O10" s="149" t="s">
        <v>2446</v>
      </c>
      <c r="P10" s="149"/>
      <c r="Q10" s="153">
        <v>44433.615567129629</v>
      </c>
    </row>
    <row r="11" spans="1:17" ht="18" x14ac:dyDescent="0.25">
      <c r="A11" s="149" t="str">
        <f>VLOOKUP(E11,'LISTADO ATM'!$A$2:$C$901,3,0)</f>
        <v>DISTRITO NACIONAL</v>
      </c>
      <c r="B11" s="126" t="s">
        <v>2647</v>
      </c>
      <c r="C11" s="96">
        <v>44432.437743055554</v>
      </c>
      <c r="D11" s="96" t="s">
        <v>2174</v>
      </c>
      <c r="E11" s="126">
        <v>593</v>
      </c>
      <c r="F11" s="149" t="str">
        <f>VLOOKUP(E11,VIP!$A$2:$O15360,2,0)</f>
        <v>DRBR242</v>
      </c>
      <c r="G11" s="149" t="str">
        <f>VLOOKUP(E11,'LISTADO ATM'!$A$2:$B$900,2,0)</f>
        <v xml:space="preserve">ATM Ministerio Fuerzas Armadas II </v>
      </c>
      <c r="H11" s="149" t="str">
        <f>VLOOKUP(E11,VIP!$A$2:$O20321,7,FALSE)</f>
        <v>Si</v>
      </c>
      <c r="I11" s="149" t="str">
        <f>VLOOKUP(E11,VIP!$A$2:$O12286,8,FALSE)</f>
        <v>Si</v>
      </c>
      <c r="J11" s="149" t="str">
        <f>VLOOKUP(E11,VIP!$A$2:$O12236,8,FALSE)</f>
        <v>Si</v>
      </c>
      <c r="K11" s="149" t="str">
        <f>VLOOKUP(E11,VIP!$A$2:$O15810,6,0)</f>
        <v>NO</v>
      </c>
      <c r="L11" s="137" t="s">
        <v>2213</v>
      </c>
      <c r="M11" s="152" t="s">
        <v>2535</v>
      </c>
      <c r="N11" s="95" t="s">
        <v>2444</v>
      </c>
      <c r="O11" s="149" t="s">
        <v>2446</v>
      </c>
      <c r="P11" s="149"/>
      <c r="Q11" s="153">
        <v>44433.615567129629</v>
      </c>
    </row>
    <row r="12" spans="1:17" ht="18" x14ac:dyDescent="0.25">
      <c r="A12" s="149" t="str">
        <f>VLOOKUP(E12,'LISTADO ATM'!$A$2:$C$901,3,0)</f>
        <v>DISTRITO NACIONAL</v>
      </c>
      <c r="B12" s="126" t="s">
        <v>2635</v>
      </c>
      <c r="C12" s="96">
        <v>44430.907256944447</v>
      </c>
      <c r="D12" s="96" t="s">
        <v>2174</v>
      </c>
      <c r="E12" s="126">
        <v>917</v>
      </c>
      <c r="F12" s="149" t="str">
        <f>VLOOKUP(E12,VIP!$A$2:$O15305,2,0)</f>
        <v>DRBR01B</v>
      </c>
      <c r="G12" s="149" t="str">
        <f>VLOOKUP(E12,'LISTADO ATM'!$A$2:$B$900,2,0)</f>
        <v xml:space="preserve">ATM Oficina Los Mina </v>
      </c>
      <c r="H12" s="149" t="str">
        <f>VLOOKUP(E12,VIP!$A$2:$O20266,7,FALSE)</f>
        <v>Si</v>
      </c>
      <c r="I12" s="149" t="str">
        <f>VLOOKUP(E12,VIP!$A$2:$O12231,8,FALSE)</f>
        <v>Si</v>
      </c>
      <c r="J12" s="149" t="str">
        <f>VLOOKUP(E12,VIP!$A$2:$O12181,8,FALSE)</f>
        <v>Si</v>
      </c>
      <c r="K12" s="149" t="str">
        <f>VLOOKUP(E12,VIP!$A$2:$O15755,6,0)</f>
        <v>NO</v>
      </c>
      <c r="L12" s="137" t="s">
        <v>2213</v>
      </c>
      <c r="M12" s="152" t="s">
        <v>2535</v>
      </c>
      <c r="N12" s="95" t="s">
        <v>2444</v>
      </c>
      <c r="O12" s="149" t="s">
        <v>2446</v>
      </c>
      <c r="P12" s="149"/>
      <c r="Q12" s="153">
        <v>44433.615567129629</v>
      </c>
    </row>
    <row r="13" spans="1:17" ht="18" x14ac:dyDescent="0.25">
      <c r="A13" s="149" t="str">
        <f>VLOOKUP(E13,'LISTADO ATM'!$A$2:$C$901,3,0)</f>
        <v>DISTRITO NACIONAL</v>
      </c>
      <c r="B13" s="126" t="s">
        <v>2878</v>
      </c>
      <c r="C13" s="96">
        <v>44433.650671296295</v>
      </c>
      <c r="D13" s="96" t="s">
        <v>2174</v>
      </c>
      <c r="E13" s="126">
        <v>563</v>
      </c>
      <c r="F13" s="149" t="str">
        <f>VLOOKUP(E13,VIP!$A$2:$O15443,2,0)</f>
        <v>DRBR233</v>
      </c>
      <c r="G13" s="149" t="str">
        <f>VLOOKUP(E13,'LISTADO ATM'!$A$2:$B$900,2,0)</f>
        <v xml:space="preserve">ATM Base Aérea San Isidro </v>
      </c>
      <c r="H13" s="149" t="str">
        <f>VLOOKUP(E13,VIP!$A$2:$O20404,7,FALSE)</f>
        <v>Si</v>
      </c>
      <c r="I13" s="149" t="str">
        <f>VLOOKUP(E13,VIP!$A$2:$O12369,8,FALSE)</f>
        <v>Si</v>
      </c>
      <c r="J13" s="149" t="str">
        <f>VLOOKUP(E13,VIP!$A$2:$O12319,8,FALSE)</f>
        <v>Si</v>
      </c>
      <c r="K13" s="149" t="str">
        <f>VLOOKUP(E13,VIP!$A$2:$O15893,6,0)</f>
        <v>NO</v>
      </c>
      <c r="L13" s="137" t="s">
        <v>2213</v>
      </c>
      <c r="M13" s="152" t="s">
        <v>2535</v>
      </c>
      <c r="N13" s="95" t="s">
        <v>2444</v>
      </c>
      <c r="O13" s="149" t="s">
        <v>2446</v>
      </c>
      <c r="P13" s="149"/>
      <c r="Q13" s="153" t="s">
        <v>2923</v>
      </c>
    </row>
    <row r="14" spans="1:17" ht="18" x14ac:dyDescent="0.25">
      <c r="A14" s="149" t="str">
        <f>VLOOKUP(E14,'LISTADO ATM'!$A$2:$C$901,3,0)</f>
        <v>DISTRITO NACIONAL</v>
      </c>
      <c r="B14" s="126" t="s">
        <v>2664</v>
      </c>
      <c r="C14" s="96">
        <v>44432.614432870374</v>
      </c>
      <c r="D14" s="96" t="s">
        <v>2174</v>
      </c>
      <c r="E14" s="126">
        <v>810</v>
      </c>
      <c r="F14" s="149" t="str">
        <f>VLOOKUP(E14,VIP!$A$2:$O15407,2,0)</f>
        <v>DRBR810</v>
      </c>
      <c r="G14" s="149" t="str">
        <f>VLOOKUP(E14,'LISTADO ATM'!$A$2:$B$900,2,0)</f>
        <v xml:space="preserve">ATM UNP Multicentro La Sirena José Contreras </v>
      </c>
      <c r="H14" s="149" t="str">
        <f>VLOOKUP(E14,VIP!$A$2:$O20368,7,FALSE)</f>
        <v>Si</v>
      </c>
      <c r="I14" s="149" t="str">
        <f>VLOOKUP(E14,VIP!$A$2:$O12333,8,FALSE)</f>
        <v>Si</v>
      </c>
      <c r="J14" s="149" t="str">
        <f>VLOOKUP(E14,VIP!$A$2:$O12283,8,FALSE)</f>
        <v>Si</v>
      </c>
      <c r="K14" s="149" t="str">
        <f>VLOOKUP(E14,VIP!$A$2:$O15857,6,0)</f>
        <v>NO</v>
      </c>
      <c r="L14" s="137" t="s">
        <v>2213</v>
      </c>
      <c r="M14" s="152" t="s">
        <v>2535</v>
      </c>
      <c r="N14" s="95" t="s">
        <v>2444</v>
      </c>
      <c r="O14" s="149" t="s">
        <v>2446</v>
      </c>
      <c r="P14" s="149"/>
      <c r="Q14" s="153" t="s">
        <v>2927</v>
      </c>
    </row>
    <row r="15" spans="1:17" ht="18" x14ac:dyDescent="0.25">
      <c r="A15" s="149" t="str">
        <f>VLOOKUP(E15,'LISTADO ATM'!$A$2:$C$901,3,0)</f>
        <v>NORTE</v>
      </c>
      <c r="B15" s="126" t="s">
        <v>2828</v>
      </c>
      <c r="C15" s="96">
        <v>44433.583784722221</v>
      </c>
      <c r="D15" s="96" t="s">
        <v>2175</v>
      </c>
      <c r="E15" s="126">
        <v>3</v>
      </c>
      <c r="F15" s="149" t="str">
        <f>VLOOKUP(E15,VIP!$A$2:$O15443,2,0)</f>
        <v>DRBR003</v>
      </c>
      <c r="G15" s="149" t="str">
        <f>VLOOKUP(E15,'LISTADO ATM'!$A$2:$B$900,2,0)</f>
        <v>ATM Autoservicio La Vega Real</v>
      </c>
      <c r="H15" s="149" t="str">
        <f>VLOOKUP(E15,VIP!$A$2:$O20404,7,FALSE)</f>
        <v>Si</v>
      </c>
      <c r="I15" s="149" t="str">
        <f>VLOOKUP(E15,VIP!$A$2:$O12369,8,FALSE)</f>
        <v>Si</v>
      </c>
      <c r="J15" s="149" t="str">
        <f>VLOOKUP(E15,VIP!$A$2:$O12319,8,FALSE)</f>
        <v>Si</v>
      </c>
      <c r="K15" s="149" t="str">
        <f>VLOOKUP(E15,VIP!$A$2:$O15893,6,0)</f>
        <v>NO</v>
      </c>
      <c r="L15" s="137" t="s">
        <v>2213</v>
      </c>
      <c r="M15" s="152" t="s">
        <v>2535</v>
      </c>
      <c r="N15" s="95" t="s">
        <v>2444</v>
      </c>
      <c r="O15" s="149" t="s">
        <v>2583</v>
      </c>
      <c r="P15" s="149"/>
      <c r="Q15" s="153" t="s">
        <v>2920</v>
      </c>
    </row>
    <row r="16" spans="1:17" ht="18" x14ac:dyDescent="0.25">
      <c r="A16" s="149" t="str">
        <f>VLOOKUP(E16,'LISTADO ATM'!$A$2:$C$901,3,0)</f>
        <v>DISTRITO NACIONAL</v>
      </c>
      <c r="B16" s="126" t="s">
        <v>2655</v>
      </c>
      <c r="C16" s="96">
        <v>44432.478483796294</v>
      </c>
      <c r="D16" s="96" t="s">
        <v>2174</v>
      </c>
      <c r="E16" s="126">
        <v>545</v>
      </c>
      <c r="F16" s="149" t="str">
        <f>VLOOKUP(E16,VIP!$A$2:$O15380,2,0)</f>
        <v>DRBR995</v>
      </c>
      <c r="G16" s="149" t="str">
        <f>VLOOKUP(E16,'LISTADO ATM'!$A$2:$B$900,2,0)</f>
        <v xml:space="preserve">ATM Oficina Isabel La Católica II  </v>
      </c>
      <c r="H16" s="149" t="str">
        <f>VLOOKUP(E16,VIP!$A$2:$O20341,7,FALSE)</f>
        <v>Si</v>
      </c>
      <c r="I16" s="149" t="str">
        <f>VLOOKUP(E16,VIP!$A$2:$O12306,8,FALSE)</f>
        <v>Si</v>
      </c>
      <c r="J16" s="149" t="str">
        <f>VLOOKUP(E16,VIP!$A$2:$O12256,8,FALSE)</f>
        <v>Si</v>
      </c>
      <c r="K16" s="149" t="str">
        <f>VLOOKUP(E16,VIP!$A$2:$O15830,6,0)</f>
        <v>NO</v>
      </c>
      <c r="L16" s="137" t="s">
        <v>2213</v>
      </c>
      <c r="M16" s="152" t="s">
        <v>2535</v>
      </c>
      <c r="N16" s="95" t="s">
        <v>2444</v>
      </c>
      <c r="O16" s="149" t="s">
        <v>2446</v>
      </c>
      <c r="P16" s="149"/>
      <c r="Q16" s="153" t="s">
        <v>2922</v>
      </c>
    </row>
    <row r="17" spans="1:17" ht="18" x14ac:dyDescent="0.25">
      <c r="A17" s="149" t="str">
        <f>VLOOKUP(E17,'LISTADO ATM'!$A$2:$C$901,3,0)</f>
        <v>NORTE</v>
      </c>
      <c r="B17" s="126" t="s">
        <v>2794</v>
      </c>
      <c r="C17" s="96">
        <v>44433.436909722222</v>
      </c>
      <c r="D17" s="96" t="s">
        <v>2175</v>
      </c>
      <c r="E17" s="126">
        <v>292</v>
      </c>
      <c r="F17" s="149" t="str">
        <f>VLOOKUP(E17,VIP!$A$2:$O15435,2,0)</f>
        <v>DRBR292</v>
      </c>
      <c r="G17" s="149" t="str">
        <f>VLOOKUP(E17,'LISTADO ATM'!$A$2:$B$900,2,0)</f>
        <v xml:space="preserve">ATM UNP Castañuelas (Montecristi) </v>
      </c>
      <c r="H17" s="149" t="str">
        <f>VLOOKUP(E17,VIP!$A$2:$O20396,7,FALSE)</f>
        <v>Si</v>
      </c>
      <c r="I17" s="149" t="str">
        <f>VLOOKUP(E17,VIP!$A$2:$O12361,8,FALSE)</f>
        <v>Si</v>
      </c>
      <c r="J17" s="149" t="str">
        <f>VLOOKUP(E17,VIP!$A$2:$O12311,8,FALSE)</f>
        <v>Si</v>
      </c>
      <c r="K17" s="149" t="str">
        <f>VLOOKUP(E17,VIP!$A$2:$O15885,6,0)</f>
        <v>NO</v>
      </c>
      <c r="L17" s="137" t="s">
        <v>2213</v>
      </c>
      <c r="M17" s="152" t="s">
        <v>2535</v>
      </c>
      <c r="N17" s="95" t="s">
        <v>2444</v>
      </c>
      <c r="O17" s="149" t="s">
        <v>2583</v>
      </c>
      <c r="P17" s="149"/>
      <c r="Q17" s="153" t="s">
        <v>2921</v>
      </c>
    </row>
    <row r="18" spans="1:17" ht="18" x14ac:dyDescent="0.25">
      <c r="A18" s="149" t="str">
        <f>VLOOKUP(E18,'LISTADO ATM'!$A$2:$C$901,3,0)</f>
        <v>NORTE</v>
      </c>
      <c r="B18" s="126" t="s">
        <v>2776</v>
      </c>
      <c r="C18" s="96">
        <v>44433.361446759256</v>
      </c>
      <c r="D18" s="96" t="s">
        <v>2175</v>
      </c>
      <c r="E18" s="126">
        <v>606</v>
      </c>
      <c r="F18" s="149" t="str">
        <f>VLOOKUP(E18,VIP!$A$2:$O15423,2,0)</f>
        <v>DRBR704</v>
      </c>
      <c r="G18" s="149" t="str">
        <f>VLOOKUP(E18,'LISTADO ATM'!$A$2:$B$900,2,0)</f>
        <v xml:space="preserve">ATM UNP Manolo Tavarez Justo </v>
      </c>
      <c r="H18" s="149" t="str">
        <f>VLOOKUP(E18,VIP!$A$2:$O20384,7,FALSE)</f>
        <v>Si</v>
      </c>
      <c r="I18" s="149" t="str">
        <f>VLOOKUP(E18,VIP!$A$2:$O12349,8,FALSE)</f>
        <v>Si</v>
      </c>
      <c r="J18" s="149" t="str">
        <f>VLOOKUP(E18,VIP!$A$2:$O12299,8,FALSE)</f>
        <v>Si</v>
      </c>
      <c r="K18" s="149" t="str">
        <f>VLOOKUP(E18,VIP!$A$2:$O15873,6,0)</f>
        <v>NO</v>
      </c>
      <c r="L18" s="137" t="s">
        <v>2213</v>
      </c>
      <c r="M18" s="152" t="s">
        <v>2535</v>
      </c>
      <c r="N18" s="95" t="s">
        <v>2444</v>
      </c>
      <c r="O18" s="149" t="s">
        <v>2583</v>
      </c>
      <c r="P18" s="149"/>
      <c r="Q18" s="153" t="s">
        <v>2924</v>
      </c>
    </row>
    <row r="19" spans="1:17" ht="18" x14ac:dyDescent="0.25">
      <c r="A19" s="149" t="str">
        <f>VLOOKUP(E19,'LISTADO ATM'!$A$2:$C$901,3,0)</f>
        <v>SUR</v>
      </c>
      <c r="B19" s="126" t="s">
        <v>2877</v>
      </c>
      <c r="C19" s="96">
        <v>44433.651562500003</v>
      </c>
      <c r="D19" s="96" t="s">
        <v>2174</v>
      </c>
      <c r="E19" s="126">
        <v>766</v>
      </c>
      <c r="F19" s="149" t="str">
        <f>VLOOKUP(E19,VIP!$A$2:$O15442,2,0)</f>
        <v>DRBR440</v>
      </c>
      <c r="G19" s="149" t="str">
        <f>VLOOKUP(E19,'LISTADO ATM'!$A$2:$B$900,2,0)</f>
        <v xml:space="preserve">ATM Oficina Azua II </v>
      </c>
      <c r="H19" s="149" t="str">
        <f>VLOOKUP(E19,VIP!$A$2:$O20403,7,FALSE)</f>
        <v>Si</v>
      </c>
      <c r="I19" s="149" t="str">
        <f>VLOOKUP(E19,VIP!$A$2:$O12368,8,FALSE)</f>
        <v>Si</v>
      </c>
      <c r="J19" s="149" t="str">
        <f>VLOOKUP(E19,VIP!$A$2:$O12318,8,FALSE)</f>
        <v>Si</v>
      </c>
      <c r="K19" s="149" t="str">
        <f>VLOOKUP(E19,VIP!$A$2:$O15892,6,0)</f>
        <v>SI</v>
      </c>
      <c r="L19" s="137" t="s">
        <v>2213</v>
      </c>
      <c r="M19" s="152" t="s">
        <v>2535</v>
      </c>
      <c r="N19" s="95" t="s">
        <v>2444</v>
      </c>
      <c r="O19" s="149" t="s">
        <v>2446</v>
      </c>
      <c r="P19" s="149"/>
      <c r="Q19" s="153" t="s">
        <v>2926</v>
      </c>
    </row>
    <row r="20" spans="1:17" ht="18" x14ac:dyDescent="0.25">
      <c r="A20" s="149" t="str">
        <f>VLOOKUP(E20,'LISTADO ATM'!$A$2:$C$901,3,0)</f>
        <v>DISTRITO NACIONAL</v>
      </c>
      <c r="B20" s="126" t="s">
        <v>2831</v>
      </c>
      <c r="C20" s="96">
        <v>44433.5778587963</v>
      </c>
      <c r="D20" s="96" t="s">
        <v>2174</v>
      </c>
      <c r="E20" s="126">
        <v>722</v>
      </c>
      <c r="F20" s="149" t="str">
        <f>VLOOKUP(E20,VIP!$A$2:$O15446,2,0)</f>
        <v>DRBR393</v>
      </c>
      <c r="G20" s="149" t="str">
        <f>VLOOKUP(E20,'LISTADO ATM'!$A$2:$B$900,2,0)</f>
        <v xml:space="preserve">ATM Oficina Charles de Gaulle III </v>
      </c>
      <c r="H20" s="149" t="str">
        <f>VLOOKUP(E20,VIP!$A$2:$O20407,7,FALSE)</f>
        <v>Si</v>
      </c>
      <c r="I20" s="149" t="str">
        <f>VLOOKUP(E20,VIP!$A$2:$O12372,8,FALSE)</f>
        <v>Si</v>
      </c>
      <c r="J20" s="149" t="str">
        <f>VLOOKUP(E20,VIP!$A$2:$O12322,8,FALSE)</f>
        <v>Si</v>
      </c>
      <c r="K20" s="149" t="str">
        <f>VLOOKUP(E20,VIP!$A$2:$O15896,6,0)</f>
        <v>SI</v>
      </c>
      <c r="L20" s="137" t="s">
        <v>2213</v>
      </c>
      <c r="M20" s="152" t="s">
        <v>2535</v>
      </c>
      <c r="N20" s="95" t="s">
        <v>2444</v>
      </c>
      <c r="O20" s="149" t="s">
        <v>2446</v>
      </c>
      <c r="P20" s="149"/>
      <c r="Q20" s="153" t="s">
        <v>2925</v>
      </c>
    </row>
    <row r="21" spans="1:17" ht="18" x14ac:dyDescent="0.25">
      <c r="A21" s="149" t="str">
        <f>VLOOKUP(E21,'LISTADO ATM'!$A$2:$C$901,3,0)</f>
        <v>DISTRITO NACIONAL</v>
      </c>
      <c r="B21" s="126" t="s">
        <v>2723</v>
      </c>
      <c r="C21" s="96">
        <v>44432.864317129628</v>
      </c>
      <c r="D21" s="96" t="s">
        <v>2174</v>
      </c>
      <c r="E21" s="126">
        <v>815</v>
      </c>
      <c r="F21" s="149" t="str">
        <f>VLOOKUP(E21,VIP!$A$2:$O15440,2,0)</f>
        <v>DRBR24A</v>
      </c>
      <c r="G21" s="149" t="str">
        <f>VLOOKUP(E21,'LISTADO ATM'!$A$2:$B$900,2,0)</f>
        <v xml:space="preserve">ATM Oficina Atalaya del Mar </v>
      </c>
      <c r="H21" s="149" t="str">
        <f>VLOOKUP(E21,VIP!$A$2:$O20401,7,FALSE)</f>
        <v>Si</v>
      </c>
      <c r="I21" s="149" t="str">
        <f>VLOOKUP(E21,VIP!$A$2:$O12366,8,FALSE)</f>
        <v>Si</v>
      </c>
      <c r="J21" s="149" t="str">
        <f>VLOOKUP(E21,VIP!$A$2:$O12316,8,FALSE)</f>
        <v>Si</v>
      </c>
      <c r="K21" s="149" t="str">
        <f>VLOOKUP(E21,VIP!$A$2:$O15890,6,0)</f>
        <v>SI</v>
      </c>
      <c r="L21" s="137" t="s">
        <v>2213</v>
      </c>
      <c r="M21" s="152" t="s">
        <v>2535</v>
      </c>
      <c r="N21" s="95" t="s">
        <v>2444</v>
      </c>
      <c r="O21" s="149" t="s">
        <v>2446</v>
      </c>
      <c r="P21" s="149"/>
      <c r="Q21" s="153" t="s">
        <v>2928</v>
      </c>
    </row>
    <row r="22" spans="1:17" ht="18" x14ac:dyDescent="0.25">
      <c r="A22" s="149" t="str">
        <f>VLOOKUP(E22,'LISTADO ATM'!$A$2:$C$901,3,0)</f>
        <v>SUR</v>
      </c>
      <c r="B22" s="126" t="s">
        <v>2884</v>
      </c>
      <c r="C22" s="96">
        <v>44433.80673611111</v>
      </c>
      <c r="D22" s="96" t="s">
        <v>2174</v>
      </c>
      <c r="E22" s="126">
        <v>968</v>
      </c>
      <c r="F22" s="149" t="str">
        <f>VLOOKUP(E22,VIP!$A$2:$O15430,2,0)</f>
        <v>DRBR24I</v>
      </c>
      <c r="G22" s="149" t="str">
        <f>VLOOKUP(E22,'LISTADO ATM'!$A$2:$B$900,2,0)</f>
        <v xml:space="preserve">ATM UNP Mercado Baní </v>
      </c>
      <c r="H22" s="149" t="str">
        <f>VLOOKUP(E22,VIP!$A$2:$O20391,7,FALSE)</f>
        <v>Si</v>
      </c>
      <c r="I22" s="149" t="str">
        <f>VLOOKUP(E22,VIP!$A$2:$O12356,8,FALSE)</f>
        <v>Si</v>
      </c>
      <c r="J22" s="149" t="str">
        <f>VLOOKUP(E22,VIP!$A$2:$O12306,8,FALSE)</f>
        <v>Si</v>
      </c>
      <c r="K22" s="149" t="str">
        <f>VLOOKUP(E22,VIP!$A$2:$O15880,6,0)</f>
        <v>SI</v>
      </c>
      <c r="L22" s="137" t="s">
        <v>2213</v>
      </c>
      <c r="M22" s="152" t="s">
        <v>2535</v>
      </c>
      <c r="N22" s="95" t="s">
        <v>2444</v>
      </c>
      <c r="O22" s="149" t="s">
        <v>2446</v>
      </c>
      <c r="P22" s="149"/>
      <c r="Q22" s="153" t="s">
        <v>2947</v>
      </c>
    </row>
    <row r="23" spans="1:17" ht="18" x14ac:dyDescent="0.25">
      <c r="A23" s="149" t="str">
        <f>VLOOKUP(E23,'LISTADO ATM'!$A$2:$C$901,3,0)</f>
        <v>DISTRITO NACIONAL</v>
      </c>
      <c r="B23" s="126" t="s">
        <v>2722</v>
      </c>
      <c r="C23" s="96">
        <v>44432.866527777776</v>
      </c>
      <c r="D23" s="96" t="s">
        <v>2174</v>
      </c>
      <c r="E23" s="126">
        <v>224</v>
      </c>
      <c r="F23" s="149" t="str">
        <f>VLOOKUP(E23,VIP!$A$2:$O15438,2,0)</f>
        <v>DRBR224</v>
      </c>
      <c r="G23" s="149" t="str">
        <f>VLOOKUP(E23,'LISTADO ATM'!$A$2:$B$900,2,0)</f>
        <v xml:space="preserve">ATM S/M Nacional El Millón (Núñez de Cáceres) </v>
      </c>
      <c r="H23" s="149" t="str">
        <f>VLOOKUP(E23,VIP!$A$2:$O20399,7,FALSE)</f>
        <v>Si</v>
      </c>
      <c r="I23" s="149" t="str">
        <f>VLOOKUP(E23,VIP!$A$2:$O12364,8,FALSE)</f>
        <v>Si</v>
      </c>
      <c r="J23" s="149" t="str">
        <f>VLOOKUP(E23,VIP!$A$2:$O12314,8,FALSE)</f>
        <v>Si</v>
      </c>
      <c r="K23" s="149" t="str">
        <f>VLOOKUP(E23,VIP!$A$2:$O15888,6,0)</f>
        <v>SI</v>
      </c>
      <c r="L23" s="137" t="s">
        <v>2640</v>
      </c>
      <c r="M23" s="152" t="s">
        <v>2535</v>
      </c>
      <c r="N23" s="152" t="s">
        <v>2672</v>
      </c>
      <c r="O23" s="149" t="s">
        <v>2446</v>
      </c>
      <c r="P23" s="149"/>
      <c r="Q23" s="153">
        <v>44433.452777777777</v>
      </c>
    </row>
    <row r="24" spans="1:17" ht="18" x14ac:dyDescent="0.25">
      <c r="A24" s="149" t="str">
        <f>VLOOKUP(E24,'LISTADO ATM'!$A$2:$C$901,3,0)</f>
        <v>SUR</v>
      </c>
      <c r="B24" s="126" t="s">
        <v>2639</v>
      </c>
      <c r="C24" s="96">
        <v>44431.812152777777</v>
      </c>
      <c r="D24" s="96" t="s">
        <v>2174</v>
      </c>
      <c r="E24" s="126">
        <v>537</v>
      </c>
      <c r="F24" s="149" t="str">
        <f>VLOOKUP(E24,VIP!$A$2:$O15352,2,0)</f>
        <v>DRBR537</v>
      </c>
      <c r="G24" s="149" t="str">
        <f>VLOOKUP(E24,'LISTADO ATM'!$A$2:$B$900,2,0)</f>
        <v xml:space="preserve">ATM Estación Texaco Enriquillo (Barahona) </v>
      </c>
      <c r="H24" s="149" t="str">
        <f>VLOOKUP(E24,VIP!$A$2:$O20313,7,FALSE)</f>
        <v>Si</v>
      </c>
      <c r="I24" s="149" t="str">
        <f>VLOOKUP(E24,VIP!$A$2:$O12278,8,FALSE)</f>
        <v>Si</v>
      </c>
      <c r="J24" s="149" t="str">
        <f>VLOOKUP(E24,VIP!$A$2:$O12228,8,FALSE)</f>
        <v>Si</v>
      </c>
      <c r="K24" s="149" t="str">
        <f>VLOOKUP(E24,VIP!$A$2:$O15802,6,0)</f>
        <v>NO</v>
      </c>
      <c r="L24" s="137" t="s">
        <v>2640</v>
      </c>
      <c r="M24" s="152" t="s">
        <v>2535</v>
      </c>
      <c r="N24" s="95" t="s">
        <v>2444</v>
      </c>
      <c r="O24" s="149" t="s">
        <v>2446</v>
      </c>
      <c r="P24" s="149"/>
      <c r="Q24" s="153">
        <v>44433.615567129629</v>
      </c>
    </row>
    <row r="25" spans="1:17" ht="18" x14ac:dyDescent="0.25">
      <c r="A25" s="149" t="str">
        <f>VLOOKUP(E25,'LISTADO ATM'!$A$2:$C$901,3,0)</f>
        <v>DISTRITO NACIONAL</v>
      </c>
      <c r="B25" s="126" t="s">
        <v>2856</v>
      </c>
      <c r="C25" s="96">
        <v>44433.587685185186</v>
      </c>
      <c r="D25" s="96" t="s">
        <v>2460</v>
      </c>
      <c r="E25" s="126">
        <v>43</v>
      </c>
      <c r="F25" s="149" t="str">
        <f>VLOOKUP(E25,VIP!$A$2:$O15471,2,0)</f>
        <v>DRBR043</v>
      </c>
      <c r="G25" s="149" t="str">
        <f>VLOOKUP(E25,'LISTADO ATM'!$A$2:$B$900,2,0)</f>
        <v xml:space="preserve">ATM Zona Franca San Isidro </v>
      </c>
      <c r="H25" s="149" t="str">
        <f>VLOOKUP(E25,VIP!$A$2:$O20432,7,FALSE)</f>
        <v>Si</v>
      </c>
      <c r="I25" s="149" t="str">
        <f>VLOOKUP(E25,VIP!$A$2:$O12397,8,FALSE)</f>
        <v>No</v>
      </c>
      <c r="J25" s="149" t="str">
        <f>VLOOKUP(E25,VIP!$A$2:$O12347,8,FALSE)</f>
        <v>No</v>
      </c>
      <c r="K25" s="149" t="str">
        <f>VLOOKUP(E25,VIP!$A$2:$O15921,6,0)</f>
        <v>NO</v>
      </c>
      <c r="L25" s="137" t="s">
        <v>2809</v>
      </c>
      <c r="M25" s="152" t="s">
        <v>2535</v>
      </c>
      <c r="N25" s="152" t="s">
        <v>2672</v>
      </c>
      <c r="O25" s="149" t="s">
        <v>2685</v>
      </c>
      <c r="P25" s="149" t="s">
        <v>2810</v>
      </c>
      <c r="Q25" s="153" t="s">
        <v>2809</v>
      </c>
    </row>
    <row r="26" spans="1:17" ht="18" x14ac:dyDescent="0.25">
      <c r="A26" s="149" t="str">
        <f>VLOOKUP(E26,'LISTADO ATM'!$A$2:$C$901,3,0)</f>
        <v>SUR</v>
      </c>
      <c r="B26" s="126" t="s">
        <v>2846</v>
      </c>
      <c r="C26" s="96">
        <v>44433.620081018518</v>
      </c>
      <c r="D26" s="96" t="s">
        <v>2460</v>
      </c>
      <c r="E26" s="126">
        <v>47</v>
      </c>
      <c r="F26" s="149" t="str">
        <f>VLOOKUP(E26,VIP!$A$2:$O15461,2,0)</f>
        <v>DRBR047</v>
      </c>
      <c r="G26" s="149" t="str">
        <f>VLOOKUP(E26,'LISTADO ATM'!$A$2:$B$900,2,0)</f>
        <v xml:space="preserve">ATM Oficina Jimaní </v>
      </c>
      <c r="H26" s="149" t="str">
        <f>VLOOKUP(E26,VIP!$A$2:$O20422,7,FALSE)</f>
        <v>Si</v>
      </c>
      <c r="I26" s="149" t="str">
        <f>VLOOKUP(E26,VIP!$A$2:$O12387,8,FALSE)</f>
        <v>Si</v>
      </c>
      <c r="J26" s="149" t="str">
        <f>VLOOKUP(E26,VIP!$A$2:$O12337,8,FALSE)</f>
        <v>Si</v>
      </c>
      <c r="K26" s="149" t="str">
        <f>VLOOKUP(E26,VIP!$A$2:$O15911,6,0)</f>
        <v>NO</v>
      </c>
      <c r="L26" s="137" t="s">
        <v>2809</v>
      </c>
      <c r="M26" s="152" t="s">
        <v>2535</v>
      </c>
      <c r="N26" s="152" t="s">
        <v>2672</v>
      </c>
      <c r="O26" s="149" t="s">
        <v>2807</v>
      </c>
      <c r="P26" s="149" t="s">
        <v>2810</v>
      </c>
      <c r="Q26" s="153" t="s">
        <v>2809</v>
      </c>
    </row>
    <row r="27" spans="1:17" ht="18" x14ac:dyDescent="0.25">
      <c r="A27" s="149" t="str">
        <f>VLOOKUP(E27,'LISTADO ATM'!$A$2:$C$901,3,0)</f>
        <v>ESTE</v>
      </c>
      <c r="B27" s="126" t="s">
        <v>2849</v>
      </c>
      <c r="C27" s="96">
        <v>44433.605729166666</v>
      </c>
      <c r="D27" s="96" t="s">
        <v>2460</v>
      </c>
      <c r="E27" s="126">
        <v>188</v>
      </c>
      <c r="F27" s="149" t="str">
        <f>VLOOKUP(E27,VIP!$A$2:$O15464,2,0)</f>
        <v>DRBR188</v>
      </c>
      <c r="G27" s="149" t="str">
        <f>VLOOKUP(E27,'LISTADO ATM'!$A$2:$B$900,2,0)</f>
        <v xml:space="preserve">ATM UNP Miches </v>
      </c>
      <c r="H27" s="149" t="str">
        <f>VLOOKUP(E27,VIP!$A$2:$O20425,7,FALSE)</f>
        <v>Si</v>
      </c>
      <c r="I27" s="149" t="str">
        <f>VLOOKUP(E27,VIP!$A$2:$O12390,8,FALSE)</f>
        <v>Si</v>
      </c>
      <c r="J27" s="149" t="str">
        <f>VLOOKUP(E27,VIP!$A$2:$O12340,8,FALSE)</f>
        <v>Si</v>
      </c>
      <c r="K27" s="149" t="str">
        <f>VLOOKUP(E27,VIP!$A$2:$O15914,6,0)</f>
        <v>NO</v>
      </c>
      <c r="L27" s="137" t="s">
        <v>2809</v>
      </c>
      <c r="M27" s="152" t="s">
        <v>2535</v>
      </c>
      <c r="N27" s="152" t="s">
        <v>2672</v>
      </c>
      <c r="O27" s="149" t="s">
        <v>2685</v>
      </c>
      <c r="P27" s="149" t="s">
        <v>2810</v>
      </c>
      <c r="Q27" s="153" t="s">
        <v>2809</v>
      </c>
    </row>
    <row r="28" spans="1:17" ht="18" x14ac:dyDescent="0.25">
      <c r="A28" s="149" t="str">
        <f>VLOOKUP(E28,'LISTADO ATM'!$A$2:$C$901,3,0)</f>
        <v>NORTE</v>
      </c>
      <c r="B28" s="126" t="s">
        <v>2858</v>
      </c>
      <c r="C28" s="96">
        <v>44433.585775462961</v>
      </c>
      <c r="D28" s="96" t="s">
        <v>2460</v>
      </c>
      <c r="E28" s="126">
        <v>196</v>
      </c>
      <c r="F28" s="149" t="str">
        <f>VLOOKUP(E28,VIP!$A$2:$O15473,2,0)</f>
        <v>DRBR196</v>
      </c>
      <c r="G28" s="149" t="str">
        <f>VLOOKUP(E28,'LISTADO ATM'!$A$2:$B$900,2,0)</f>
        <v xml:space="preserve">ATM Estación Texaco Cangrejo Farmacia (Sosúa) </v>
      </c>
      <c r="H28" s="149" t="str">
        <f>VLOOKUP(E28,VIP!$A$2:$O20434,7,FALSE)</f>
        <v>Si</v>
      </c>
      <c r="I28" s="149" t="str">
        <f>VLOOKUP(E28,VIP!$A$2:$O12399,8,FALSE)</f>
        <v>Si</v>
      </c>
      <c r="J28" s="149" t="str">
        <f>VLOOKUP(E28,VIP!$A$2:$O12349,8,FALSE)</f>
        <v>Si</v>
      </c>
      <c r="K28" s="149" t="str">
        <f>VLOOKUP(E28,VIP!$A$2:$O15923,6,0)</f>
        <v>NO</v>
      </c>
      <c r="L28" s="137" t="s">
        <v>2809</v>
      </c>
      <c r="M28" s="152" t="s">
        <v>2535</v>
      </c>
      <c r="N28" s="152" t="s">
        <v>2672</v>
      </c>
      <c r="O28" s="149" t="s">
        <v>2685</v>
      </c>
      <c r="P28" s="149" t="s">
        <v>2810</v>
      </c>
      <c r="Q28" s="153" t="s">
        <v>2809</v>
      </c>
    </row>
    <row r="29" spans="1:17" ht="18" x14ac:dyDescent="0.25">
      <c r="A29" s="149" t="str">
        <f>VLOOKUP(E29,'LISTADO ATM'!$A$2:$C$901,3,0)</f>
        <v>DISTRITO NACIONAL</v>
      </c>
      <c r="B29" s="126" t="s">
        <v>2855</v>
      </c>
      <c r="C29" s="96">
        <v>44433.588240740741</v>
      </c>
      <c r="D29" s="96" t="s">
        <v>2460</v>
      </c>
      <c r="E29" s="126">
        <v>227</v>
      </c>
      <c r="F29" s="149" t="str">
        <f>VLOOKUP(E29,VIP!$A$2:$O15470,2,0)</f>
        <v>DRBR227</v>
      </c>
      <c r="G29" s="149" t="str">
        <f>VLOOKUP(E29,'LISTADO ATM'!$A$2:$B$900,2,0)</f>
        <v xml:space="preserve">ATM S/M Bravo Av. Enriquillo </v>
      </c>
      <c r="H29" s="149" t="str">
        <f>VLOOKUP(E29,VIP!$A$2:$O20431,7,FALSE)</f>
        <v>Si</v>
      </c>
      <c r="I29" s="149" t="str">
        <f>VLOOKUP(E29,VIP!$A$2:$O12396,8,FALSE)</f>
        <v>Si</v>
      </c>
      <c r="J29" s="149" t="str">
        <f>VLOOKUP(E29,VIP!$A$2:$O12346,8,FALSE)</f>
        <v>Si</v>
      </c>
      <c r="K29" s="149" t="str">
        <f>VLOOKUP(E29,VIP!$A$2:$O15920,6,0)</f>
        <v>NO</v>
      </c>
      <c r="L29" s="137" t="s">
        <v>2809</v>
      </c>
      <c r="M29" s="152" t="s">
        <v>2535</v>
      </c>
      <c r="N29" s="152" t="s">
        <v>2672</v>
      </c>
      <c r="O29" s="149" t="s">
        <v>2685</v>
      </c>
      <c r="P29" s="149" t="s">
        <v>2810</v>
      </c>
      <c r="Q29" s="153" t="s">
        <v>2809</v>
      </c>
    </row>
    <row r="30" spans="1:17" ht="18" x14ac:dyDescent="0.25">
      <c r="A30" s="150" t="str">
        <f>VLOOKUP(E30,'LISTADO ATM'!$A$2:$C$901,3,0)</f>
        <v>DISTRITO NACIONAL</v>
      </c>
      <c r="B30" s="126" t="s">
        <v>2854</v>
      </c>
      <c r="C30" s="96">
        <v>44433.588819444441</v>
      </c>
      <c r="D30" s="96" t="s">
        <v>2460</v>
      </c>
      <c r="E30" s="126">
        <v>238</v>
      </c>
      <c r="F30" s="150" t="str">
        <f>VLOOKUP(E30,VIP!$A$2:$O15469,2,0)</f>
        <v>DRBR238</v>
      </c>
      <c r="G30" s="150" t="str">
        <f>VLOOKUP(E30,'LISTADO ATM'!$A$2:$B$900,2,0)</f>
        <v xml:space="preserve">ATM Multicentro La Sirena Charles de Gaulle </v>
      </c>
      <c r="H30" s="150" t="str">
        <f>VLOOKUP(E30,VIP!$A$2:$O20430,7,FALSE)</f>
        <v>Si</v>
      </c>
      <c r="I30" s="150" t="str">
        <f>VLOOKUP(E30,VIP!$A$2:$O12395,8,FALSE)</f>
        <v>Si</v>
      </c>
      <c r="J30" s="150" t="str">
        <f>VLOOKUP(E30,VIP!$A$2:$O12345,8,FALSE)</f>
        <v>Si</v>
      </c>
      <c r="K30" s="150" t="str">
        <f>VLOOKUP(E30,VIP!$A$2:$O15919,6,0)</f>
        <v>No</v>
      </c>
      <c r="L30" s="137" t="s">
        <v>2809</v>
      </c>
      <c r="M30" s="152" t="s">
        <v>2535</v>
      </c>
      <c r="N30" s="152" t="s">
        <v>2672</v>
      </c>
      <c r="O30" s="150" t="s">
        <v>2685</v>
      </c>
      <c r="P30" s="150" t="s">
        <v>2810</v>
      </c>
      <c r="Q30" s="153" t="s">
        <v>2809</v>
      </c>
    </row>
    <row r="31" spans="1:17" ht="18" x14ac:dyDescent="0.25">
      <c r="A31" s="150" t="str">
        <f>VLOOKUP(E31,'LISTADO ATM'!$A$2:$C$901,3,0)</f>
        <v>NORTE</v>
      </c>
      <c r="B31" s="126" t="s">
        <v>2857</v>
      </c>
      <c r="C31" s="96">
        <v>44433.586759259262</v>
      </c>
      <c r="D31" s="96" t="s">
        <v>2460</v>
      </c>
      <c r="E31" s="126">
        <v>668</v>
      </c>
      <c r="F31" s="150" t="str">
        <f>VLOOKUP(E31,VIP!$A$2:$O15472,2,0)</f>
        <v>DRBR668</v>
      </c>
      <c r="G31" s="150" t="str">
        <f>VLOOKUP(E31,'LISTADO ATM'!$A$2:$B$900,2,0)</f>
        <v>ATM Hospital HEMMI (Santiago)</v>
      </c>
      <c r="H31" s="150" t="str">
        <f>VLOOKUP(E31,VIP!$A$2:$O20433,7,FALSE)</f>
        <v>N/A</v>
      </c>
      <c r="I31" s="150" t="str">
        <f>VLOOKUP(E31,VIP!$A$2:$O12398,8,FALSE)</f>
        <v>N/A</v>
      </c>
      <c r="J31" s="150" t="str">
        <f>VLOOKUP(E31,VIP!$A$2:$O12348,8,FALSE)</f>
        <v>N/A</v>
      </c>
      <c r="K31" s="150" t="str">
        <f>VLOOKUP(E31,VIP!$A$2:$O15922,6,0)</f>
        <v>N/A</v>
      </c>
      <c r="L31" s="137" t="s">
        <v>2809</v>
      </c>
      <c r="M31" s="152" t="s">
        <v>2535</v>
      </c>
      <c r="N31" s="152" t="s">
        <v>2672</v>
      </c>
      <c r="O31" s="150" t="s">
        <v>2685</v>
      </c>
      <c r="P31" s="150" t="s">
        <v>2810</v>
      </c>
      <c r="Q31" s="153" t="s">
        <v>2809</v>
      </c>
    </row>
    <row r="32" spans="1:17" ht="18" x14ac:dyDescent="0.25">
      <c r="A32" s="150" t="str">
        <f>VLOOKUP(E32,'LISTADO ATM'!$A$2:$C$901,3,0)</f>
        <v>NORTE</v>
      </c>
      <c r="B32" s="126" t="s">
        <v>2657</v>
      </c>
      <c r="C32" s="96">
        <v>44432.509004629632</v>
      </c>
      <c r="D32" s="96" t="s">
        <v>2460</v>
      </c>
      <c r="E32" s="126">
        <v>757</v>
      </c>
      <c r="F32" s="150" t="str">
        <f>VLOOKUP(E32,VIP!$A$2:$O15390,2,0)</f>
        <v>DRBR757</v>
      </c>
      <c r="G32" s="150" t="str">
        <f>VLOOKUP(E32,'LISTADO ATM'!$A$2:$B$900,2,0)</f>
        <v xml:space="preserve">ATM UNP Plaza Paseo (Santiago) </v>
      </c>
      <c r="H32" s="150" t="str">
        <f>VLOOKUP(E32,VIP!$A$2:$O20351,7,FALSE)</f>
        <v>Si</v>
      </c>
      <c r="I32" s="150" t="str">
        <f>VLOOKUP(E32,VIP!$A$2:$O12316,8,FALSE)</f>
        <v>Si</v>
      </c>
      <c r="J32" s="150" t="str">
        <f>VLOOKUP(E32,VIP!$A$2:$O12266,8,FALSE)</f>
        <v>Si</v>
      </c>
      <c r="K32" s="150" t="str">
        <f>VLOOKUP(E32,VIP!$A$2:$O15840,6,0)</f>
        <v>NO</v>
      </c>
      <c r="L32" s="137" t="s">
        <v>2809</v>
      </c>
      <c r="M32" s="152" t="s">
        <v>2535</v>
      </c>
      <c r="N32" s="152" t="s">
        <v>2672</v>
      </c>
      <c r="O32" s="150" t="s">
        <v>2807</v>
      </c>
      <c r="P32" s="150" t="s">
        <v>2810</v>
      </c>
      <c r="Q32" s="153" t="s">
        <v>2809</v>
      </c>
    </row>
    <row r="33" spans="1:17" ht="18" x14ac:dyDescent="0.25">
      <c r="A33" s="150" t="str">
        <f>VLOOKUP(E33,'LISTADO ATM'!$A$2:$C$901,3,0)</f>
        <v>ESTE</v>
      </c>
      <c r="B33" s="126" t="s">
        <v>2853</v>
      </c>
      <c r="C33" s="96">
        <v>44433.589467592596</v>
      </c>
      <c r="D33" s="96" t="s">
        <v>2460</v>
      </c>
      <c r="E33" s="126">
        <v>795</v>
      </c>
      <c r="F33" s="150" t="str">
        <f>VLOOKUP(E33,VIP!$A$2:$O15468,2,0)</f>
        <v>DRBR795</v>
      </c>
      <c r="G33" s="150" t="str">
        <f>VLOOKUP(E33,'LISTADO ATM'!$A$2:$B$900,2,0)</f>
        <v xml:space="preserve">ATM UNP Guaymate (La Romana) </v>
      </c>
      <c r="H33" s="150" t="str">
        <f>VLOOKUP(E33,VIP!$A$2:$O20429,7,FALSE)</f>
        <v>Si</v>
      </c>
      <c r="I33" s="150" t="str">
        <f>VLOOKUP(E33,VIP!$A$2:$O12394,8,FALSE)</f>
        <v>Si</v>
      </c>
      <c r="J33" s="150" t="str">
        <f>VLOOKUP(E33,VIP!$A$2:$O12344,8,FALSE)</f>
        <v>Si</v>
      </c>
      <c r="K33" s="150" t="str">
        <f>VLOOKUP(E33,VIP!$A$2:$O15918,6,0)</f>
        <v>NO</v>
      </c>
      <c r="L33" s="137" t="s">
        <v>2809</v>
      </c>
      <c r="M33" s="152" t="s">
        <v>2535</v>
      </c>
      <c r="N33" s="152" t="s">
        <v>2672</v>
      </c>
      <c r="O33" s="150" t="s">
        <v>2685</v>
      </c>
      <c r="P33" s="150" t="s">
        <v>2810</v>
      </c>
      <c r="Q33" s="153" t="s">
        <v>2809</v>
      </c>
    </row>
    <row r="34" spans="1:17" ht="18" x14ac:dyDescent="0.25">
      <c r="A34" s="150" t="str">
        <f>VLOOKUP(E34,'LISTADO ATM'!$A$2:$C$901,3,0)</f>
        <v>SUR</v>
      </c>
      <c r="B34" s="126" t="s">
        <v>2852</v>
      </c>
      <c r="C34" s="96">
        <v>44433.591909722221</v>
      </c>
      <c r="D34" s="96" t="s">
        <v>2460</v>
      </c>
      <c r="E34" s="126">
        <v>871</v>
      </c>
      <c r="F34" s="150" t="str">
        <f>VLOOKUP(E34,VIP!$A$2:$O15467,2,0)</f>
        <v>DRBR871</v>
      </c>
      <c r="G34" s="150" t="str">
        <f>VLOOKUP(E34,'LISTADO ATM'!$A$2:$B$900,2,0)</f>
        <v>ATM Plaza Cultural San Juan</v>
      </c>
      <c r="H34" s="150" t="str">
        <f>VLOOKUP(E34,VIP!$A$2:$O20428,7,FALSE)</f>
        <v>N/A</v>
      </c>
      <c r="I34" s="150" t="str">
        <f>VLOOKUP(E34,VIP!$A$2:$O12393,8,FALSE)</f>
        <v>N/A</v>
      </c>
      <c r="J34" s="150" t="str">
        <f>VLOOKUP(E34,VIP!$A$2:$O12343,8,FALSE)</f>
        <v>N/A</v>
      </c>
      <c r="K34" s="150" t="str">
        <f>VLOOKUP(E34,VIP!$A$2:$O15917,6,0)</f>
        <v>N/A</v>
      </c>
      <c r="L34" s="137" t="s">
        <v>2809</v>
      </c>
      <c r="M34" s="152" t="s">
        <v>2535</v>
      </c>
      <c r="N34" s="152" t="s">
        <v>2672</v>
      </c>
      <c r="O34" s="150" t="s">
        <v>2685</v>
      </c>
      <c r="P34" s="150" t="s">
        <v>2810</v>
      </c>
      <c r="Q34" s="153" t="s">
        <v>2809</v>
      </c>
    </row>
    <row r="35" spans="1:17" ht="18" x14ac:dyDescent="0.25">
      <c r="A35" s="150" t="str">
        <f>VLOOKUP(E35,'LISTADO ATM'!$A$2:$C$901,3,0)</f>
        <v>SUR</v>
      </c>
      <c r="B35" s="126" t="s">
        <v>2851</v>
      </c>
      <c r="C35" s="96">
        <v>44433.592662037037</v>
      </c>
      <c r="D35" s="96" t="s">
        <v>2460</v>
      </c>
      <c r="E35" s="126">
        <v>880</v>
      </c>
      <c r="F35" s="150" t="str">
        <f>VLOOKUP(E35,VIP!$A$2:$O15466,2,0)</f>
        <v>DRBR880</v>
      </c>
      <c r="G35" s="150" t="str">
        <f>VLOOKUP(E35,'LISTADO ATM'!$A$2:$B$900,2,0)</f>
        <v xml:space="preserve">ATM Autoservicio Barahona II </v>
      </c>
      <c r="H35" s="150" t="str">
        <f>VLOOKUP(E35,VIP!$A$2:$O20427,7,FALSE)</f>
        <v>Si</v>
      </c>
      <c r="I35" s="150" t="str">
        <f>VLOOKUP(E35,VIP!$A$2:$O12392,8,FALSE)</f>
        <v>Si</v>
      </c>
      <c r="J35" s="150" t="str">
        <f>VLOOKUP(E35,VIP!$A$2:$O12342,8,FALSE)</f>
        <v>Si</v>
      </c>
      <c r="K35" s="150" t="str">
        <f>VLOOKUP(E35,VIP!$A$2:$O15916,6,0)</f>
        <v>SI</v>
      </c>
      <c r="L35" s="137" t="s">
        <v>2809</v>
      </c>
      <c r="M35" s="152" t="s">
        <v>2535</v>
      </c>
      <c r="N35" s="152" t="s">
        <v>2672</v>
      </c>
      <c r="O35" s="150" t="s">
        <v>2685</v>
      </c>
      <c r="P35" s="150" t="s">
        <v>2810</v>
      </c>
      <c r="Q35" s="153" t="s">
        <v>2809</v>
      </c>
    </row>
    <row r="36" spans="1:17" ht="18" x14ac:dyDescent="0.25">
      <c r="A36" s="150" t="str">
        <f>VLOOKUP(E36,'LISTADO ATM'!$A$2:$C$901,3,0)</f>
        <v>DISTRITO NACIONAL</v>
      </c>
      <c r="B36" s="126">
        <v>3335996449</v>
      </c>
      <c r="C36" s="96">
        <v>44429.533495370371</v>
      </c>
      <c r="D36" s="96" t="s">
        <v>2174</v>
      </c>
      <c r="E36" s="126">
        <v>835</v>
      </c>
      <c r="F36" s="150" t="str">
        <f>VLOOKUP(E36,VIP!$A$2:$O15271,2,0)</f>
        <v>DRBR835</v>
      </c>
      <c r="G36" s="150" t="str">
        <f>VLOOKUP(E36,'LISTADO ATM'!$A$2:$B$900,2,0)</f>
        <v xml:space="preserve">ATM UNP Megacentro </v>
      </c>
      <c r="H36" s="150" t="str">
        <f>VLOOKUP(E36,VIP!$A$2:$O20232,7,FALSE)</f>
        <v>Si</v>
      </c>
      <c r="I36" s="150" t="str">
        <f>VLOOKUP(E36,VIP!$A$2:$O12197,8,FALSE)</f>
        <v>Si</v>
      </c>
      <c r="J36" s="150" t="str">
        <f>VLOOKUP(E36,VIP!$A$2:$O12147,8,FALSE)</f>
        <v>Si</v>
      </c>
      <c r="K36" s="150" t="str">
        <f>VLOOKUP(E36,VIP!$A$2:$O15721,6,0)</f>
        <v>SI</v>
      </c>
      <c r="L36" s="137" t="s">
        <v>2633</v>
      </c>
      <c r="M36" s="152" t="s">
        <v>2535</v>
      </c>
      <c r="N36" s="95" t="s">
        <v>2444</v>
      </c>
      <c r="O36" s="150" t="s">
        <v>2446</v>
      </c>
      <c r="P36" s="150"/>
      <c r="Q36" s="153">
        <v>44433.615567129629</v>
      </c>
    </row>
    <row r="37" spans="1:17" ht="18" x14ac:dyDescent="0.25">
      <c r="A37" s="150" t="str">
        <f>VLOOKUP(E37,'LISTADO ATM'!$A$2:$C$901,3,0)</f>
        <v>DISTRITO NACIONAL</v>
      </c>
      <c r="B37" s="126" t="s">
        <v>2785</v>
      </c>
      <c r="C37" s="96">
        <v>44433.463888888888</v>
      </c>
      <c r="D37" s="96" t="s">
        <v>2174</v>
      </c>
      <c r="E37" s="126">
        <v>908</v>
      </c>
      <c r="F37" s="150" t="str">
        <f>VLOOKUP(E37,VIP!$A$2:$O15426,2,0)</f>
        <v>DRBR16D</v>
      </c>
      <c r="G37" s="150" t="str">
        <f>VLOOKUP(E37,'LISTADO ATM'!$A$2:$B$900,2,0)</f>
        <v xml:space="preserve">ATM Oficina Plaza Botánika </v>
      </c>
      <c r="H37" s="150" t="str">
        <f>VLOOKUP(E37,VIP!$A$2:$O20387,7,FALSE)</f>
        <v>Si</v>
      </c>
      <c r="I37" s="150" t="str">
        <f>VLOOKUP(E37,VIP!$A$2:$O12352,8,FALSE)</f>
        <v>Si</v>
      </c>
      <c r="J37" s="150" t="str">
        <f>VLOOKUP(E37,VIP!$A$2:$O12302,8,FALSE)</f>
        <v>Si</v>
      </c>
      <c r="K37" s="150" t="str">
        <f>VLOOKUP(E37,VIP!$A$2:$O15876,6,0)</f>
        <v>NO</v>
      </c>
      <c r="L37" s="137" t="s">
        <v>2633</v>
      </c>
      <c r="M37" s="152" t="s">
        <v>2535</v>
      </c>
      <c r="N37" s="95" t="s">
        <v>2444</v>
      </c>
      <c r="O37" s="150" t="s">
        <v>2446</v>
      </c>
      <c r="P37" s="150"/>
      <c r="Q37" s="153">
        <v>44433.615567129629</v>
      </c>
    </row>
    <row r="38" spans="1:17" ht="18" x14ac:dyDescent="0.25">
      <c r="A38" s="150" t="str">
        <f>VLOOKUP(E38,'LISTADO ATM'!$A$2:$C$901,3,0)</f>
        <v>DISTRITO NACIONAL</v>
      </c>
      <c r="B38" s="126" t="s">
        <v>2729</v>
      </c>
      <c r="C38" s="96">
        <v>44433.148263888892</v>
      </c>
      <c r="D38" s="96" t="s">
        <v>2174</v>
      </c>
      <c r="E38" s="126">
        <v>165</v>
      </c>
      <c r="F38" s="150" t="str">
        <f>VLOOKUP(E38,VIP!$A$2:$O15424,2,0)</f>
        <v>DRBR165</v>
      </c>
      <c r="G38" s="150" t="str">
        <f>VLOOKUP(E38,'LISTADO ATM'!$A$2:$B$900,2,0)</f>
        <v>ATM Autoservicio Megacentro</v>
      </c>
      <c r="H38" s="150" t="str">
        <f>VLOOKUP(E38,VIP!$A$2:$O20385,7,FALSE)</f>
        <v>Si</v>
      </c>
      <c r="I38" s="150" t="str">
        <f>VLOOKUP(E38,VIP!$A$2:$O12350,8,FALSE)</f>
        <v>Si</v>
      </c>
      <c r="J38" s="150" t="str">
        <f>VLOOKUP(E38,VIP!$A$2:$O12300,8,FALSE)</f>
        <v>Si</v>
      </c>
      <c r="K38" s="150" t="str">
        <f>VLOOKUP(E38,VIP!$A$2:$O15874,6,0)</f>
        <v>SI</v>
      </c>
      <c r="L38" s="137" t="s">
        <v>2239</v>
      </c>
      <c r="M38" s="152" t="s">
        <v>2535</v>
      </c>
      <c r="N38" s="152" t="s">
        <v>2672</v>
      </c>
      <c r="O38" s="150" t="s">
        <v>2446</v>
      </c>
      <c r="P38" s="150"/>
      <c r="Q38" s="153">
        <v>44433.452777777777</v>
      </c>
    </row>
    <row r="39" spans="1:17" ht="18" x14ac:dyDescent="0.25">
      <c r="A39" s="150" t="str">
        <f>VLOOKUP(E39,'LISTADO ATM'!$A$2:$C$901,3,0)</f>
        <v>NORTE</v>
      </c>
      <c r="B39" s="126" t="s">
        <v>2638</v>
      </c>
      <c r="C39" s="96">
        <v>44431.815428240741</v>
      </c>
      <c r="D39" s="96" t="s">
        <v>2175</v>
      </c>
      <c r="E39" s="126">
        <v>411</v>
      </c>
      <c r="F39" s="150" t="str">
        <f>VLOOKUP(E39,VIP!$A$2:$O15351,2,0)</f>
        <v>DRBR411</v>
      </c>
      <c r="G39" s="150" t="str">
        <f>VLOOKUP(E39,'LISTADO ATM'!$A$2:$B$900,2,0)</f>
        <v xml:space="preserve">ATM UNP Piedra Blanca </v>
      </c>
      <c r="H39" s="150" t="str">
        <f>VLOOKUP(E39,VIP!$A$2:$O20312,7,FALSE)</f>
        <v>Si</v>
      </c>
      <c r="I39" s="150" t="str">
        <f>VLOOKUP(E39,VIP!$A$2:$O12277,8,FALSE)</f>
        <v>Si</v>
      </c>
      <c r="J39" s="150" t="str">
        <f>VLOOKUP(E39,VIP!$A$2:$O12227,8,FALSE)</f>
        <v>Si</v>
      </c>
      <c r="K39" s="150" t="str">
        <f>VLOOKUP(E39,VIP!$A$2:$O15801,6,0)</f>
        <v>NO</v>
      </c>
      <c r="L39" s="137" t="s">
        <v>2239</v>
      </c>
      <c r="M39" s="152" t="s">
        <v>2535</v>
      </c>
      <c r="N39" s="95" t="s">
        <v>2444</v>
      </c>
      <c r="O39" s="150" t="s">
        <v>2583</v>
      </c>
      <c r="P39" s="150"/>
      <c r="Q39" s="153">
        <v>44433.452777777777</v>
      </c>
    </row>
    <row r="40" spans="1:17" ht="18" x14ac:dyDescent="0.25">
      <c r="A40" s="150" t="str">
        <f>VLOOKUP(E40,'LISTADO ATM'!$A$2:$C$901,3,0)</f>
        <v>ESTE</v>
      </c>
      <c r="B40" s="126" t="s">
        <v>2710</v>
      </c>
      <c r="C40" s="96">
        <v>44432.927372685182</v>
      </c>
      <c r="D40" s="96" t="s">
        <v>2174</v>
      </c>
      <c r="E40" s="126">
        <v>472</v>
      </c>
      <c r="F40" s="150" t="str">
        <f>VLOOKUP(E40,VIP!$A$2:$O15426,2,0)</f>
        <v>DRBRA72</v>
      </c>
      <c r="G40" s="150" t="str">
        <f>VLOOKUP(E40,'LISTADO ATM'!$A$2:$B$900,2,0)</f>
        <v>ATM Ayuntamiento Ramon Santana</v>
      </c>
      <c r="H40" s="150" t="str">
        <f>VLOOKUP(E40,VIP!$A$2:$O20387,7,FALSE)</f>
        <v>Si</v>
      </c>
      <c r="I40" s="150" t="str">
        <f>VLOOKUP(E40,VIP!$A$2:$O12352,8,FALSE)</f>
        <v>Si</v>
      </c>
      <c r="J40" s="150" t="str">
        <f>VLOOKUP(E40,VIP!$A$2:$O12302,8,FALSE)</f>
        <v>Si</v>
      </c>
      <c r="K40" s="150" t="str">
        <f>VLOOKUP(E40,VIP!$A$2:$O15876,6,0)</f>
        <v>NO</v>
      </c>
      <c r="L40" s="137" t="s">
        <v>2239</v>
      </c>
      <c r="M40" s="152" t="s">
        <v>2535</v>
      </c>
      <c r="N40" s="152" t="s">
        <v>2672</v>
      </c>
      <c r="O40" s="150" t="s">
        <v>2446</v>
      </c>
      <c r="P40" s="150"/>
      <c r="Q40" s="153">
        <v>44433.452777777777</v>
      </c>
    </row>
    <row r="41" spans="1:17" ht="18" x14ac:dyDescent="0.25">
      <c r="A41" s="150" t="str">
        <f>VLOOKUP(E41,'LISTADO ATM'!$A$2:$C$901,3,0)</f>
        <v>DISTRITO NACIONAL</v>
      </c>
      <c r="B41" s="126" t="s">
        <v>2755</v>
      </c>
      <c r="C41" s="96">
        <v>44433.021539351852</v>
      </c>
      <c r="D41" s="96" t="s">
        <v>2174</v>
      </c>
      <c r="E41" s="126">
        <v>622</v>
      </c>
      <c r="F41" s="150" t="str">
        <f>VLOOKUP(E41,VIP!$A$2:$O15450,2,0)</f>
        <v>DRBR622</v>
      </c>
      <c r="G41" s="150" t="str">
        <f>VLOOKUP(E41,'LISTADO ATM'!$A$2:$B$900,2,0)</f>
        <v xml:space="preserve">ATM Ayuntamiento D.N. </v>
      </c>
      <c r="H41" s="150" t="str">
        <f>VLOOKUP(E41,VIP!$A$2:$O20411,7,FALSE)</f>
        <v>Si</v>
      </c>
      <c r="I41" s="150" t="str">
        <f>VLOOKUP(E41,VIP!$A$2:$O12376,8,FALSE)</f>
        <v>Si</v>
      </c>
      <c r="J41" s="150" t="str">
        <f>VLOOKUP(E41,VIP!$A$2:$O12326,8,FALSE)</f>
        <v>Si</v>
      </c>
      <c r="K41" s="150" t="str">
        <f>VLOOKUP(E41,VIP!$A$2:$O15900,6,0)</f>
        <v>NO</v>
      </c>
      <c r="L41" s="137" t="s">
        <v>2239</v>
      </c>
      <c r="M41" s="152" t="s">
        <v>2535</v>
      </c>
      <c r="N41" s="152" t="s">
        <v>2672</v>
      </c>
      <c r="O41" s="150" t="s">
        <v>2446</v>
      </c>
      <c r="P41" s="150"/>
      <c r="Q41" s="153">
        <v>44433.452777777777</v>
      </c>
    </row>
    <row r="42" spans="1:17" ht="18" x14ac:dyDescent="0.25">
      <c r="A42" s="150" t="str">
        <f>VLOOKUP(E42,'LISTADO ATM'!$A$2:$C$901,3,0)</f>
        <v>ESTE</v>
      </c>
      <c r="B42" s="126" t="s">
        <v>2752</v>
      </c>
      <c r="C42" s="96">
        <v>44433.024502314816</v>
      </c>
      <c r="D42" s="96" t="s">
        <v>2174</v>
      </c>
      <c r="E42" s="126">
        <v>651</v>
      </c>
      <c r="F42" s="150" t="str">
        <f>VLOOKUP(E42,VIP!$A$2:$O15447,2,0)</f>
        <v>DRBR651</v>
      </c>
      <c r="G42" s="150" t="str">
        <f>VLOOKUP(E42,'LISTADO ATM'!$A$2:$B$900,2,0)</f>
        <v>ATM Eco Petroleo Romana</v>
      </c>
      <c r="H42" s="150" t="str">
        <f>VLOOKUP(E42,VIP!$A$2:$O20408,7,FALSE)</f>
        <v>Si</v>
      </c>
      <c r="I42" s="150" t="str">
        <f>VLOOKUP(E42,VIP!$A$2:$O12373,8,FALSE)</f>
        <v>Si</v>
      </c>
      <c r="J42" s="150" t="str">
        <f>VLOOKUP(E42,VIP!$A$2:$O12323,8,FALSE)</f>
        <v>Si</v>
      </c>
      <c r="K42" s="150" t="str">
        <f>VLOOKUP(E42,VIP!$A$2:$O15897,6,0)</f>
        <v>NO</v>
      </c>
      <c r="L42" s="137" t="s">
        <v>2239</v>
      </c>
      <c r="M42" s="152" t="s">
        <v>2535</v>
      </c>
      <c r="N42" s="152" t="s">
        <v>2672</v>
      </c>
      <c r="O42" s="150" t="s">
        <v>2446</v>
      </c>
      <c r="P42" s="150"/>
      <c r="Q42" s="153">
        <v>44433.452777777777</v>
      </c>
    </row>
    <row r="43" spans="1:17" ht="18" x14ac:dyDescent="0.25">
      <c r="A43" s="150" t="str">
        <f>VLOOKUP(E43,'LISTADO ATM'!$A$2:$C$901,3,0)</f>
        <v>NORTE</v>
      </c>
      <c r="B43" s="126" t="s">
        <v>2754</v>
      </c>
      <c r="C43" s="96">
        <v>44433.022349537037</v>
      </c>
      <c r="D43" s="96" t="s">
        <v>2175</v>
      </c>
      <c r="E43" s="126">
        <v>869</v>
      </c>
      <c r="F43" s="150" t="str">
        <f>VLOOKUP(E43,VIP!$A$2:$O15449,2,0)</f>
        <v>DRBR869</v>
      </c>
      <c r="G43" s="150" t="str">
        <f>VLOOKUP(E43,'LISTADO ATM'!$A$2:$B$900,2,0)</f>
        <v xml:space="preserve">ATM Estación Isla La Cueva (Cotuí) </v>
      </c>
      <c r="H43" s="150" t="str">
        <f>VLOOKUP(E43,VIP!$A$2:$O20410,7,FALSE)</f>
        <v>Si</v>
      </c>
      <c r="I43" s="150" t="str">
        <f>VLOOKUP(E43,VIP!$A$2:$O12375,8,FALSE)</f>
        <v>Si</v>
      </c>
      <c r="J43" s="150" t="str">
        <f>VLOOKUP(E43,VIP!$A$2:$O12325,8,FALSE)</f>
        <v>Si</v>
      </c>
      <c r="K43" s="150" t="str">
        <f>VLOOKUP(E43,VIP!$A$2:$O15899,6,0)</f>
        <v>NO</v>
      </c>
      <c r="L43" s="137" t="s">
        <v>2239</v>
      </c>
      <c r="M43" s="152" t="s">
        <v>2535</v>
      </c>
      <c r="N43" s="95" t="s">
        <v>2444</v>
      </c>
      <c r="O43" s="150" t="s">
        <v>2583</v>
      </c>
      <c r="P43" s="150"/>
      <c r="Q43" s="153">
        <v>44433.452777777777</v>
      </c>
    </row>
    <row r="44" spans="1:17" ht="18" x14ac:dyDescent="0.25">
      <c r="A44" s="150" t="str">
        <f>VLOOKUP(E44,'LISTADO ATM'!$A$2:$C$901,3,0)</f>
        <v>DISTRITO NACIONAL</v>
      </c>
      <c r="B44" s="126" t="s">
        <v>2707</v>
      </c>
      <c r="C44" s="96">
        <v>44432.963229166664</v>
      </c>
      <c r="D44" s="96" t="s">
        <v>2174</v>
      </c>
      <c r="E44" s="126">
        <v>930</v>
      </c>
      <c r="F44" s="150" t="str">
        <f>VLOOKUP(E44,VIP!$A$2:$O15419,2,0)</f>
        <v>DRBR930</v>
      </c>
      <c r="G44" s="150" t="str">
        <f>VLOOKUP(E44,'LISTADO ATM'!$A$2:$B$900,2,0)</f>
        <v>ATM Oficina Plaza Spring Center</v>
      </c>
      <c r="H44" s="150" t="str">
        <f>VLOOKUP(E44,VIP!$A$2:$O20380,7,FALSE)</f>
        <v>Si</v>
      </c>
      <c r="I44" s="150" t="str">
        <f>VLOOKUP(E44,VIP!$A$2:$O12345,8,FALSE)</f>
        <v>Si</v>
      </c>
      <c r="J44" s="150" t="str">
        <f>VLOOKUP(E44,VIP!$A$2:$O12295,8,FALSE)</f>
        <v>Si</v>
      </c>
      <c r="K44" s="150" t="str">
        <f>VLOOKUP(E44,VIP!$A$2:$O15869,6,0)</f>
        <v>NO</v>
      </c>
      <c r="L44" s="137" t="s">
        <v>2239</v>
      </c>
      <c r="M44" s="152" t="s">
        <v>2535</v>
      </c>
      <c r="N44" s="152" t="s">
        <v>2672</v>
      </c>
      <c r="O44" s="150" t="s">
        <v>2446</v>
      </c>
      <c r="P44" s="150"/>
      <c r="Q44" s="153">
        <v>44433.452777777777</v>
      </c>
    </row>
    <row r="45" spans="1:17" ht="18" x14ac:dyDescent="0.25">
      <c r="A45" s="150" t="str">
        <f>VLOOKUP(E45,'LISTADO ATM'!$A$2:$C$901,3,0)</f>
        <v>NORTE</v>
      </c>
      <c r="B45" s="126" t="s">
        <v>2770</v>
      </c>
      <c r="C45" s="96">
        <v>44433.317407407405</v>
      </c>
      <c r="D45" s="96" t="s">
        <v>2175</v>
      </c>
      <c r="E45" s="126">
        <v>73</v>
      </c>
      <c r="F45" s="150" t="str">
        <f>VLOOKUP(E45,VIP!$A$2:$O15427,2,0)</f>
        <v>DRBR073</v>
      </c>
      <c r="G45" s="150" t="str">
        <f>VLOOKUP(E45,'LISTADO ATM'!$A$2:$B$900,2,0)</f>
        <v xml:space="preserve">ATM Oficina Playa Dorada </v>
      </c>
      <c r="H45" s="150" t="str">
        <f>VLOOKUP(E45,VIP!$A$2:$O20388,7,FALSE)</f>
        <v>Si</v>
      </c>
      <c r="I45" s="150" t="str">
        <f>VLOOKUP(E45,VIP!$A$2:$O12353,8,FALSE)</f>
        <v>Si</v>
      </c>
      <c r="J45" s="150" t="str">
        <f>VLOOKUP(E45,VIP!$A$2:$O12303,8,FALSE)</f>
        <v>Si</v>
      </c>
      <c r="K45" s="150" t="str">
        <f>VLOOKUP(E45,VIP!$A$2:$O15877,6,0)</f>
        <v>NO</v>
      </c>
      <c r="L45" s="137" t="s">
        <v>2239</v>
      </c>
      <c r="M45" s="152" t="s">
        <v>2535</v>
      </c>
      <c r="N45" s="95" t="s">
        <v>2444</v>
      </c>
      <c r="O45" s="150" t="s">
        <v>2583</v>
      </c>
      <c r="P45" s="150"/>
      <c r="Q45" s="153">
        <v>44433.615567129629</v>
      </c>
    </row>
    <row r="46" spans="1:17" ht="18" x14ac:dyDescent="0.25">
      <c r="A46" s="150" t="str">
        <f>VLOOKUP(E46,'LISTADO ATM'!$A$2:$C$901,3,0)</f>
        <v>ESTE</v>
      </c>
      <c r="B46" s="126" t="s">
        <v>2799</v>
      </c>
      <c r="C46" s="96">
        <v>44433.413958333331</v>
      </c>
      <c r="D46" s="96" t="s">
        <v>2174</v>
      </c>
      <c r="E46" s="126">
        <v>211</v>
      </c>
      <c r="F46" s="150" t="str">
        <f>VLOOKUP(E46,VIP!$A$2:$O15440,2,0)</f>
        <v>DRBR211</v>
      </c>
      <c r="G46" s="150" t="str">
        <f>VLOOKUP(E46,'LISTADO ATM'!$A$2:$B$900,2,0)</f>
        <v xml:space="preserve">ATM Oficina La Romana I </v>
      </c>
      <c r="H46" s="150" t="str">
        <f>VLOOKUP(E46,VIP!$A$2:$O20401,7,FALSE)</f>
        <v>Si</v>
      </c>
      <c r="I46" s="150" t="str">
        <f>VLOOKUP(E46,VIP!$A$2:$O12366,8,FALSE)</f>
        <v>Si</v>
      </c>
      <c r="J46" s="150" t="str">
        <f>VLOOKUP(E46,VIP!$A$2:$O12316,8,FALSE)</f>
        <v>Si</v>
      </c>
      <c r="K46" s="150" t="str">
        <f>VLOOKUP(E46,VIP!$A$2:$O15890,6,0)</f>
        <v>NO</v>
      </c>
      <c r="L46" s="137" t="s">
        <v>2239</v>
      </c>
      <c r="M46" s="152" t="s">
        <v>2535</v>
      </c>
      <c r="N46" s="152" t="s">
        <v>2672</v>
      </c>
      <c r="O46" s="150" t="s">
        <v>2446</v>
      </c>
      <c r="P46" s="150"/>
      <c r="Q46" s="153">
        <v>44433.615567129629</v>
      </c>
    </row>
    <row r="47" spans="1:17" ht="18" x14ac:dyDescent="0.25">
      <c r="A47" s="150" t="str">
        <f>VLOOKUP(E47,'LISTADO ATM'!$A$2:$C$901,3,0)</f>
        <v>NORTE</v>
      </c>
      <c r="B47" s="126" t="s">
        <v>2687</v>
      </c>
      <c r="C47" s="96">
        <v>44432.659988425927</v>
      </c>
      <c r="D47" s="96" t="s">
        <v>2175</v>
      </c>
      <c r="E47" s="126">
        <v>479</v>
      </c>
      <c r="F47" s="150" t="str">
        <f>VLOOKUP(E47,VIP!$A$2:$O15444,2,0)</f>
        <v>DRBR479</v>
      </c>
      <c r="G47" s="150" t="str">
        <f>VLOOKUP(E47,'LISTADO ATM'!$A$2:$B$900,2,0)</f>
        <v>ATM Estación Next Yapur Dumit</v>
      </c>
      <c r="H47" s="150">
        <f>VLOOKUP(E47,VIP!$A$2:$O20405,7,FALSE)</f>
        <v>0</v>
      </c>
      <c r="I47" s="150">
        <f>VLOOKUP(E47,VIP!$A$2:$O12370,8,FALSE)</f>
        <v>0</v>
      </c>
      <c r="J47" s="150">
        <f>VLOOKUP(E47,VIP!$A$2:$O12320,8,FALSE)</f>
        <v>0</v>
      </c>
      <c r="K47" s="150">
        <f>VLOOKUP(E47,VIP!$A$2:$O15894,6,0)</f>
        <v>0</v>
      </c>
      <c r="L47" s="137" t="s">
        <v>2239</v>
      </c>
      <c r="M47" s="152" t="s">
        <v>2535</v>
      </c>
      <c r="N47" s="95" t="s">
        <v>2444</v>
      </c>
      <c r="O47" s="150" t="s">
        <v>2583</v>
      </c>
      <c r="P47" s="150"/>
      <c r="Q47" s="153" t="s">
        <v>2929</v>
      </c>
    </row>
    <row r="48" spans="1:17" ht="18" x14ac:dyDescent="0.25">
      <c r="A48" s="150" t="str">
        <f>VLOOKUP(E48,'LISTADO ATM'!$A$2:$C$901,3,0)</f>
        <v>ESTE</v>
      </c>
      <c r="B48" s="126" t="s">
        <v>2818</v>
      </c>
      <c r="C48" s="96">
        <v>44433.60224537037</v>
      </c>
      <c r="D48" s="96" t="s">
        <v>2174</v>
      </c>
      <c r="E48" s="126">
        <v>912</v>
      </c>
      <c r="F48" s="150" t="str">
        <f>VLOOKUP(E48,VIP!$A$2:$O15432,2,0)</f>
        <v>DRBR973</v>
      </c>
      <c r="G48" s="150" t="str">
        <f>VLOOKUP(E48,'LISTADO ATM'!$A$2:$B$900,2,0)</f>
        <v xml:space="preserve">ATM Oficina San Pedro II </v>
      </c>
      <c r="H48" s="150" t="str">
        <f>VLOOKUP(E48,VIP!$A$2:$O20393,7,FALSE)</f>
        <v>Si</v>
      </c>
      <c r="I48" s="150" t="str">
        <f>VLOOKUP(E48,VIP!$A$2:$O12358,8,FALSE)</f>
        <v>Si</v>
      </c>
      <c r="J48" s="150" t="str">
        <f>VLOOKUP(E48,VIP!$A$2:$O12308,8,FALSE)</f>
        <v>Si</v>
      </c>
      <c r="K48" s="150" t="str">
        <f>VLOOKUP(E48,VIP!$A$2:$O15882,6,0)</f>
        <v>SI</v>
      </c>
      <c r="L48" s="137" t="s">
        <v>2239</v>
      </c>
      <c r="M48" s="152" t="s">
        <v>2535</v>
      </c>
      <c r="N48" s="95" t="s">
        <v>2444</v>
      </c>
      <c r="O48" s="150" t="s">
        <v>2446</v>
      </c>
      <c r="P48" s="150"/>
      <c r="Q48" s="153" t="s">
        <v>2930</v>
      </c>
    </row>
    <row r="49" spans="1:18" ht="18" x14ac:dyDescent="0.25">
      <c r="A49" s="150" t="str">
        <f>VLOOKUP(E49,'LISTADO ATM'!$A$2:$C$901,3,0)</f>
        <v>DISTRITO NACIONAL</v>
      </c>
      <c r="B49" s="126" t="s">
        <v>2904</v>
      </c>
      <c r="C49" s="96">
        <v>44433.763923611114</v>
      </c>
      <c r="D49" s="96" t="s">
        <v>2174</v>
      </c>
      <c r="E49" s="126">
        <v>561</v>
      </c>
      <c r="F49" s="150" t="str">
        <f>VLOOKUP(E49,VIP!$A$2:$O15445,2,0)</f>
        <v>DRBR133</v>
      </c>
      <c r="G49" s="150" t="str">
        <f>VLOOKUP(E49,'LISTADO ATM'!$A$2:$B$900,2,0)</f>
        <v xml:space="preserve">ATM Comando Regional P.N. S.D. Este </v>
      </c>
      <c r="H49" s="150" t="str">
        <f>VLOOKUP(E49,VIP!$A$2:$O20406,7,FALSE)</f>
        <v>Si</v>
      </c>
      <c r="I49" s="150" t="str">
        <f>VLOOKUP(E49,VIP!$A$2:$O12371,8,FALSE)</f>
        <v>Si</v>
      </c>
      <c r="J49" s="150" t="str">
        <f>VLOOKUP(E49,VIP!$A$2:$O12321,8,FALSE)</f>
        <v>Si</v>
      </c>
      <c r="K49" s="150" t="str">
        <f>VLOOKUP(E49,VIP!$A$2:$O15895,6,0)</f>
        <v>NO</v>
      </c>
      <c r="L49" s="137" t="s">
        <v>2239</v>
      </c>
      <c r="M49" s="152" t="s">
        <v>2535</v>
      </c>
      <c r="N49" s="95" t="s">
        <v>2444</v>
      </c>
      <c r="O49" s="150" t="s">
        <v>2446</v>
      </c>
      <c r="P49" s="150"/>
      <c r="Q49" s="153" t="s">
        <v>2950</v>
      </c>
    </row>
    <row r="50" spans="1:18" ht="18" x14ac:dyDescent="0.25">
      <c r="A50" s="150" t="str">
        <f>VLOOKUP(E50,'LISTADO ATM'!$A$2:$C$901,3,0)</f>
        <v>NORTE</v>
      </c>
      <c r="B50" s="126" t="s">
        <v>2719</v>
      </c>
      <c r="C50" s="96">
        <v>44432.870439814818</v>
      </c>
      <c r="D50" s="96" t="s">
        <v>2460</v>
      </c>
      <c r="E50" s="126">
        <v>8</v>
      </c>
      <c r="F50" s="150" t="str">
        <f>VLOOKUP(E50,VIP!$A$2:$O15436,2,0)</f>
        <v>DRBR008</v>
      </c>
      <c r="G50" s="150" t="str">
        <f>VLOOKUP(E50,'LISTADO ATM'!$A$2:$B$900,2,0)</f>
        <v>ATM Autoservicio Yaque</v>
      </c>
      <c r="H50" s="150" t="str">
        <f>VLOOKUP(E50,VIP!$A$2:$O20397,7,FALSE)</f>
        <v>Si</v>
      </c>
      <c r="I50" s="150" t="str">
        <f>VLOOKUP(E50,VIP!$A$2:$O12362,8,FALSE)</f>
        <v>Si</v>
      </c>
      <c r="J50" s="150" t="str">
        <f>VLOOKUP(E50,VIP!$A$2:$O12312,8,FALSE)</f>
        <v>Si</v>
      </c>
      <c r="K50" s="150" t="str">
        <f>VLOOKUP(E50,VIP!$A$2:$O15886,6,0)</f>
        <v>NO</v>
      </c>
      <c r="L50" s="137" t="s">
        <v>2720</v>
      </c>
      <c r="M50" s="152" t="s">
        <v>2535</v>
      </c>
      <c r="N50" s="95" t="s">
        <v>2444</v>
      </c>
      <c r="O50" s="150" t="s">
        <v>2461</v>
      </c>
      <c r="P50" s="150"/>
      <c r="Q50" s="153">
        <v>44433.615567129629</v>
      </c>
    </row>
    <row r="51" spans="1:18" ht="18" x14ac:dyDescent="0.25">
      <c r="A51" s="150" t="str">
        <f>VLOOKUP(E51,'LISTADO ATM'!$A$2:$C$901,3,0)</f>
        <v>NORTE</v>
      </c>
      <c r="B51" s="126" t="s">
        <v>2756</v>
      </c>
      <c r="C51" s="96">
        <v>44433.0158912037</v>
      </c>
      <c r="D51" s="96" t="s">
        <v>2460</v>
      </c>
      <c r="E51" s="126">
        <v>538</v>
      </c>
      <c r="F51" s="150" t="str">
        <f>VLOOKUP(E51,VIP!$A$2:$O15451,2,0)</f>
        <v>DRBR538</v>
      </c>
      <c r="G51" s="150" t="str">
        <f>VLOOKUP(E51,'LISTADO ATM'!$A$2:$B$900,2,0)</f>
        <v>ATM  Autoservicio San Fco. Macorís</v>
      </c>
      <c r="H51" s="150" t="str">
        <f>VLOOKUP(E51,VIP!$A$2:$O20412,7,FALSE)</f>
        <v>Si</v>
      </c>
      <c r="I51" s="150" t="str">
        <f>VLOOKUP(E51,VIP!$A$2:$O12377,8,FALSE)</f>
        <v>Si</v>
      </c>
      <c r="J51" s="150" t="str">
        <f>VLOOKUP(E51,VIP!$A$2:$O12327,8,FALSE)</f>
        <v>Si</v>
      </c>
      <c r="K51" s="150" t="str">
        <f>VLOOKUP(E51,VIP!$A$2:$O15901,6,0)</f>
        <v>NO</v>
      </c>
      <c r="L51" s="137" t="s">
        <v>2759</v>
      </c>
      <c r="M51" s="152" t="s">
        <v>2535</v>
      </c>
      <c r="N51" s="95" t="s">
        <v>2444</v>
      </c>
      <c r="O51" s="150" t="s">
        <v>2760</v>
      </c>
      <c r="P51" s="150"/>
      <c r="Q51" s="153">
        <v>44433.452777777777</v>
      </c>
    </row>
    <row r="52" spans="1:18" ht="18" x14ac:dyDescent="0.25">
      <c r="A52" s="150" t="str">
        <f>VLOOKUP(E52,'LISTADO ATM'!$A$2:$C$901,3,0)</f>
        <v>DISTRITO NACIONAL</v>
      </c>
      <c r="B52" s="126" t="s">
        <v>2721</v>
      </c>
      <c r="C52" s="96">
        <v>44432.868333333332</v>
      </c>
      <c r="D52" s="96" t="s">
        <v>2460</v>
      </c>
      <c r="E52" s="126">
        <v>701</v>
      </c>
      <c r="F52" s="150" t="str">
        <f>VLOOKUP(E52,VIP!$A$2:$O15437,2,0)</f>
        <v>DRBR701</v>
      </c>
      <c r="G52" s="150" t="str">
        <f>VLOOKUP(E52,'LISTADO ATM'!$A$2:$B$900,2,0)</f>
        <v>ATM Autoservicio Los Alcarrizos</v>
      </c>
      <c r="H52" s="150" t="str">
        <f>VLOOKUP(E52,VIP!$A$2:$O20398,7,FALSE)</f>
        <v>Si</v>
      </c>
      <c r="I52" s="150" t="str">
        <f>VLOOKUP(E52,VIP!$A$2:$O12363,8,FALSE)</f>
        <v>Si</v>
      </c>
      <c r="J52" s="150" t="str">
        <f>VLOOKUP(E52,VIP!$A$2:$O12313,8,FALSE)</f>
        <v>Si</v>
      </c>
      <c r="K52" s="150" t="str">
        <f>VLOOKUP(E52,VIP!$A$2:$O15887,6,0)</f>
        <v>NO</v>
      </c>
      <c r="L52" s="137" t="s">
        <v>2550</v>
      </c>
      <c r="M52" s="152" t="s">
        <v>2535</v>
      </c>
      <c r="N52" s="95" t="s">
        <v>2444</v>
      </c>
      <c r="O52" s="150" t="s">
        <v>2461</v>
      </c>
      <c r="P52" s="150"/>
      <c r="Q52" s="153">
        <v>44433.452777777777</v>
      </c>
    </row>
    <row r="53" spans="1:18" ht="18" x14ac:dyDescent="0.25">
      <c r="A53" s="150" t="str">
        <f>VLOOKUP(E53,'LISTADO ATM'!$A$2:$C$901,3,0)</f>
        <v>NORTE</v>
      </c>
      <c r="B53" s="126" t="s">
        <v>2684</v>
      </c>
      <c r="C53" s="96">
        <v>44432.679270833331</v>
      </c>
      <c r="D53" s="96" t="s">
        <v>2441</v>
      </c>
      <c r="E53" s="126">
        <v>266</v>
      </c>
      <c r="F53" s="150" t="str">
        <f>VLOOKUP(E53,VIP!$A$2:$O15438,2,0)</f>
        <v>DRBR266</v>
      </c>
      <c r="G53" s="150" t="str">
        <f>VLOOKUP(E53,'LISTADO ATM'!$A$2:$B$900,2,0)</f>
        <v xml:space="preserve">ATM Oficina Villa Francisca </v>
      </c>
      <c r="H53" s="150" t="str">
        <f>VLOOKUP(E53,VIP!$A$2:$O20399,7,FALSE)</f>
        <v>Si</v>
      </c>
      <c r="I53" s="150" t="str">
        <f>VLOOKUP(E53,VIP!$A$2:$O12364,8,FALSE)</f>
        <v>Si</v>
      </c>
      <c r="J53" s="150" t="str">
        <f>VLOOKUP(E53,VIP!$A$2:$O12314,8,FALSE)</f>
        <v>Si</v>
      </c>
      <c r="K53" s="150" t="str">
        <f>VLOOKUP(E53,VIP!$A$2:$O15888,6,0)</f>
        <v>NO</v>
      </c>
      <c r="L53" s="137" t="s">
        <v>2550</v>
      </c>
      <c r="M53" s="152" t="s">
        <v>2535</v>
      </c>
      <c r="N53" s="95" t="s">
        <v>2444</v>
      </c>
      <c r="O53" s="150" t="s">
        <v>2445</v>
      </c>
      <c r="P53" s="150"/>
      <c r="Q53" s="153">
        <v>44433.615567129629</v>
      </c>
    </row>
    <row r="54" spans="1:18" ht="18" x14ac:dyDescent="0.25">
      <c r="A54" s="150" t="str">
        <f>VLOOKUP(E54,'LISTADO ATM'!$A$2:$C$901,3,0)</f>
        <v>DISTRITO NACIONAL</v>
      </c>
      <c r="B54" s="126" t="s">
        <v>2654</v>
      </c>
      <c r="C54" s="96">
        <v>44432.477812500001</v>
      </c>
      <c r="D54" s="96" t="s">
        <v>2613</v>
      </c>
      <c r="E54" s="126">
        <v>568</v>
      </c>
      <c r="F54" s="150" t="str">
        <f>VLOOKUP(E54,VIP!$A$2:$O15379,2,0)</f>
        <v>DRBR01F</v>
      </c>
      <c r="G54" s="150" t="str">
        <f>VLOOKUP(E54,'LISTADO ATM'!$A$2:$B$900,2,0)</f>
        <v xml:space="preserve">ATM Ministerio de Educación </v>
      </c>
      <c r="H54" s="150" t="str">
        <f>VLOOKUP(E54,VIP!$A$2:$O20340,7,FALSE)</f>
        <v>Si</v>
      </c>
      <c r="I54" s="150" t="str">
        <f>VLOOKUP(E54,VIP!$A$2:$O12305,8,FALSE)</f>
        <v>Si</v>
      </c>
      <c r="J54" s="150" t="str">
        <f>VLOOKUP(E54,VIP!$A$2:$O12255,8,FALSE)</f>
        <v>Si</v>
      </c>
      <c r="K54" s="150" t="str">
        <f>VLOOKUP(E54,VIP!$A$2:$O15829,6,0)</f>
        <v>NO</v>
      </c>
      <c r="L54" s="137" t="s">
        <v>2434</v>
      </c>
      <c r="M54" s="152" t="s">
        <v>2535</v>
      </c>
      <c r="N54" s="95" t="s">
        <v>2444</v>
      </c>
      <c r="O54" s="150" t="s">
        <v>2614</v>
      </c>
      <c r="P54" s="150"/>
      <c r="Q54" s="153">
        <v>44433.452777777777</v>
      </c>
    </row>
    <row r="55" spans="1:18" ht="18" x14ac:dyDescent="0.25">
      <c r="A55" s="150" t="str">
        <f>VLOOKUP(E55,'LISTADO ATM'!$A$2:$C$901,3,0)</f>
        <v>SUR</v>
      </c>
      <c r="B55" s="126" t="s">
        <v>2736</v>
      </c>
      <c r="C55" s="96">
        <v>44433.113877314812</v>
      </c>
      <c r="D55" s="96" t="s">
        <v>2441</v>
      </c>
      <c r="E55" s="126">
        <v>616</v>
      </c>
      <c r="F55" s="150" t="str">
        <f>VLOOKUP(E55,VIP!$A$2:$O15431,2,0)</f>
        <v>DRBR187</v>
      </c>
      <c r="G55" s="150" t="str">
        <f>VLOOKUP(E55,'LISTADO ATM'!$A$2:$B$900,2,0)</f>
        <v xml:space="preserve">ATM 5ta. Brigada Barahona </v>
      </c>
      <c r="H55" s="150" t="str">
        <f>VLOOKUP(E55,VIP!$A$2:$O20392,7,FALSE)</f>
        <v>Si</v>
      </c>
      <c r="I55" s="150" t="str">
        <f>VLOOKUP(E55,VIP!$A$2:$O12357,8,FALSE)</f>
        <v>Si</v>
      </c>
      <c r="J55" s="150" t="str">
        <f>VLOOKUP(E55,VIP!$A$2:$O12307,8,FALSE)</f>
        <v>Si</v>
      </c>
      <c r="K55" s="150" t="str">
        <f>VLOOKUP(E55,VIP!$A$2:$O15881,6,0)</f>
        <v>NO</v>
      </c>
      <c r="L55" s="137" t="s">
        <v>2434</v>
      </c>
      <c r="M55" s="152" t="s">
        <v>2535</v>
      </c>
      <c r="N55" s="95" t="s">
        <v>2444</v>
      </c>
      <c r="O55" s="150" t="s">
        <v>2445</v>
      </c>
      <c r="P55" s="150"/>
      <c r="Q55" s="153">
        <v>44433.452777777777</v>
      </c>
    </row>
    <row r="56" spans="1:18" ht="18" x14ac:dyDescent="0.25">
      <c r="A56" s="150" t="str">
        <f>VLOOKUP(E56,'LISTADO ATM'!$A$2:$C$901,3,0)</f>
        <v>NORTE</v>
      </c>
      <c r="B56" s="126" t="s">
        <v>2778</v>
      </c>
      <c r="C56" s="96">
        <v>44433.358946759261</v>
      </c>
      <c r="D56" s="96" t="s">
        <v>2613</v>
      </c>
      <c r="E56" s="126">
        <v>775</v>
      </c>
      <c r="F56" s="150" t="str">
        <f>VLOOKUP(E56,VIP!$A$2:$O15425,2,0)</f>
        <v>DRBR450</v>
      </c>
      <c r="G56" s="150" t="str">
        <f>VLOOKUP(E56,'LISTADO ATM'!$A$2:$B$900,2,0)</f>
        <v xml:space="preserve">ATM S/M Lilo (Montecristi) </v>
      </c>
      <c r="H56" s="150" t="str">
        <f>VLOOKUP(E56,VIP!$A$2:$O20386,7,FALSE)</f>
        <v>Si</v>
      </c>
      <c r="I56" s="150" t="str">
        <f>VLOOKUP(E56,VIP!$A$2:$O12351,8,FALSE)</f>
        <v>Si</v>
      </c>
      <c r="J56" s="150" t="str">
        <f>VLOOKUP(E56,VIP!$A$2:$O12301,8,FALSE)</f>
        <v>Si</v>
      </c>
      <c r="K56" s="150" t="str">
        <f>VLOOKUP(E56,VIP!$A$2:$O15875,6,0)</f>
        <v>NO</v>
      </c>
      <c r="L56" s="137" t="s">
        <v>2434</v>
      </c>
      <c r="M56" s="152" t="s">
        <v>2535</v>
      </c>
      <c r="N56" s="95" t="s">
        <v>2444</v>
      </c>
      <c r="O56" s="150" t="s">
        <v>2614</v>
      </c>
      <c r="P56" s="150"/>
      <c r="Q56" s="153">
        <v>44433.452777777777</v>
      </c>
    </row>
    <row r="57" spans="1:18" ht="18" x14ac:dyDescent="0.25">
      <c r="A57" s="150" t="str">
        <f>VLOOKUP(E57,'LISTADO ATM'!$A$2:$C$901,3,0)</f>
        <v>NORTE</v>
      </c>
      <c r="B57" s="126" t="s">
        <v>2731</v>
      </c>
      <c r="C57" s="96">
        <v>44433.142835648148</v>
      </c>
      <c r="D57" s="96" t="s">
        <v>2460</v>
      </c>
      <c r="E57" s="126">
        <v>985</v>
      </c>
      <c r="F57" s="150" t="str">
        <f>VLOOKUP(E57,VIP!$A$2:$O15426,2,0)</f>
        <v>DRBR985</v>
      </c>
      <c r="G57" s="150" t="str">
        <f>VLOOKUP(E57,'LISTADO ATM'!$A$2:$B$900,2,0)</f>
        <v xml:space="preserve">ATM Oficina Dajabón II </v>
      </c>
      <c r="H57" s="150" t="str">
        <f>VLOOKUP(E57,VIP!$A$2:$O20387,7,FALSE)</f>
        <v>Si</v>
      </c>
      <c r="I57" s="150" t="str">
        <f>VLOOKUP(E57,VIP!$A$2:$O12352,8,FALSE)</f>
        <v>Si</v>
      </c>
      <c r="J57" s="150" t="str">
        <f>VLOOKUP(E57,VIP!$A$2:$O12302,8,FALSE)</f>
        <v>Si</v>
      </c>
      <c r="K57" s="150" t="str">
        <f>VLOOKUP(E57,VIP!$A$2:$O15876,6,0)</f>
        <v>NO</v>
      </c>
      <c r="L57" s="137" t="s">
        <v>2434</v>
      </c>
      <c r="M57" s="152" t="s">
        <v>2535</v>
      </c>
      <c r="N57" s="95" t="s">
        <v>2444</v>
      </c>
      <c r="O57" s="150" t="s">
        <v>2760</v>
      </c>
      <c r="P57" s="150"/>
      <c r="Q57" s="153">
        <v>44433.452777777777</v>
      </c>
    </row>
    <row r="58" spans="1:18" ht="18" x14ac:dyDescent="0.25">
      <c r="A58" s="150" t="str">
        <f>VLOOKUP(E58,'LISTADO ATM'!$A$2:$C$901,3,0)</f>
        <v>NORTE</v>
      </c>
      <c r="B58" s="126" t="s">
        <v>2757</v>
      </c>
      <c r="C58" s="96">
        <v>44433.01394675926</v>
      </c>
      <c r="D58" s="96" t="s">
        <v>2460</v>
      </c>
      <c r="E58" s="126">
        <v>93</v>
      </c>
      <c r="F58" s="150" t="str">
        <f>VLOOKUP(E58,VIP!$A$2:$O15452,2,0)</f>
        <v>DRBR093</v>
      </c>
      <c r="G58" s="150" t="str">
        <f>VLOOKUP(E58,'LISTADO ATM'!$A$2:$B$900,2,0)</f>
        <v xml:space="preserve">ATM Oficina Cotuí </v>
      </c>
      <c r="H58" s="150" t="str">
        <f>VLOOKUP(E58,VIP!$A$2:$O20413,7,FALSE)</f>
        <v>Si</v>
      </c>
      <c r="I58" s="150" t="str">
        <f>VLOOKUP(E58,VIP!$A$2:$O12378,8,FALSE)</f>
        <v>Si</v>
      </c>
      <c r="J58" s="150" t="str">
        <f>VLOOKUP(E58,VIP!$A$2:$O12328,8,FALSE)</f>
        <v>Si</v>
      </c>
      <c r="K58" s="150" t="str">
        <f>VLOOKUP(E58,VIP!$A$2:$O15902,6,0)</f>
        <v>SI</v>
      </c>
      <c r="L58" s="137" t="s">
        <v>2434</v>
      </c>
      <c r="M58" s="152" t="s">
        <v>2535</v>
      </c>
      <c r="N58" s="95" t="s">
        <v>2444</v>
      </c>
      <c r="O58" s="150" t="s">
        <v>2760</v>
      </c>
      <c r="P58" s="150"/>
      <c r="Q58" s="153">
        <v>44433.615567129629</v>
      </c>
      <c r="R58" s="69"/>
    </row>
    <row r="59" spans="1:18" ht="18" x14ac:dyDescent="0.25">
      <c r="A59" s="150" t="str">
        <f>VLOOKUP(E59,'LISTADO ATM'!$A$2:$C$901,3,0)</f>
        <v>DISTRITO NACIONAL</v>
      </c>
      <c r="B59" s="126" t="s">
        <v>2798</v>
      </c>
      <c r="C59" s="96">
        <v>44433.425000000003</v>
      </c>
      <c r="D59" s="96" t="s">
        <v>2441</v>
      </c>
      <c r="E59" s="126">
        <v>227</v>
      </c>
      <c r="F59" s="150" t="str">
        <f>VLOOKUP(E59,VIP!$A$2:$O15439,2,0)</f>
        <v>DRBR227</v>
      </c>
      <c r="G59" s="150" t="str">
        <f>VLOOKUP(E59,'LISTADO ATM'!$A$2:$B$900,2,0)</f>
        <v xml:space="preserve">ATM S/M Bravo Av. Enriquillo </v>
      </c>
      <c r="H59" s="150" t="str">
        <f>VLOOKUP(E59,VIP!$A$2:$O20400,7,FALSE)</f>
        <v>Si</v>
      </c>
      <c r="I59" s="150" t="str">
        <f>VLOOKUP(E59,VIP!$A$2:$O12365,8,FALSE)</f>
        <v>Si</v>
      </c>
      <c r="J59" s="150" t="str">
        <f>VLOOKUP(E59,VIP!$A$2:$O12315,8,FALSE)</f>
        <v>Si</v>
      </c>
      <c r="K59" s="150" t="str">
        <f>VLOOKUP(E59,VIP!$A$2:$O15889,6,0)</f>
        <v>NO</v>
      </c>
      <c r="L59" s="137" t="s">
        <v>2434</v>
      </c>
      <c r="M59" s="152" t="s">
        <v>2535</v>
      </c>
      <c r="N59" s="95" t="s">
        <v>2444</v>
      </c>
      <c r="O59" s="150" t="s">
        <v>2445</v>
      </c>
      <c r="P59" s="150"/>
      <c r="Q59" s="153">
        <v>44433.615567129629</v>
      </c>
      <c r="R59" s="69"/>
    </row>
    <row r="60" spans="1:18" ht="18" x14ac:dyDescent="0.25">
      <c r="A60" s="150" t="str">
        <f>VLOOKUP(E60,'LISTADO ATM'!$A$2:$C$901,3,0)</f>
        <v>NORTE</v>
      </c>
      <c r="B60" s="126" t="s">
        <v>2741</v>
      </c>
      <c r="C60" s="96">
        <v>44433.09002314815</v>
      </c>
      <c r="D60" s="96" t="s">
        <v>2613</v>
      </c>
      <c r="E60" s="126">
        <v>383</v>
      </c>
      <c r="F60" s="150" t="str">
        <f>VLOOKUP(E60,VIP!$A$2:$O15436,2,0)</f>
        <v>DRBR383</v>
      </c>
      <c r="G60" s="150" t="str">
        <f>VLOOKUP(E60,'LISTADO ATM'!$A$2:$B$900,2,0)</f>
        <v>ATM S/M Daniel (Dajabón)</v>
      </c>
      <c r="H60" s="150" t="str">
        <f>VLOOKUP(E60,VIP!$A$2:$O20397,7,FALSE)</f>
        <v>N/A</v>
      </c>
      <c r="I60" s="150" t="str">
        <f>VLOOKUP(E60,VIP!$A$2:$O12362,8,FALSE)</f>
        <v>N/A</v>
      </c>
      <c r="J60" s="150" t="str">
        <f>VLOOKUP(E60,VIP!$A$2:$O12312,8,FALSE)</f>
        <v>N/A</v>
      </c>
      <c r="K60" s="150" t="str">
        <f>VLOOKUP(E60,VIP!$A$2:$O15886,6,0)</f>
        <v>N/A</v>
      </c>
      <c r="L60" s="137" t="s">
        <v>2434</v>
      </c>
      <c r="M60" s="152" t="s">
        <v>2535</v>
      </c>
      <c r="N60" s="95" t="s">
        <v>2444</v>
      </c>
      <c r="O60" s="150" t="s">
        <v>2614</v>
      </c>
      <c r="P60" s="150"/>
      <c r="Q60" s="153">
        <v>44433.615567129629</v>
      </c>
      <c r="R60" s="69"/>
    </row>
    <row r="61" spans="1:18" ht="18" x14ac:dyDescent="0.25">
      <c r="A61" s="150" t="str">
        <f>VLOOKUP(E61,'LISTADO ATM'!$A$2:$C$901,3,0)</f>
        <v>DISTRITO NACIONAL</v>
      </c>
      <c r="B61" s="126" t="s">
        <v>2796</v>
      </c>
      <c r="C61" s="96">
        <v>44433.432685185187</v>
      </c>
      <c r="D61" s="96" t="s">
        <v>2441</v>
      </c>
      <c r="E61" s="126">
        <v>435</v>
      </c>
      <c r="F61" s="150" t="str">
        <f>VLOOKUP(E61,VIP!$A$2:$O15437,2,0)</f>
        <v>DRBR435</v>
      </c>
      <c r="G61" s="150" t="str">
        <f>VLOOKUP(E61,'LISTADO ATM'!$A$2:$B$900,2,0)</f>
        <v xml:space="preserve">ATM Autobanco Torre I </v>
      </c>
      <c r="H61" s="150" t="str">
        <f>VLOOKUP(E61,VIP!$A$2:$O20398,7,FALSE)</f>
        <v>Si</v>
      </c>
      <c r="I61" s="150" t="str">
        <f>VLOOKUP(E61,VIP!$A$2:$O12363,8,FALSE)</f>
        <v>Si</v>
      </c>
      <c r="J61" s="150" t="str">
        <f>VLOOKUP(E61,VIP!$A$2:$O12313,8,FALSE)</f>
        <v>Si</v>
      </c>
      <c r="K61" s="150" t="str">
        <f>VLOOKUP(E61,VIP!$A$2:$O15887,6,0)</f>
        <v>SI</v>
      </c>
      <c r="L61" s="137" t="s">
        <v>2434</v>
      </c>
      <c r="M61" s="152" t="s">
        <v>2535</v>
      </c>
      <c r="N61" s="95" t="s">
        <v>2444</v>
      </c>
      <c r="O61" s="150" t="s">
        <v>2445</v>
      </c>
      <c r="P61" s="150"/>
      <c r="Q61" s="153">
        <v>44433.615567129629</v>
      </c>
      <c r="R61" s="69"/>
    </row>
    <row r="62" spans="1:18" ht="18" x14ac:dyDescent="0.25">
      <c r="A62" s="150" t="str">
        <f>VLOOKUP(E62,'LISTADO ATM'!$A$2:$C$901,3,0)</f>
        <v>DISTRITO NACIONAL</v>
      </c>
      <c r="B62" s="126" t="s">
        <v>2743</v>
      </c>
      <c r="C62" s="96">
        <v>44433.07744212963</v>
      </c>
      <c r="D62" s="96" t="s">
        <v>2441</v>
      </c>
      <c r="E62" s="126">
        <v>558</v>
      </c>
      <c r="F62" s="150" t="str">
        <f>VLOOKUP(E62,VIP!$A$2:$O15438,2,0)</f>
        <v>DRBR106</v>
      </c>
      <c r="G62" s="150" t="str">
        <f>VLOOKUP(E62,'LISTADO ATM'!$A$2:$B$900,2,0)</f>
        <v xml:space="preserve">ATM Base Naval 27 de Febrero (Sans Soucí) </v>
      </c>
      <c r="H62" s="150" t="str">
        <f>VLOOKUP(E62,VIP!$A$2:$O20399,7,FALSE)</f>
        <v>Si</v>
      </c>
      <c r="I62" s="150" t="str">
        <f>VLOOKUP(E62,VIP!$A$2:$O12364,8,FALSE)</f>
        <v>Si</v>
      </c>
      <c r="J62" s="150" t="str">
        <f>VLOOKUP(E62,VIP!$A$2:$O12314,8,FALSE)</f>
        <v>Si</v>
      </c>
      <c r="K62" s="150" t="str">
        <f>VLOOKUP(E62,VIP!$A$2:$O15888,6,0)</f>
        <v>NO</v>
      </c>
      <c r="L62" s="137" t="s">
        <v>2434</v>
      </c>
      <c r="M62" s="152" t="s">
        <v>2535</v>
      </c>
      <c r="N62" s="95" t="s">
        <v>2444</v>
      </c>
      <c r="O62" s="150" t="s">
        <v>2445</v>
      </c>
      <c r="P62" s="150"/>
      <c r="Q62" s="153">
        <v>44433.615567129629</v>
      </c>
      <c r="R62" s="69"/>
    </row>
    <row r="63" spans="1:18" ht="18" x14ac:dyDescent="0.25">
      <c r="A63" s="150" t="str">
        <f>VLOOKUP(E63,'LISTADO ATM'!$A$2:$C$901,3,0)</f>
        <v>SUR</v>
      </c>
      <c r="B63" s="126" t="s">
        <v>2726</v>
      </c>
      <c r="C63" s="96">
        <v>44433.160486111112</v>
      </c>
      <c r="D63" s="96" t="s">
        <v>2460</v>
      </c>
      <c r="E63" s="126">
        <v>699</v>
      </c>
      <c r="F63" s="150" t="str">
        <f>VLOOKUP(E63,VIP!$A$2:$O15421,2,0)</f>
        <v>DRBR699</v>
      </c>
      <c r="G63" s="150" t="str">
        <f>VLOOKUP(E63,'LISTADO ATM'!$A$2:$B$900,2,0)</f>
        <v>ATM S/M Bravo Bani</v>
      </c>
      <c r="H63" s="150" t="str">
        <f>VLOOKUP(E63,VIP!$A$2:$O20382,7,FALSE)</f>
        <v>NO</v>
      </c>
      <c r="I63" s="150" t="str">
        <f>VLOOKUP(E63,VIP!$A$2:$O12347,8,FALSE)</f>
        <v>SI</v>
      </c>
      <c r="J63" s="150" t="str">
        <f>VLOOKUP(E63,VIP!$A$2:$O12297,8,FALSE)</f>
        <v>SI</v>
      </c>
      <c r="K63" s="150" t="str">
        <f>VLOOKUP(E63,VIP!$A$2:$O15871,6,0)</f>
        <v>NO</v>
      </c>
      <c r="L63" s="137" t="s">
        <v>2434</v>
      </c>
      <c r="M63" s="152" t="s">
        <v>2535</v>
      </c>
      <c r="N63" s="95" t="s">
        <v>2444</v>
      </c>
      <c r="O63" s="150" t="s">
        <v>2760</v>
      </c>
      <c r="P63" s="150"/>
      <c r="Q63" s="153">
        <v>44433.615567129629</v>
      </c>
      <c r="R63" s="69"/>
    </row>
    <row r="64" spans="1:18" ht="18" x14ac:dyDescent="0.25">
      <c r="A64" s="150" t="str">
        <f>VLOOKUP(E64,'LISTADO ATM'!$A$2:$C$901,3,0)</f>
        <v>NORTE</v>
      </c>
      <c r="B64" s="126" t="s">
        <v>2740</v>
      </c>
      <c r="C64" s="96">
        <v>44433.106620370374</v>
      </c>
      <c r="D64" s="96" t="s">
        <v>2460</v>
      </c>
      <c r="E64" s="126">
        <v>752</v>
      </c>
      <c r="F64" s="150" t="str">
        <f>VLOOKUP(E64,VIP!$A$2:$O15435,2,0)</f>
        <v>DRBR280</v>
      </c>
      <c r="G64" s="150" t="str">
        <f>VLOOKUP(E64,'LISTADO ATM'!$A$2:$B$900,2,0)</f>
        <v xml:space="preserve">ATM UNP Las Carolinas (La Vega) </v>
      </c>
      <c r="H64" s="150" t="str">
        <f>VLOOKUP(E64,VIP!$A$2:$O20396,7,FALSE)</f>
        <v>Si</v>
      </c>
      <c r="I64" s="150" t="str">
        <f>VLOOKUP(E64,VIP!$A$2:$O12361,8,FALSE)</f>
        <v>Si</v>
      </c>
      <c r="J64" s="150" t="str">
        <f>VLOOKUP(E64,VIP!$A$2:$O12311,8,FALSE)</f>
        <v>Si</v>
      </c>
      <c r="K64" s="150" t="str">
        <f>VLOOKUP(E64,VIP!$A$2:$O15885,6,0)</f>
        <v>SI</v>
      </c>
      <c r="L64" s="137" t="s">
        <v>2434</v>
      </c>
      <c r="M64" s="152" t="s">
        <v>2535</v>
      </c>
      <c r="N64" s="95" t="s">
        <v>2444</v>
      </c>
      <c r="O64" s="150" t="s">
        <v>2760</v>
      </c>
      <c r="P64" s="150"/>
      <c r="Q64" s="153">
        <v>44433.615567129629</v>
      </c>
      <c r="R64" s="69"/>
    </row>
    <row r="65" spans="1:18" ht="18" x14ac:dyDescent="0.25">
      <c r="A65" s="150" t="str">
        <f>VLOOKUP(E65,'LISTADO ATM'!$A$2:$C$901,3,0)</f>
        <v>DISTRITO NACIONAL</v>
      </c>
      <c r="B65" s="126" t="s">
        <v>2732</v>
      </c>
      <c r="C65" s="96">
        <v>44433.134756944448</v>
      </c>
      <c r="D65" s="96" t="s">
        <v>2441</v>
      </c>
      <c r="E65" s="126">
        <v>861</v>
      </c>
      <c r="F65" s="150" t="str">
        <f>VLOOKUP(E65,VIP!$A$2:$O15427,2,0)</f>
        <v>DRBR861</v>
      </c>
      <c r="G65" s="150" t="str">
        <f>VLOOKUP(E65,'LISTADO ATM'!$A$2:$B$900,2,0)</f>
        <v xml:space="preserve">ATM Oficina Bella Vista 27 de Febrero II </v>
      </c>
      <c r="H65" s="150" t="str">
        <f>VLOOKUP(E65,VIP!$A$2:$O20388,7,FALSE)</f>
        <v>Si</v>
      </c>
      <c r="I65" s="150" t="str">
        <f>VLOOKUP(E65,VIP!$A$2:$O12353,8,FALSE)</f>
        <v>Si</v>
      </c>
      <c r="J65" s="150" t="str">
        <f>VLOOKUP(E65,VIP!$A$2:$O12303,8,FALSE)</f>
        <v>Si</v>
      </c>
      <c r="K65" s="150" t="str">
        <f>VLOOKUP(E65,VIP!$A$2:$O15877,6,0)</f>
        <v>NO</v>
      </c>
      <c r="L65" s="137" t="s">
        <v>2434</v>
      </c>
      <c r="M65" s="152" t="s">
        <v>2535</v>
      </c>
      <c r="N65" s="95" t="s">
        <v>2444</v>
      </c>
      <c r="O65" s="150" t="s">
        <v>2445</v>
      </c>
      <c r="P65" s="150"/>
      <c r="Q65" s="153">
        <v>44433.615567129629</v>
      </c>
      <c r="R65" s="69"/>
    </row>
    <row r="66" spans="1:18" ht="18" x14ac:dyDescent="0.25">
      <c r="A66" s="150" t="str">
        <f>VLOOKUP(E66,'LISTADO ATM'!$A$2:$C$901,3,0)</f>
        <v>NORTE</v>
      </c>
      <c r="B66" s="126" t="s">
        <v>2734</v>
      </c>
      <c r="C66" s="96">
        <v>44433.130277777775</v>
      </c>
      <c r="D66" s="96" t="s">
        <v>2613</v>
      </c>
      <c r="E66" s="126">
        <v>936</v>
      </c>
      <c r="F66" s="150" t="str">
        <f>VLOOKUP(E66,VIP!$A$2:$O15429,2,0)</f>
        <v>DRBR936</v>
      </c>
      <c r="G66" s="150" t="str">
        <f>VLOOKUP(E66,'LISTADO ATM'!$A$2:$B$900,2,0)</f>
        <v xml:space="preserve">ATM Autobanco Oficina La Vega I </v>
      </c>
      <c r="H66" s="150" t="str">
        <f>VLOOKUP(E66,VIP!$A$2:$O20390,7,FALSE)</f>
        <v>Si</v>
      </c>
      <c r="I66" s="150" t="str">
        <f>VLOOKUP(E66,VIP!$A$2:$O12355,8,FALSE)</f>
        <v>Si</v>
      </c>
      <c r="J66" s="150" t="str">
        <f>VLOOKUP(E66,VIP!$A$2:$O12305,8,FALSE)</f>
        <v>Si</v>
      </c>
      <c r="K66" s="150" t="str">
        <f>VLOOKUP(E66,VIP!$A$2:$O15879,6,0)</f>
        <v>NO</v>
      </c>
      <c r="L66" s="137" t="s">
        <v>2434</v>
      </c>
      <c r="M66" s="152" t="s">
        <v>2535</v>
      </c>
      <c r="N66" s="95" t="s">
        <v>2444</v>
      </c>
      <c r="O66" s="150" t="s">
        <v>2614</v>
      </c>
      <c r="P66" s="150"/>
      <c r="Q66" s="153">
        <v>44433.615567129629</v>
      </c>
      <c r="R66" s="69"/>
    </row>
    <row r="67" spans="1:18" ht="18" x14ac:dyDescent="0.25">
      <c r="A67" s="150" t="str">
        <f>VLOOKUP(E67,'LISTADO ATM'!$A$2:$C$901,3,0)</f>
        <v>DISTRITO NACIONAL</v>
      </c>
      <c r="B67" s="126" t="s">
        <v>2668</v>
      </c>
      <c r="C67" s="96">
        <v>44432.640532407408</v>
      </c>
      <c r="D67" s="96" t="s">
        <v>2441</v>
      </c>
      <c r="E67" s="126">
        <v>678</v>
      </c>
      <c r="F67" s="150" t="str">
        <f>VLOOKUP(E67,VIP!$A$2:$O15416,2,0)</f>
        <v>DRBR678</v>
      </c>
      <c r="G67" s="150" t="str">
        <f>VLOOKUP(E67,'LISTADO ATM'!$A$2:$B$900,2,0)</f>
        <v>ATM Eco Petroleo San Isidro</v>
      </c>
      <c r="H67" s="150" t="str">
        <f>VLOOKUP(E67,VIP!$A$2:$O20377,7,FALSE)</f>
        <v>Si</v>
      </c>
      <c r="I67" s="150" t="str">
        <f>VLOOKUP(E67,VIP!$A$2:$O12342,8,FALSE)</f>
        <v>Si</v>
      </c>
      <c r="J67" s="150" t="str">
        <f>VLOOKUP(E67,VIP!$A$2:$O12292,8,FALSE)</f>
        <v>Si</v>
      </c>
      <c r="K67" s="150" t="str">
        <f>VLOOKUP(E67,VIP!$A$2:$O15866,6,0)</f>
        <v>NO</v>
      </c>
      <c r="L67" s="137" t="s">
        <v>2434</v>
      </c>
      <c r="M67" s="152" t="s">
        <v>2535</v>
      </c>
      <c r="N67" s="95" t="s">
        <v>2444</v>
      </c>
      <c r="O67" s="150" t="s">
        <v>2445</v>
      </c>
      <c r="P67" s="150"/>
      <c r="Q67" s="153" t="s">
        <v>2933</v>
      </c>
      <c r="R67" s="69"/>
    </row>
    <row r="68" spans="1:18" ht="18" x14ac:dyDescent="0.25">
      <c r="A68" s="150" t="str">
        <f>VLOOKUP(E68,'LISTADO ATM'!$A$2:$C$901,3,0)</f>
        <v>NORTE</v>
      </c>
      <c r="B68" s="126" t="s">
        <v>2817</v>
      </c>
      <c r="C68" s="96">
        <v>44433.603391203702</v>
      </c>
      <c r="D68" s="96" t="s">
        <v>2441</v>
      </c>
      <c r="E68" s="126">
        <v>413</v>
      </c>
      <c r="F68" s="150" t="str">
        <f>VLOOKUP(E68,VIP!$A$2:$O15431,2,0)</f>
        <v>DRBR413</v>
      </c>
      <c r="G68" s="150" t="str">
        <f>VLOOKUP(E68,'LISTADO ATM'!$A$2:$B$900,2,0)</f>
        <v xml:space="preserve">ATM UNP Las Galeras Samaná </v>
      </c>
      <c r="H68" s="150" t="str">
        <f>VLOOKUP(E68,VIP!$A$2:$O20392,7,FALSE)</f>
        <v>Si</v>
      </c>
      <c r="I68" s="150" t="str">
        <f>VLOOKUP(E68,VIP!$A$2:$O12357,8,FALSE)</f>
        <v>Si</v>
      </c>
      <c r="J68" s="150" t="str">
        <f>VLOOKUP(E68,VIP!$A$2:$O12307,8,FALSE)</f>
        <v>Si</v>
      </c>
      <c r="K68" s="150" t="str">
        <f>VLOOKUP(E68,VIP!$A$2:$O15881,6,0)</f>
        <v>NO</v>
      </c>
      <c r="L68" s="137" t="s">
        <v>2434</v>
      </c>
      <c r="M68" s="152" t="s">
        <v>2535</v>
      </c>
      <c r="N68" s="95" t="s">
        <v>2444</v>
      </c>
      <c r="O68" s="150" t="s">
        <v>2445</v>
      </c>
      <c r="P68" s="150"/>
      <c r="Q68" s="153" t="s">
        <v>2921</v>
      </c>
      <c r="R68" s="69"/>
    </row>
    <row r="69" spans="1:18" ht="18" x14ac:dyDescent="0.25">
      <c r="A69" s="150" t="str">
        <f>VLOOKUP(E69,'LISTADO ATM'!$A$2:$C$901,3,0)</f>
        <v>SUR</v>
      </c>
      <c r="B69" s="126" t="s">
        <v>2820</v>
      </c>
      <c r="C69" s="96">
        <v>44433.598368055558</v>
      </c>
      <c r="D69" s="96" t="s">
        <v>2460</v>
      </c>
      <c r="E69" s="126">
        <v>962</v>
      </c>
      <c r="F69" s="150" t="str">
        <f>VLOOKUP(E69,VIP!$A$2:$O15435,2,0)</f>
        <v>DRBR962</v>
      </c>
      <c r="G69" s="150" t="str">
        <f>VLOOKUP(E69,'LISTADO ATM'!$A$2:$B$900,2,0)</f>
        <v xml:space="preserve">ATM Oficina Villa Ofelia II (San Juan) </v>
      </c>
      <c r="H69" s="150" t="str">
        <f>VLOOKUP(E69,VIP!$A$2:$O20396,7,FALSE)</f>
        <v>Si</v>
      </c>
      <c r="I69" s="150" t="str">
        <f>VLOOKUP(E69,VIP!$A$2:$O12361,8,FALSE)</f>
        <v>Si</v>
      </c>
      <c r="J69" s="150" t="str">
        <f>VLOOKUP(E69,VIP!$A$2:$O12311,8,FALSE)</f>
        <v>Si</v>
      </c>
      <c r="K69" s="150" t="str">
        <f>VLOOKUP(E69,VIP!$A$2:$O15885,6,0)</f>
        <v>NO</v>
      </c>
      <c r="L69" s="137" t="s">
        <v>2434</v>
      </c>
      <c r="M69" s="152" t="s">
        <v>2535</v>
      </c>
      <c r="N69" s="95" t="s">
        <v>2444</v>
      </c>
      <c r="O69" s="150" t="s">
        <v>2775</v>
      </c>
      <c r="P69" s="150"/>
      <c r="Q69" s="153" t="s">
        <v>2935</v>
      </c>
      <c r="R69" s="69"/>
    </row>
    <row r="70" spans="1:18" ht="18" x14ac:dyDescent="0.25">
      <c r="A70" s="150" t="str">
        <f>VLOOKUP(E70,'LISTADO ATM'!$A$2:$C$901,3,0)</f>
        <v>NORTE</v>
      </c>
      <c r="B70" s="126" t="s">
        <v>2813</v>
      </c>
      <c r="C70" s="96">
        <v>44433.612708333334</v>
      </c>
      <c r="D70" s="96" t="s">
        <v>2460</v>
      </c>
      <c r="E70" s="126">
        <v>62</v>
      </c>
      <c r="F70" s="150" t="str">
        <f>VLOOKUP(E70,VIP!$A$2:$O15427,2,0)</f>
        <v>DRBR062</v>
      </c>
      <c r="G70" s="150" t="str">
        <f>VLOOKUP(E70,'LISTADO ATM'!$A$2:$B$900,2,0)</f>
        <v xml:space="preserve">ATM Oficina Dajabón </v>
      </c>
      <c r="H70" s="150" t="str">
        <f>VLOOKUP(E70,VIP!$A$2:$O20388,7,FALSE)</f>
        <v>Si</v>
      </c>
      <c r="I70" s="150" t="str">
        <f>VLOOKUP(E70,VIP!$A$2:$O12353,8,FALSE)</f>
        <v>Si</v>
      </c>
      <c r="J70" s="150" t="str">
        <f>VLOOKUP(E70,VIP!$A$2:$O12303,8,FALSE)</f>
        <v>Si</v>
      </c>
      <c r="K70" s="150" t="str">
        <f>VLOOKUP(E70,VIP!$A$2:$O15877,6,0)</f>
        <v>SI</v>
      </c>
      <c r="L70" s="137" t="s">
        <v>2434</v>
      </c>
      <c r="M70" s="152" t="s">
        <v>2535</v>
      </c>
      <c r="N70" s="95" t="s">
        <v>2444</v>
      </c>
      <c r="O70" s="150" t="s">
        <v>2775</v>
      </c>
      <c r="P70" s="150"/>
      <c r="Q70" s="153" t="s">
        <v>2931</v>
      </c>
      <c r="R70" s="69"/>
    </row>
    <row r="71" spans="1:18" ht="18" x14ac:dyDescent="0.25">
      <c r="A71" s="150" t="str">
        <f>VLOOKUP(E71,'LISTADO ATM'!$A$2:$C$901,3,0)</f>
        <v>DISTRITO NACIONAL</v>
      </c>
      <c r="B71" s="126" t="s">
        <v>2880</v>
      </c>
      <c r="C71" s="96">
        <v>44433.641712962963</v>
      </c>
      <c r="D71" s="96" t="s">
        <v>2441</v>
      </c>
      <c r="E71" s="126">
        <v>264</v>
      </c>
      <c r="F71" s="150" t="str">
        <f>VLOOKUP(E71,VIP!$A$2:$O15445,2,0)</f>
        <v>DRBR264</v>
      </c>
      <c r="G71" s="150" t="str">
        <f>VLOOKUP(E71,'LISTADO ATM'!$A$2:$B$900,2,0)</f>
        <v xml:space="preserve">ATM S/M Nacional Independencia </v>
      </c>
      <c r="H71" s="150" t="str">
        <f>VLOOKUP(E71,VIP!$A$2:$O20406,7,FALSE)</f>
        <v>Si</v>
      </c>
      <c r="I71" s="150" t="str">
        <f>VLOOKUP(E71,VIP!$A$2:$O12371,8,FALSE)</f>
        <v>Si</v>
      </c>
      <c r="J71" s="150" t="str">
        <f>VLOOKUP(E71,VIP!$A$2:$O12321,8,FALSE)</f>
        <v>Si</v>
      </c>
      <c r="K71" s="150" t="str">
        <f>VLOOKUP(E71,VIP!$A$2:$O15895,6,0)</f>
        <v>SI</v>
      </c>
      <c r="L71" s="137" t="s">
        <v>2434</v>
      </c>
      <c r="M71" s="152" t="s">
        <v>2535</v>
      </c>
      <c r="N71" s="95" t="s">
        <v>2444</v>
      </c>
      <c r="O71" s="150" t="s">
        <v>2445</v>
      </c>
      <c r="P71" s="150"/>
      <c r="Q71" s="153" t="s">
        <v>2932</v>
      </c>
      <c r="R71" s="69"/>
    </row>
    <row r="72" spans="1:18" ht="18" x14ac:dyDescent="0.25">
      <c r="A72" s="150" t="str">
        <f>VLOOKUP(E72,'LISTADO ATM'!$A$2:$C$901,3,0)</f>
        <v>NORTE</v>
      </c>
      <c r="B72" s="126" t="s">
        <v>2784</v>
      </c>
      <c r="C72" s="96">
        <v>44433.470312500001</v>
      </c>
      <c r="D72" s="96" t="s">
        <v>2460</v>
      </c>
      <c r="E72" s="126">
        <v>350</v>
      </c>
      <c r="F72" s="150" t="str">
        <f>VLOOKUP(E72,VIP!$A$2:$O15425,2,0)</f>
        <v>DRBR350</v>
      </c>
      <c r="G72" s="150" t="str">
        <f>VLOOKUP(E72,'LISTADO ATM'!$A$2:$B$900,2,0)</f>
        <v xml:space="preserve">ATM Oficina Villa Tapia </v>
      </c>
      <c r="H72" s="150" t="str">
        <f>VLOOKUP(E72,VIP!$A$2:$O20386,7,FALSE)</f>
        <v>Si</v>
      </c>
      <c r="I72" s="150" t="str">
        <f>VLOOKUP(E72,VIP!$A$2:$O12351,8,FALSE)</f>
        <v>Si</v>
      </c>
      <c r="J72" s="150" t="str">
        <f>VLOOKUP(E72,VIP!$A$2:$O12301,8,FALSE)</f>
        <v>Si</v>
      </c>
      <c r="K72" s="150" t="str">
        <f>VLOOKUP(E72,VIP!$A$2:$O15875,6,0)</f>
        <v>NO</v>
      </c>
      <c r="L72" s="137" t="s">
        <v>2434</v>
      </c>
      <c r="M72" s="152" t="s">
        <v>2535</v>
      </c>
      <c r="N72" s="95" t="s">
        <v>2444</v>
      </c>
      <c r="O72" s="150" t="s">
        <v>2775</v>
      </c>
      <c r="P72" s="150"/>
      <c r="Q72" s="153" t="s">
        <v>2932</v>
      </c>
      <c r="R72" s="69"/>
    </row>
    <row r="73" spans="1:18" ht="18" x14ac:dyDescent="0.25">
      <c r="A73" s="150" t="str">
        <f>VLOOKUP(E73,'LISTADO ATM'!$A$2:$C$901,3,0)</f>
        <v>ESTE</v>
      </c>
      <c r="B73" s="126" t="s">
        <v>2827</v>
      </c>
      <c r="C73" s="96">
        <v>44433.584988425922</v>
      </c>
      <c r="D73" s="96" t="s">
        <v>2460</v>
      </c>
      <c r="E73" s="126">
        <v>945</v>
      </c>
      <c r="F73" s="150" t="str">
        <f>VLOOKUP(E73,VIP!$A$2:$O15442,2,0)</f>
        <v>DRBR945</v>
      </c>
      <c r="G73" s="150" t="str">
        <f>VLOOKUP(E73,'LISTADO ATM'!$A$2:$B$900,2,0)</f>
        <v xml:space="preserve">ATM UNP El Valle (Hato Mayor) </v>
      </c>
      <c r="H73" s="150" t="str">
        <f>VLOOKUP(E73,VIP!$A$2:$O20403,7,FALSE)</f>
        <v>Si</v>
      </c>
      <c r="I73" s="150" t="str">
        <f>VLOOKUP(E73,VIP!$A$2:$O12368,8,FALSE)</f>
        <v>Si</v>
      </c>
      <c r="J73" s="150" t="str">
        <f>VLOOKUP(E73,VIP!$A$2:$O12318,8,FALSE)</f>
        <v>Si</v>
      </c>
      <c r="K73" s="150" t="str">
        <f>VLOOKUP(E73,VIP!$A$2:$O15892,6,0)</f>
        <v>NO</v>
      </c>
      <c r="L73" s="137" t="s">
        <v>2434</v>
      </c>
      <c r="M73" s="152" t="s">
        <v>2535</v>
      </c>
      <c r="N73" s="95" t="s">
        <v>2444</v>
      </c>
      <c r="O73" s="150" t="s">
        <v>2775</v>
      </c>
      <c r="P73" s="150"/>
      <c r="Q73" s="153" t="s">
        <v>2932</v>
      </c>
      <c r="R73" s="69"/>
    </row>
    <row r="74" spans="1:18" ht="18" x14ac:dyDescent="0.25">
      <c r="A74" s="150" t="str">
        <f>VLOOKUP(E74,'LISTADO ATM'!$A$2:$C$901,3,0)</f>
        <v>ESTE</v>
      </c>
      <c r="B74" s="126" t="s">
        <v>2733</v>
      </c>
      <c r="C74" s="96">
        <v>44433.133275462962</v>
      </c>
      <c r="D74" s="96" t="s">
        <v>2460</v>
      </c>
      <c r="E74" s="126">
        <v>912</v>
      </c>
      <c r="F74" s="150" t="str">
        <f>VLOOKUP(E74,VIP!$A$2:$O15428,2,0)</f>
        <v>DRBR973</v>
      </c>
      <c r="G74" s="150" t="str">
        <f>VLOOKUP(E74,'LISTADO ATM'!$A$2:$B$900,2,0)</f>
        <v xml:space="preserve">ATM Oficina San Pedro II </v>
      </c>
      <c r="H74" s="150" t="str">
        <f>VLOOKUP(E74,VIP!$A$2:$O20389,7,FALSE)</f>
        <v>Si</v>
      </c>
      <c r="I74" s="150" t="str">
        <f>VLOOKUP(E74,VIP!$A$2:$O12354,8,FALSE)</f>
        <v>Si</v>
      </c>
      <c r="J74" s="150" t="str">
        <f>VLOOKUP(E74,VIP!$A$2:$O12304,8,FALSE)</f>
        <v>Si</v>
      </c>
      <c r="K74" s="150" t="str">
        <f>VLOOKUP(E74,VIP!$A$2:$O15878,6,0)</f>
        <v>SI</v>
      </c>
      <c r="L74" s="137" t="s">
        <v>2434</v>
      </c>
      <c r="M74" s="152" t="s">
        <v>2535</v>
      </c>
      <c r="N74" s="95" t="s">
        <v>2444</v>
      </c>
      <c r="O74" s="150" t="s">
        <v>2760</v>
      </c>
      <c r="P74" s="150"/>
      <c r="Q74" s="153" t="s">
        <v>2934</v>
      </c>
      <c r="R74" s="69"/>
    </row>
    <row r="75" spans="1:18" ht="18" x14ac:dyDescent="0.25">
      <c r="A75" s="150" t="str">
        <f>VLOOKUP(E75,'LISTADO ATM'!$A$2:$C$901,3,0)</f>
        <v>DISTRITO NACIONAL</v>
      </c>
      <c r="B75" s="126" t="s">
        <v>2666</v>
      </c>
      <c r="C75" s="96">
        <v>44432.637696759259</v>
      </c>
      <c r="D75" s="96" t="s">
        <v>2174</v>
      </c>
      <c r="E75" s="126">
        <v>18</v>
      </c>
      <c r="F75" s="150" t="str">
        <f>VLOOKUP(E75,VIP!$A$2:$O15410,2,0)</f>
        <v>DRBR018</v>
      </c>
      <c r="G75" s="150" t="str">
        <f>VLOOKUP(E75,'LISTADO ATM'!$A$2:$B$900,2,0)</f>
        <v xml:space="preserve">ATM Oficina Haina Occidental I </v>
      </c>
      <c r="H75" s="150" t="str">
        <f>VLOOKUP(E75,VIP!$A$2:$O20371,7,FALSE)</f>
        <v>Si</v>
      </c>
      <c r="I75" s="150" t="str">
        <f>VLOOKUP(E75,VIP!$A$2:$O12336,8,FALSE)</f>
        <v>Si</v>
      </c>
      <c r="J75" s="150" t="str">
        <f>VLOOKUP(E75,VIP!$A$2:$O12286,8,FALSE)</f>
        <v>Si</v>
      </c>
      <c r="K75" s="150" t="str">
        <f>VLOOKUP(E75,VIP!$A$2:$O15860,6,0)</f>
        <v>SI</v>
      </c>
      <c r="L75" s="137" t="s">
        <v>2622</v>
      </c>
      <c r="M75" s="152" t="s">
        <v>2535</v>
      </c>
      <c r="N75" s="152" t="s">
        <v>2672</v>
      </c>
      <c r="O75" s="150" t="s">
        <v>2446</v>
      </c>
      <c r="P75" s="150"/>
      <c r="Q75" s="153">
        <v>44433.452777777777</v>
      </c>
      <c r="R75" s="69"/>
    </row>
    <row r="76" spans="1:18" ht="18" x14ac:dyDescent="0.25">
      <c r="A76" s="150" t="str">
        <f>VLOOKUP(E76,'LISTADO ATM'!$A$2:$C$901,3,0)</f>
        <v>DISTRITO NACIONAL</v>
      </c>
      <c r="B76" s="126">
        <v>3335994292</v>
      </c>
      <c r="C76" s="96">
        <v>44432.061238425929</v>
      </c>
      <c r="D76" s="96" t="s">
        <v>2174</v>
      </c>
      <c r="E76" s="126">
        <v>953</v>
      </c>
      <c r="F76" s="150" t="str">
        <f>VLOOKUP(E76,VIP!$A$2:$O15348,2,0)</f>
        <v>DRBR01I</v>
      </c>
      <c r="G76" s="150" t="str">
        <f>VLOOKUP(E76,'LISTADO ATM'!$A$2:$B$900,2,0)</f>
        <v xml:space="preserve">ATM Estafeta Dirección General de Pasaportes/Migración </v>
      </c>
      <c r="H76" s="150" t="str">
        <f>VLOOKUP(E76,VIP!$A$2:$O20309,7,FALSE)</f>
        <v>Si</v>
      </c>
      <c r="I76" s="150" t="str">
        <f>VLOOKUP(E76,VIP!$A$2:$O12274,8,FALSE)</f>
        <v>Si</v>
      </c>
      <c r="J76" s="150" t="str">
        <f>VLOOKUP(E76,VIP!$A$2:$O12224,8,FALSE)</f>
        <v>Si</v>
      </c>
      <c r="K76" s="150" t="str">
        <f>VLOOKUP(E76,VIP!$A$2:$O15798,6,0)</f>
        <v>No</v>
      </c>
      <c r="L76" s="137" t="s">
        <v>2622</v>
      </c>
      <c r="M76" s="152" t="s">
        <v>2535</v>
      </c>
      <c r="N76" s="95" t="s">
        <v>2608</v>
      </c>
      <c r="O76" s="150" t="s">
        <v>2446</v>
      </c>
      <c r="P76" s="150"/>
      <c r="Q76" s="153" t="s">
        <v>2936</v>
      </c>
      <c r="R76" s="69"/>
    </row>
    <row r="77" spans="1:18" ht="18" x14ac:dyDescent="0.25">
      <c r="A77" s="150" t="str">
        <f>VLOOKUP(E77,'LISTADO ATM'!$A$2:$C$901,3,0)</f>
        <v>DISTRITO NACIONAL</v>
      </c>
      <c r="B77" s="126" t="s">
        <v>2850</v>
      </c>
      <c r="C77" s="96">
        <v>44433.593391203707</v>
      </c>
      <c r="D77" s="96" t="s">
        <v>2460</v>
      </c>
      <c r="E77" s="126">
        <v>980</v>
      </c>
      <c r="F77" s="150" t="str">
        <f>VLOOKUP(E77,VIP!$A$2:$O15465,2,0)</f>
        <v>DRBR980</v>
      </c>
      <c r="G77" s="150" t="str">
        <f>VLOOKUP(E77,'LISTADO ATM'!$A$2:$B$900,2,0)</f>
        <v xml:space="preserve">ATM Oficina Bella Vista Mall II </v>
      </c>
      <c r="H77" s="150" t="str">
        <f>VLOOKUP(E77,VIP!$A$2:$O20426,7,FALSE)</f>
        <v>Si</v>
      </c>
      <c r="I77" s="150" t="str">
        <f>VLOOKUP(E77,VIP!$A$2:$O12391,8,FALSE)</f>
        <v>Si</v>
      </c>
      <c r="J77" s="150" t="str">
        <f>VLOOKUP(E77,VIP!$A$2:$O12341,8,FALSE)</f>
        <v>Si</v>
      </c>
      <c r="K77" s="150" t="str">
        <f>VLOOKUP(E77,VIP!$A$2:$O15915,6,0)</f>
        <v>NO</v>
      </c>
      <c r="L77" s="137" t="s">
        <v>2860</v>
      </c>
      <c r="M77" s="152" t="s">
        <v>2535</v>
      </c>
      <c r="N77" s="152" t="s">
        <v>2672</v>
      </c>
      <c r="O77" s="150" t="s">
        <v>2685</v>
      </c>
      <c r="P77" s="150" t="s">
        <v>2861</v>
      </c>
      <c r="Q77" s="153" t="s">
        <v>2860</v>
      </c>
      <c r="R77" s="69"/>
    </row>
    <row r="78" spans="1:18" ht="18" x14ac:dyDescent="0.25">
      <c r="A78" s="150" t="str">
        <f>VLOOKUP(E78,'LISTADO ATM'!$A$2:$C$901,3,0)</f>
        <v>NORTE</v>
      </c>
      <c r="B78" s="126" t="s">
        <v>2674</v>
      </c>
      <c r="C78" s="96">
        <v>44432.802824074075</v>
      </c>
      <c r="D78" s="96" t="s">
        <v>2175</v>
      </c>
      <c r="E78" s="126">
        <v>444</v>
      </c>
      <c r="F78" s="150" t="str">
        <f>VLOOKUP(E78,VIP!$A$2:$O15421,2,0)</f>
        <v>DRBR444</v>
      </c>
      <c r="G78" s="150" t="str">
        <f>VLOOKUP(E78,'LISTADO ATM'!$A$2:$B$900,2,0)</f>
        <v xml:space="preserve">ATM Hospital Metropolitano de (Santiago) (HOMS) </v>
      </c>
      <c r="H78" s="150" t="str">
        <f>VLOOKUP(E78,VIP!$A$2:$O20382,7,FALSE)</f>
        <v>Si</v>
      </c>
      <c r="I78" s="150" t="str">
        <f>VLOOKUP(E78,VIP!$A$2:$O12347,8,FALSE)</f>
        <v>Si</v>
      </c>
      <c r="J78" s="150" t="str">
        <f>VLOOKUP(E78,VIP!$A$2:$O12297,8,FALSE)</f>
        <v>Si</v>
      </c>
      <c r="K78" s="150" t="str">
        <f>VLOOKUP(E78,VIP!$A$2:$O15871,6,0)</f>
        <v>NO</v>
      </c>
      <c r="L78" s="137" t="s">
        <v>2781</v>
      </c>
      <c r="M78" s="152" t="s">
        <v>2535</v>
      </c>
      <c r="N78" s="152" t="s">
        <v>2672</v>
      </c>
      <c r="O78" s="150" t="s">
        <v>2583</v>
      </c>
      <c r="P78" s="150"/>
      <c r="Q78" s="153">
        <v>44433.615567129629</v>
      </c>
      <c r="R78" s="69"/>
    </row>
    <row r="79" spans="1:18" ht="18" x14ac:dyDescent="0.25">
      <c r="A79" s="150" t="str">
        <f>VLOOKUP(E79,'LISTADO ATM'!$A$2:$C$901,3,0)</f>
        <v>NORTE</v>
      </c>
      <c r="B79" s="126" t="s">
        <v>2673</v>
      </c>
      <c r="C79" s="96">
        <v>44432.804050925923</v>
      </c>
      <c r="D79" s="96" t="s">
        <v>2175</v>
      </c>
      <c r="E79" s="126">
        <v>877</v>
      </c>
      <c r="F79" s="150" t="str">
        <f>VLOOKUP(E79,VIP!$A$2:$O15420,2,0)</f>
        <v>DRBR877</v>
      </c>
      <c r="G79" s="150" t="str">
        <f>VLOOKUP(E79,'LISTADO ATM'!$A$2:$B$900,2,0)</f>
        <v xml:space="preserve">ATM Estación Los Samanes (Ranchito, La Vega) </v>
      </c>
      <c r="H79" s="150" t="str">
        <f>VLOOKUP(E79,VIP!$A$2:$O20381,7,FALSE)</f>
        <v>Si</v>
      </c>
      <c r="I79" s="150" t="str">
        <f>VLOOKUP(E79,VIP!$A$2:$O12346,8,FALSE)</f>
        <v>Si</v>
      </c>
      <c r="J79" s="150" t="str">
        <f>VLOOKUP(E79,VIP!$A$2:$O12296,8,FALSE)</f>
        <v>Si</v>
      </c>
      <c r="K79" s="150" t="str">
        <f>VLOOKUP(E79,VIP!$A$2:$O15870,6,0)</f>
        <v>NO</v>
      </c>
      <c r="L79" s="137" t="s">
        <v>2781</v>
      </c>
      <c r="M79" s="152" t="s">
        <v>2535</v>
      </c>
      <c r="N79" s="95" t="s">
        <v>2444</v>
      </c>
      <c r="O79" s="150" t="s">
        <v>2583</v>
      </c>
      <c r="P79" s="150"/>
      <c r="Q79" s="153">
        <v>44433.615567129629</v>
      </c>
      <c r="R79" s="69"/>
    </row>
    <row r="80" spans="1:18" ht="18" x14ac:dyDescent="0.25">
      <c r="A80" s="150" t="str">
        <f>VLOOKUP(E80,'LISTADO ATM'!$A$2:$C$901,3,0)</f>
        <v>ESTE</v>
      </c>
      <c r="B80" s="126" t="s">
        <v>2826</v>
      </c>
      <c r="C80" s="96">
        <v>44433.585173611114</v>
      </c>
      <c r="D80" s="96" t="s">
        <v>2174</v>
      </c>
      <c r="E80" s="126">
        <v>742</v>
      </c>
      <c r="F80" s="150" t="str">
        <f>VLOOKUP(E80,VIP!$A$2:$O15441,2,0)</f>
        <v>DRBR990</v>
      </c>
      <c r="G80" s="150" t="str">
        <f>VLOOKUP(E80,'LISTADO ATM'!$A$2:$B$900,2,0)</f>
        <v xml:space="preserve">ATM Oficina Plaza del Rey (La Romana) </v>
      </c>
      <c r="H80" s="150" t="str">
        <f>VLOOKUP(E80,VIP!$A$2:$O20402,7,FALSE)</f>
        <v>Si</v>
      </c>
      <c r="I80" s="150" t="str">
        <f>VLOOKUP(E80,VIP!$A$2:$O12367,8,FALSE)</f>
        <v>Si</v>
      </c>
      <c r="J80" s="150" t="str">
        <f>VLOOKUP(E80,VIP!$A$2:$O12317,8,FALSE)</f>
        <v>Si</v>
      </c>
      <c r="K80" s="150" t="str">
        <f>VLOOKUP(E80,VIP!$A$2:$O15891,6,0)</f>
        <v>NO</v>
      </c>
      <c r="L80" s="137" t="s">
        <v>2781</v>
      </c>
      <c r="M80" s="152" t="s">
        <v>2535</v>
      </c>
      <c r="N80" s="95" t="s">
        <v>2444</v>
      </c>
      <c r="O80" s="150" t="s">
        <v>2446</v>
      </c>
      <c r="P80" s="150"/>
      <c r="Q80" s="153" t="s">
        <v>2925</v>
      </c>
      <c r="R80" s="69"/>
    </row>
    <row r="81" spans="1:18" s="123" customFormat="1" ht="18" x14ac:dyDescent="0.25">
      <c r="A81" s="150" t="str">
        <f>VLOOKUP(E81,'LISTADO ATM'!$A$2:$C$901,3,0)</f>
        <v>SUR</v>
      </c>
      <c r="B81" s="126" t="s">
        <v>2848</v>
      </c>
      <c r="C81" s="96">
        <v>44433.606585648151</v>
      </c>
      <c r="D81" s="96" t="s">
        <v>2460</v>
      </c>
      <c r="E81" s="126">
        <v>103</v>
      </c>
      <c r="F81" s="150" t="str">
        <f>VLOOKUP(E81,VIP!$A$2:$O15463,2,0)</f>
        <v>DRBR103</v>
      </c>
      <c r="G81" s="150" t="str">
        <f>VLOOKUP(E81,'LISTADO ATM'!$A$2:$B$900,2,0)</f>
        <v xml:space="preserve">ATM Oficina Las Matas de Farfán </v>
      </c>
      <c r="H81" s="150" t="str">
        <f>VLOOKUP(E81,VIP!$A$2:$O20424,7,FALSE)</f>
        <v>Si</v>
      </c>
      <c r="I81" s="150" t="str">
        <f>VLOOKUP(E81,VIP!$A$2:$O12389,8,FALSE)</f>
        <v>Si</v>
      </c>
      <c r="J81" s="150" t="str">
        <f>VLOOKUP(E81,VIP!$A$2:$O12339,8,FALSE)</f>
        <v>Si</v>
      </c>
      <c r="K81" s="150" t="str">
        <f>VLOOKUP(E81,VIP!$A$2:$O15913,6,0)</f>
        <v>NO</v>
      </c>
      <c r="L81" s="137" t="s">
        <v>2806</v>
      </c>
      <c r="M81" s="152" t="s">
        <v>2535</v>
      </c>
      <c r="N81" s="152" t="s">
        <v>2672</v>
      </c>
      <c r="O81" s="150" t="s">
        <v>2685</v>
      </c>
      <c r="P81" s="150" t="s">
        <v>2808</v>
      </c>
      <c r="Q81" s="153" t="s">
        <v>2806</v>
      </c>
      <c r="R81" s="69"/>
    </row>
    <row r="82" spans="1:18" s="123" customFormat="1" ht="18" x14ac:dyDescent="0.25">
      <c r="A82" s="150" t="str">
        <f>VLOOKUP(E82,'LISTADO ATM'!$A$2:$C$901,3,0)</f>
        <v>ESTE</v>
      </c>
      <c r="B82" s="126" t="s">
        <v>2803</v>
      </c>
      <c r="C82" s="96">
        <v>44433.451840277776</v>
      </c>
      <c r="D82" s="96" t="s">
        <v>2460</v>
      </c>
      <c r="E82" s="126">
        <v>217</v>
      </c>
      <c r="F82" s="150" t="str">
        <f>VLOOKUP(E82,VIP!$A$2:$O15444,2,0)</f>
        <v>DRBR217</v>
      </c>
      <c r="G82" s="150" t="str">
        <f>VLOOKUP(E82,'LISTADO ATM'!$A$2:$B$900,2,0)</f>
        <v xml:space="preserve">ATM Oficina Bávaro </v>
      </c>
      <c r="H82" s="150" t="str">
        <f>VLOOKUP(E82,VIP!$A$2:$O20405,7,FALSE)</f>
        <v>Si</v>
      </c>
      <c r="I82" s="150" t="str">
        <f>VLOOKUP(E82,VIP!$A$2:$O12370,8,FALSE)</f>
        <v>Si</v>
      </c>
      <c r="J82" s="150" t="str">
        <f>VLOOKUP(E82,VIP!$A$2:$O12320,8,FALSE)</f>
        <v>Si</v>
      </c>
      <c r="K82" s="150" t="str">
        <f>VLOOKUP(E82,VIP!$A$2:$O15894,6,0)</f>
        <v>NO</v>
      </c>
      <c r="L82" s="137" t="s">
        <v>2806</v>
      </c>
      <c r="M82" s="152" t="s">
        <v>2535</v>
      </c>
      <c r="N82" s="152" t="s">
        <v>2672</v>
      </c>
      <c r="O82" s="150" t="s">
        <v>2807</v>
      </c>
      <c r="P82" s="150" t="s">
        <v>2808</v>
      </c>
      <c r="Q82" s="153" t="s">
        <v>2806</v>
      </c>
      <c r="R82" s="69"/>
    </row>
    <row r="83" spans="1:18" s="123" customFormat="1" ht="18" x14ac:dyDescent="0.25">
      <c r="A83" s="150" t="str">
        <f>VLOOKUP(E83,'LISTADO ATM'!$A$2:$C$901,3,0)</f>
        <v>SUR</v>
      </c>
      <c r="B83" s="126" t="s">
        <v>2805</v>
      </c>
      <c r="C83" s="96">
        <v>44433.446666666663</v>
      </c>
      <c r="D83" s="96" t="s">
        <v>2460</v>
      </c>
      <c r="E83" s="126">
        <v>252</v>
      </c>
      <c r="F83" s="150" t="str">
        <f>VLOOKUP(E83,VIP!$A$2:$O15446,2,0)</f>
        <v>DRBR252</v>
      </c>
      <c r="G83" s="150" t="str">
        <f>VLOOKUP(E83,'LISTADO ATM'!$A$2:$B$900,2,0)</f>
        <v xml:space="preserve">ATM Banco Agrícola (Barahona) </v>
      </c>
      <c r="H83" s="150" t="str">
        <f>VLOOKUP(E83,VIP!$A$2:$O20407,7,FALSE)</f>
        <v>Si</v>
      </c>
      <c r="I83" s="150" t="str">
        <f>VLOOKUP(E83,VIP!$A$2:$O12372,8,FALSE)</f>
        <v>Si</v>
      </c>
      <c r="J83" s="150" t="str">
        <f>VLOOKUP(E83,VIP!$A$2:$O12322,8,FALSE)</f>
        <v>Si</v>
      </c>
      <c r="K83" s="150" t="str">
        <f>VLOOKUP(E83,VIP!$A$2:$O15896,6,0)</f>
        <v>NO</v>
      </c>
      <c r="L83" s="137" t="s">
        <v>2806</v>
      </c>
      <c r="M83" s="152" t="s">
        <v>2535</v>
      </c>
      <c r="N83" s="152" t="s">
        <v>2672</v>
      </c>
      <c r="O83" s="150" t="s">
        <v>2807</v>
      </c>
      <c r="P83" s="150" t="s">
        <v>2808</v>
      </c>
      <c r="Q83" s="153" t="s">
        <v>2806</v>
      </c>
      <c r="R83" s="69"/>
    </row>
    <row r="84" spans="1:18" s="123" customFormat="1" ht="18" x14ac:dyDescent="0.25">
      <c r="A84" s="150" t="str">
        <f>VLOOKUP(E84,'LISTADO ATM'!$A$2:$C$901,3,0)</f>
        <v>NORTE</v>
      </c>
      <c r="B84" s="126" t="s">
        <v>2847</v>
      </c>
      <c r="C84" s="96">
        <v>44433.618078703701</v>
      </c>
      <c r="D84" s="96" t="s">
        <v>2460</v>
      </c>
      <c r="E84" s="126">
        <v>832</v>
      </c>
      <c r="F84" s="150" t="str">
        <f>VLOOKUP(E84,VIP!$A$2:$O15462,2,0)</f>
        <v>DRBR832</v>
      </c>
      <c r="G84" s="150" t="str">
        <f>VLOOKUP(E84,'LISTADO ATM'!$A$2:$B$900,2,0)</f>
        <v xml:space="preserve">ATM Hospital Traumatológico La Vega </v>
      </c>
      <c r="H84" s="150" t="str">
        <f>VLOOKUP(E84,VIP!$A$2:$O20423,7,FALSE)</f>
        <v>Si</v>
      </c>
      <c r="I84" s="150" t="str">
        <f>VLOOKUP(E84,VIP!$A$2:$O12388,8,FALSE)</f>
        <v>Si</v>
      </c>
      <c r="J84" s="150" t="str">
        <f>VLOOKUP(E84,VIP!$A$2:$O12338,8,FALSE)</f>
        <v>Si</v>
      </c>
      <c r="K84" s="150" t="str">
        <f>VLOOKUP(E84,VIP!$A$2:$O15912,6,0)</f>
        <v>NO</v>
      </c>
      <c r="L84" s="137" t="s">
        <v>2806</v>
      </c>
      <c r="M84" s="152" t="s">
        <v>2535</v>
      </c>
      <c r="N84" s="152" t="s">
        <v>2672</v>
      </c>
      <c r="O84" s="150" t="s">
        <v>2807</v>
      </c>
      <c r="P84" s="150" t="s">
        <v>2861</v>
      </c>
      <c r="Q84" s="153" t="s">
        <v>2806</v>
      </c>
      <c r="R84" s="69"/>
    </row>
    <row r="85" spans="1:18" s="123" customFormat="1" ht="18" x14ac:dyDescent="0.25">
      <c r="A85" s="150" t="str">
        <f>VLOOKUP(E85,'LISTADO ATM'!$A$2:$C$901,3,0)</f>
        <v>NORTE</v>
      </c>
      <c r="B85" s="126" t="s">
        <v>2804</v>
      </c>
      <c r="C85" s="96">
        <v>44433.447870370372</v>
      </c>
      <c r="D85" s="96" t="s">
        <v>2460</v>
      </c>
      <c r="E85" s="126">
        <v>991</v>
      </c>
      <c r="F85" s="150" t="str">
        <f>VLOOKUP(E85,VIP!$A$2:$O15445,2,0)</f>
        <v>DRBR991</v>
      </c>
      <c r="G85" s="150" t="str">
        <f>VLOOKUP(E85,'LISTADO ATM'!$A$2:$B$900,2,0)</f>
        <v xml:space="preserve">ATM UNP Las Matas de Santa Cruz </v>
      </c>
      <c r="H85" s="150" t="str">
        <f>VLOOKUP(E85,VIP!$A$2:$O20406,7,FALSE)</f>
        <v>Si</v>
      </c>
      <c r="I85" s="150" t="str">
        <f>VLOOKUP(E85,VIP!$A$2:$O12371,8,FALSE)</f>
        <v>Si</v>
      </c>
      <c r="J85" s="150" t="str">
        <f>VLOOKUP(E85,VIP!$A$2:$O12321,8,FALSE)</f>
        <v>Si</v>
      </c>
      <c r="K85" s="150" t="str">
        <f>VLOOKUP(E85,VIP!$A$2:$O15895,6,0)</f>
        <v>NO</v>
      </c>
      <c r="L85" s="137" t="s">
        <v>2806</v>
      </c>
      <c r="M85" s="152" t="s">
        <v>2535</v>
      </c>
      <c r="N85" s="152" t="s">
        <v>2672</v>
      </c>
      <c r="O85" s="150" t="s">
        <v>2807</v>
      </c>
      <c r="P85" s="150" t="s">
        <v>2808</v>
      </c>
      <c r="Q85" s="153" t="s">
        <v>2806</v>
      </c>
      <c r="R85" s="69"/>
    </row>
    <row r="86" spans="1:18" s="123" customFormat="1" ht="18" x14ac:dyDescent="0.25">
      <c r="A86" s="150" t="str">
        <f>VLOOKUP(E86,'LISTADO ATM'!$A$2:$C$901,3,0)</f>
        <v>ESTE</v>
      </c>
      <c r="B86" s="126" t="s">
        <v>2890</v>
      </c>
      <c r="C86" s="96">
        <v>44433.7971875</v>
      </c>
      <c r="D86" s="96" t="s">
        <v>2460</v>
      </c>
      <c r="E86" s="126">
        <v>634</v>
      </c>
      <c r="F86" s="150" t="str">
        <f>VLOOKUP(E86,VIP!$A$2:$O15434,2,0)</f>
        <v>DRBR273</v>
      </c>
      <c r="G86" s="150" t="str">
        <f>VLOOKUP(E86,'LISTADO ATM'!$A$2:$B$900,2,0)</f>
        <v xml:space="preserve">ATM Ayuntamiento Los Llanos (SPM) </v>
      </c>
      <c r="H86" s="150" t="str">
        <f>VLOOKUP(E86,VIP!$A$2:$O20395,7,FALSE)</f>
        <v>Si</v>
      </c>
      <c r="I86" s="150" t="str">
        <f>VLOOKUP(E86,VIP!$A$2:$O12360,8,FALSE)</f>
        <v>Si</v>
      </c>
      <c r="J86" s="150" t="str">
        <f>VLOOKUP(E86,VIP!$A$2:$O12310,8,FALSE)</f>
        <v>Si</v>
      </c>
      <c r="K86" s="150" t="str">
        <f>VLOOKUP(E86,VIP!$A$2:$O15884,6,0)</f>
        <v>NO</v>
      </c>
      <c r="L86" s="137" t="s">
        <v>2891</v>
      </c>
      <c r="M86" s="152" t="s">
        <v>2535</v>
      </c>
      <c r="N86" s="95" t="s">
        <v>2672</v>
      </c>
      <c r="O86" s="150" t="s">
        <v>2885</v>
      </c>
      <c r="P86" s="150" t="s">
        <v>2808</v>
      </c>
      <c r="Q86" s="153" t="s">
        <v>2951</v>
      </c>
      <c r="R86" s="69"/>
    </row>
    <row r="87" spans="1:18" s="123" customFormat="1" ht="18" x14ac:dyDescent="0.25">
      <c r="A87" s="150" t="str">
        <f>VLOOKUP(E87,'LISTADO ATM'!$A$2:$C$901,3,0)</f>
        <v>DISTRITO NACIONAL</v>
      </c>
      <c r="B87" s="126" t="s">
        <v>2892</v>
      </c>
      <c r="C87" s="96">
        <v>44433.794074074074</v>
      </c>
      <c r="D87" s="96" t="s">
        <v>2460</v>
      </c>
      <c r="E87" s="126">
        <v>374</v>
      </c>
      <c r="F87" s="150" t="str">
        <f>VLOOKUP(E87,VIP!$A$2:$O15435,2,0)</f>
        <v>DRBR374</v>
      </c>
      <c r="G87" s="150" t="str">
        <f>VLOOKUP(E87,'LISTADO ATM'!$A$2:$B$900,2,0)</f>
        <v>Ofic. Dual Blue Mall #2</v>
      </c>
      <c r="H87" s="150" t="str">
        <f>VLOOKUP(E87,VIP!$A$2:$O20396,7,FALSE)</f>
        <v>Si</v>
      </c>
      <c r="I87" s="150" t="str">
        <f>VLOOKUP(E87,VIP!$A$2:$O12361,8,FALSE)</f>
        <v>Si</v>
      </c>
      <c r="J87" s="150" t="str">
        <f>VLOOKUP(E87,VIP!$A$2:$O12311,8,FALSE)</f>
        <v>Si</v>
      </c>
      <c r="K87" s="150" t="str">
        <f>VLOOKUP(E87,VIP!$A$2:$O15885,6,0)</f>
        <v>SI</v>
      </c>
      <c r="L87" s="137" t="s">
        <v>2889</v>
      </c>
      <c r="M87" s="152" t="s">
        <v>2535</v>
      </c>
      <c r="N87" s="95" t="s">
        <v>2672</v>
      </c>
      <c r="O87" s="150" t="s">
        <v>2885</v>
      </c>
      <c r="P87" s="150" t="s">
        <v>2808</v>
      </c>
      <c r="Q87" s="153" t="s">
        <v>2953</v>
      </c>
      <c r="R87" s="69"/>
    </row>
    <row r="88" spans="1:18" s="123" customFormat="1" ht="18" x14ac:dyDescent="0.25">
      <c r="A88" s="150" t="str">
        <f>VLOOKUP(E88,'LISTADO ATM'!$A$2:$C$901,3,0)</f>
        <v>ESTE</v>
      </c>
      <c r="B88" s="126" t="s">
        <v>2888</v>
      </c>
      <c r="C88" s="96">
        <v>44433.801886574074</v>
      </c>
      <c r="D88" s="96" t="s">
        <v>2460</v>
      </c>
      <c r="E88" s="126">
        <v>803</v>
      </c>
      <c r="F88" s="150" t="str">
        <f>VLOOKUP(E88,VIP!$A$2:$O15433,2,0)</f>
        <v>DRBR803</v>
      </c>
      <c r="G88" s="150" t="str">
        <f>VLOOKUP(E88,'LISTADO ATM'!$A$2:$B$900,2,0)</f>
        <v xml:space="preserve">ATM Hotel Be Live Canoa (Bayahibe) I </v>
      </c>
      <c r="H88" s="150" t="str">
        <f>VLOOKUP(E88,VIP!$A$2:$O20394,7,FALSE)</f>
        <v>Si</v>
      </c>
      <c r="I88" s="150" t="str">
        <f>VLOOKUP(E88,VIP!$A$2:$O12359,8,FALSE)</f>
        <v>Si</v>
      </c>
      <c r="J88" s="150" t="str">
        <f>VLOOKUP(E88,VIP!$A$2:$O12309,8,FALSE)</f>
        <v>Si</v>
      </c>
      <c r="K88" s="150" t="str">
        <f>VLOOKUP(E88,VIP!$A$2:$O15883,6,0)</f>
        <v>NO</v>
      </c>
      <c r="L88" s="137" t="s">
        <v>2889</v>
      </c>
      <c r="M88" s="152" t="s">
        <v>2535</v>
      </c>
      <c r="N88" s="95" t="s">
        <v>2672</v>
      </c>
      <c r="O88" s="150" t="s">
        <v>2885</v>
      </c>
      <c r="P88" s="150" t="s">
        <v>2808</v>
      </c>
      <c r="Q88" s="153" t="s">
        <v>2954</v>
      </c>
      <c r="R88" s="69"/>
    </row>
    <row r="89" spans="1:18" s="123" customFormat="1" ht="18" x14ac:dyDescent="0.25">
      <c r="A89" s="150" t="str">
        <f>VLOOKUP(E89,'LISTADO ATM'!$A$2:$C$901,3,0)</f>
        <v>SUR</v>
      </c>
      <c r="B89" s="126" t="s">
        <v>2895</v>
      </c>
      <c r="C89" s="96">
        <v>44433.790405092594</v>
      </c>
      <c r="D89" s="96" t="s">
        <v>2460</v>
      </c>
      <c r="E89" s="126">
        <v>103</v>
      </c>
      <c r="F89" s="150" t="str">
        <f>VLOOKUP(E89,VIP!$A$2:$O15437,2,0)</f>
        <v>DRBR103</v>
      </c>
      <c r="G89" s="150" t="str">
        <f>VLOOKUP(E89,'LISTADO ATM'!$A$2:$B$900,2,0)</f>
        <v xml:space="preserve">ATM Oficina Las Matas de Farfán </v>
      </c>
      <c r="H89" s="150" t="str">
        <f>VLOOKUP(E89,VIP!$A$2:$O20398,7,FALSE)</f>
        <v>Si</v>
      </c>
      <c r="I89" s="150" t="str">
        <f>VLOOKUP(E89,VIP!$A$2:$O12363,8,FALSE)</f>
        <v>Si</v>
      </c>
      <c r="J89" s="150" t="str">
        <f>VLOOKUP(E89,VIP!$A$2:$O12313,8,FALSE)</f>
        <v>Si</v>
      </c>
      <c r="K89" s="150" t="str">
        <f>VLOOKUP(E89,VIP!$A$2:$O15887,6,0)</f>
        <v>NO</v>
      </c>
      <c r="L89" s="137" t="s">
        <v>2889</v>
      </c>
      <c r="M89" s="152" t="s">
        <v>2535</v>
      </c>
      <c r="N89" s="95" t="s">
        <v>2672</v>
      </c>
      <c r="O89" s="150" t="s">
        <v>2885</v>
      </c>
      <c r="P89" s="150" t="s">
        <v>2808</v>
      </c>
      <c r="Q89" s="153" t="s">
        <v>2947</v>
      </c>
      <c r="R89" s="69"/>
    </row>
    <row r="90" spans="1:18" s="123" customFormat="1" ht="18" x14ac:dyDescent="0.25">
      <c r="A90" s="150" t="str">
        <f>VLOOKUP(E90,'LISTADO ATM'!$A$2:$C$901,3,0)</f>
        <v>NORTE</v>
      </c>
      <c r="B90" s="126" t="s">
        <v>2898</v>
      </c>
      <c r="C90" s="96">
        <v>44433.789560185185</v>
      </c>
      <c r="D90" s="96" t="s">
        <v>2460</v>
      </c>
      <c r="E90" s="126">
        <v>350</v>
      </c>
      <c r="F90" s="150" t="str">
        <f>VLOOKUP(E90,VIP!$A$2:$O15439,2,0)</f>
        <v>DRBR350</v>
      </c>
      <c r="G90" s="150" t="str">
        <f>VLOOKUP(E90,'LISTADO ATM'!$A$2:$B$900,2,0)</f>
        <v xml:space="preserve">ATM Oficina Villa Tapia </v>
      </c>
      <c r="H90" s="150" t="str">
        <f>VLOOKUP(E90,VIP!$A$2:$O20400,7,FALSE)</f>
        <v>Si</v>
      </c>
      <c r="I90" s="150" t="str">
        <f>VLOOKUP(E90,VIP!$A$2:$O12365,8,FALSE)</f>
        <v>Si</v>
      </c>
      <c r="J90" s="150" t="str">
        <f>VLOOKUP(E90,VIP!$A$2:$O12315,8,FALSE)</f>
        <v>Si</v>
      </c>
      <c r="K90" s="150" t="str">
        <f>VLOOKUP(E90,VIP!$A$2:$O15889,6,0)</f>
        <v>NO</v>
      </c>
      <c r="L90" s="137" t="s">
        <v>2889</v>
      </c>
      <c r="M90" s="152" t="s">
        <v>2535</v>
      </c>
      <c r="N90" s="95" t="s">
        <v>2672</v>
      </c>
      <c r="O90" s="150" t="s">
        <v>2885</v>
      </c>
      <c r="P90" s="150" t="s">
        <v>2808</v>
      </c>
      <c r="Q90" s="153" t="s">
        <v>2952</v>
      </c>
      <c r="R90" s="69"/>
    </row>
    <row r="91" spans="1:18" s="123" customFormat="1" ht="18" x14ac:dyDescent="0.25">
      <c r="A91" s="150" t="str">
        <f>VLOOKUP(E91,'LISTADO ATM'!$A$2:$C$901,3,0)</f>
        <v>DISTRITO NACIONAL</v>
      </c>
      <c r="B91" s="126">
        <v>3335996634</v>
      </c>
      <c r="C91" s="96">
        <v>44430.430856481478</v>
      </c>
      <c r="D91" s="96" t="s">
        <v>2632</v>
      </c>
      <c r="E91" s="126">
        <v>642</v>
      </c>
      <c r="F91" s="150" t="str">
        <f>VLOOKUP(E91,VIP!$A$2:$O15288,2,0)</f>
        <v>DRBR24O</v>
      </c>
      <c r="G91" s="150" t="str">
        <f>VLOOKUP(E91,'LISTADO ATM'!$A$2:$B$900,2,0)</f>
        <v xml:space="preserve">ATM OMSA Sto. Dgo. </v>
      </c>
      <c r="H91" s="150" t="str">
        <f>VLOOKUP(E91,VIP!$A$2:$O20249,7,FALSE)</f>
        <v>Si</v>
      </c>
      <c r="I91" s="150" t="str">
        <f>VLOOKUP(E91,VIP!$A$2:$O12214,8,FALSE)</f>
        <v>Si</v>
      </c>
      <c r="J91" s="150" t="str">
        <f>VLOOKUP(E91,VIP!$A$2:$O12164,8,FALSE)</f>
        <v>Si</v>
      </c>
      <c r="K91" s="150" t="str">
        <f>VLOOKUP(E91,VIP!$A$2:$O15738,6,0)</f>
        <v>NO</v>
      </c>
      <c r="L91" s="137" t="s">
        <v>2630</v>
      </c>
      <c r="M91" s="152" t="s">
        <v>2535</v>
      </c>
      <c r="N91" s="152" t="s">
        <v>2672</v>
      </c>
      <c r="O91" s="150" t="s">
        <v>2631</v>
      </c>
      <c r="P91" s="150"/>
      <c r="Q91" s="153">
        <v>44433.452777777777</v>
      </c>
      <c r="R91" s="69"/>
    </row>
    <row r="92" spans="1:18" s="123" customFormat="1" ht="18" x14ac:dyDescent="0.25">
      <c r="A92" s="150" t="str">
        <f>VLOOKUP(E92,'LISTADO ATM'!$A$2:$C$901,3,0)</f>
        <v>NORTE</v>
      </c>
      <c r="B92" s="126" t="s">
        <v>2749</v>
      </c>
      <c r="C92" s="96">
        <v>44433.043067129627</v>
      </c>
      <c r="D92" s="96" t="s">
        <v>2460</v>
      </c>
      <c r="E92" s="126">
        <v>3</v>
      </c>
      <c r="F92" s="150" t="str">
        <f>VLOOKUP(E92,VIP!$A$2:$O15444,2,0)</f>
        <v>DRBR003</v>
      </c>
      <c r="G92" s="150" t="str">
        <f>VLOOKUP(E92,'LISTADO ATM'!$A$2:$B$900,2,0)</f>
        <v>ATM Autoservicio La Vega Real</v>
      </c>
      <c r="H92" s="150" t="str">
        <f>VLOOKUP(E92,VIP!$A$2:$O20405,7,FALSE)</f>
        <v>Si</v>
      </c>
      <c r="I92" s="150" t="str">
        <f>VLOOKUP(E92,VIP!$A$2:$O12370,8,FALSE)</f>
        <v>Si</v>
      </c>
      <c r="J92" s="150" t="str">
        <f>VLOOKUP(E92,VIP!$A$2:$O12320,8,FALSE)</f>
        <v>Si</v>
      </c>
      <c r="K92" s="150" t="str">
        <f>VLOOKUP(E92,VIP!$A$2:$O15894,6,0)</f>
        <v>NO</v>
      </c>
      <c r="L92" s="137" t="s">
        <v>2410</v>
      </c>
      <c r="M92" s="152" t="s">
        <v>2535</v>
      </c>
      <c r="N92" s="95" t="s">
        <v>2444</v>
      </c>
      <c r="O92" s="150" t="s">
        <v>2760</v>
      </c>
      <c r="P92" s="150"/>
      <c r="Q92" s="153">
        <v>44433.452777777777</v>
      </c>
      <c r="R92" s="69"/>
    </row>
    <row r="93" spans="1:18" s="123" customFormat="1" ht="18" x14ac:dyDescent="0.25">
      <c r="A93" s="150" t="str">
        <f>VLOOKUP(E93,'LISTADO ATM'!$A$2:$C$901,3,0)</f>
        <v>SUR</v>
      </c>
      <c r="B93" s="126" t="s">
        <v>2708</v>
      </c>
      <c r="C93" s="96">
        <v>44432.950324074074</v>
      </c>
      <c r="D93" s="96" t="s">
        <v>2460</v>
      </c>
      <c r="E93" s="126">
        <v>45</v>
      </c>
      <c r="F93" s="150" t="str">
        <f>VLOOKUP(E93,VIP!$A$2:$O15423,2,0)</f>
        <v>DRBR045</v>
      </c>
      <c r="G93" s="150" t="str">
        <f>VLOOKUP(E93,'LISTADO ATM'!$A$2:$B$900,2,0)</f>
        <v xml:space="preserve">ATM Oficina Tamayo </v>
      </c>
      <c r="H93" s="150" t="str">
        <f>VLOOKUP(E93,VIP!$A$2:$O20384,7,FALSE)</f>
        <v>Si</v>
      </c>
      <c r="I93" s="150" t="str">
        <f>VLOOKUP(E93,VIP!$A$2:$O12349,8,FALSE)</f>
        <v>Si</v>
      </c>
      <c r="J93" s="150" t="str">
        <f>VLOOKUP(E93,VIP!$A$2:$O12299,8,FALSE)</f>
        <v>Si</v>
      </c>
      <c r="K93" s="150" t="str">
        <f>VLOOKUP(E93,VIP!$A$2:$O15873,6,0)</f>
        <v>SI</v>
      </c>
      <c r="L93" s="137" t="s">
        <v>2410</v>
      </c>
      <c r="M93" s="152" t="s">
        <v>2535</v>
      </c>
      <c r="N93" s="95" t="s">
        <v>2444</v>
      </c>
      <c r="O93" s="150" t="s">
        <v>2461</v>
      </c>
      <c r="P93" s="150"/>
      <c r="Q93" s="153">
        <v>44433.452777777777</v>
      </c>
      <c r="R93" s="69"/>
    </row>
    <row r="94" spans="1:18" s="123" customFormat="1" ht="18" x14ac:dyDescent="0.25">
      <c r="A94" s="150" t="str">
        <f>VLOOKUP(E94,'LISTADO ATM'!$A$2:$C$901,3,0)</f>
        <v>SUR</v>
      </c>
      <c r="B94" s="126" t="s">
        <v>2682</v>
      </c>
      <c r="C94" s="96">
        <v>44432.698784722219</v>
      </c>
      <c r="D94" s="96" t="s">
        <v>2460</v>
      </c>
      <c r="E94" s="126">
        <v>101</v>
      </c>
      <c r="F94" s="150" t="str">
        <f>VLOOKUP(E94,VIP!$A$2:$O15436,2,0)</f>
        <v>DRBR101</v>
      </c>
      <c r="G94" s="150" t="str">
        <f>VLOOKUP(E94,'LISTADO ATM'!$A$2:$B$900,2,0)</f>
        <v xml:space="preserve">ATM Oficina San Juan de la Maguana I </v>
      </c>
      <c r="H94" s="150" t="str">
        <f>VLOOKUP(E94,VIP!$A$2:$O20397,7,FALSE)</f>
        <v>Si</v>
      </c>
      <c r="I94" s="150" t="str">
        <f>VLOOKUP(E94,VIP!$A$2:$O12362,8,FALSE)</f>
        <v>Si</v>
      </c>
      <c r="J94" s="150" t="str">
        <f>VLOOKUP(E94,VIP!$A$2:$O12312,8,FALSE)</f>
        <v>Si</v>
      </c>
      <c r="K94" s="150" t="str">
        <f>VLOOKUP(E94,VIP!$A$2:$O15886,6,0)</f>
        <v>SI</v>
      </c>
      <c r="L94" s="137" t="s">
        <v>2410</v>
      </c>
      <c r="M94" s="152" t="s">
        <v>2535</v>
      </c>
      <c r="N94" s="95" t="s">
        <v>2444</v>
      </c>
      <c r="O94" s="150" t="s">
        <v>2461</v>
      </c>
      <c r="P94" s="150"/>
      <c r="Q94" s="153">
        <v>44433.452777777777</v>
      </c>
      <c r="R94" s="69"/>
    </row>
    <row r="95" spans="1:18" s="123" customFormat="1" ht="18" x14ac:dyDescent="0.25">
      <c r="A95" s="150" t="str">
        <f>VLOOKUP(E95,'LISTADO ATM'!$A$2:$C$901,3,0)</f>
        <v>ESTE</v>
      </c>
      <c r="B95" s="126" t="s">
        <v>2656</v>
      </c>
      <c r="C95" s="96">
        <v>44432.502129629633</v>
      </c>
      <c r="D95" s="96" t="s">
        <v>2441</v>
      </c>
      <c r="E95" s="126">
        <v>114</v>
      </c>
      <c r="F95" s="150" t="str">
        <f>VLOOKUP(E95,VIP!$A$2:$O15388,2,0)</f>
        <v>DRBR114</v>
      </c>
      <c r="G95" s="150" t="str">
        <f>VLOOKUP(E95,'LISTADO ATM'!$A$2:$B$900,2,0)</f>
        <v xml:space="preserve">ATM Oficina Hato Mayor </v>
      </c>
      <c r="H95" s="150" t="str">
        <f>VLOOKUP(E95,VIP!$A$2:$O20349,7,FALSE)</f>
        <v>Si</v>
      </c>
      <c r="I95" s="150" t="str">
        <f>VLOOKUP(E95,VIP!$A$2:$O12314,8,FALSE)</f>
        <v>Si</v>
      </c>
      <c r="J95" s="150" t="str">
        <f>VLOOKUP(E95,VIP!$A$2:$O12264,8,FALSE)</f>
        <v>Si</v>
      </c>
      <c r="K95" s="150" t="str">
        <f>VLOOKUP(E95,VIP!$A$2:$O15838,6,0)</f>
        <v>NO</v>
      </c>
      <c r="L95" s="137" t="s">
        <v>2410</v>
      </c>
      <c r="M95" s="152" t="s">
        <v>2535</v>
      </c>
      <c r="N95" s="95" t="s">
        <v>2444</v>
      </c>
      <c r="O95" s="150" t="s">
        <v>2445</v>
      </c>
      <c r="P95" s="150"/>
      <c r="Q95" s="153">
        <v>44433.452777777777</v>
      </c>
      <c r="R95" s="69"/>
    </row>
    <row r="96" spans="1:18" s="123" customFormat="1" ht="18" x14ac:dyDescent="0.25">
      <c r="A96" s="150" t="str">
        <f>VLOOKUP(E96,'LISTADO ATM'!$A$2:$C$901,3,0)</f>
        <v>NORTE</v>
      </c>
      <c r="B96" s="126" t="s">
        <v>2750</v>
      </c>
      <c r="C96" s="96">
        <v>44433.037094907406</v>
      </c>
      <c r="D96" s="96" t="s">
        <v>2460</v>
      </c>
      <c r="E96" s="126">
        <v>142</v>
      </c>
      <c r="F96" s="150" t="str">
        <f>VLOOKUP(E96,VIP!$A$2:$O15445,2,0)</f>
        <v>DRBR142</v>
      </c>
      <c r="G96" s="150" t="str">
        <f>VLOOKUP(E96,'LISTADO ATM'!$A$2:$B$900,2,0)</f>
        <v xml:space="preserve">ATM Centro de Caja Galerías Bonao </v>
      </c>
      <c r="H96" s="150" t="str">
        <f>VLOOKUP(E96,VIP!$A$2:$O20406,7,FALSE)</f>
        <v>Si</v>
      </c>
      <c r="I96" s="150" t="str">
        <f>VLOOKUP(E96,VIP!$A$2:$O12371,8,FALSE)</f>
        <v>Si</v>
      </c>
      <c r="J96" s="150" t="str">
        <f>VLOOKUP(E96,VIP!$A$2:$O12321,8,FALSE)</f>
        <v>Si</v>
      </c>
      <c r="K96" s="150" t="str">
        <f>VLOOKUP(E96,VIP!$A$2:$O15895,6,0)</f>
        <v>SI</v>
      </c>
      <c r="L96" s="137" t="s">
        <v>2410</v>
      </c>
      <c r="M96" s="152" t="s">
        <v>2535</v>
      </c>
      <c r="N96" s="95" t="s">
        <v>2444</v>
      </c>
      <c r="O96" s="150" t="s">
        <v>2461</v>
      </c>
      <c r="P96" s="150"/>
      <c r="Q96" s="153">
        <v>44433.452777777777</v>
      </c>
      <c r="R96" s="69"/>
    </row>
    <row r="97" spans="1:18" s="123" customFormat="1" ht="18" x14ac:dyDescent="0.25">
      <c r="A97" s="150" t="str">
        <f>VLOOKUP(E97,'LISTADO ATM'!$A$2:$C$901,3,0)</f>
        <v>NORTE</v>
      </c>
      <c r="B97" s="126" t="s">
        <v>2686</v>
      </c>
      <c r="C97" s="96">
        <v>44432.660821759258</v>
      </c>
      <c r="D97" s="96" t="s">
        <v>2460</v>
      </c>
      <c r="E97" s="126">
        <v>144</v>
      </c>
      <c r="F97" s="150" t="str">
        <f>VLOOKUP(E97,VIP!$A$2:$O15443,2,0)</f>
        <v>DRBR144</v>
      </c>
      <c r="G97" s="150" t="str">
        <f>VLOOKUP(E97,'LISTADO ATM'!$A$2:$B$900,2,0)</f>
        <v xml:space="preserve">ATM Oficina Villa Altagracia </v>
      </c>
      <c r="H97" s="150" t="str">
        <f>VLOOKUP(E97,VIP!$A$2:$O20404,7,FALSE)</f>
        <v>Si</v>
      </c>
      <c r="I97" s="150" t="str">
        <f>VLOOKUP(E97,VIP!$A$2:$O12369,8,FALSE)</f>
        <v>Si</v>
      </c>
      <c r="J97" s="150" t="str">
        <f>VLOOKUP(E97,VIP!$A$2:$O12319,8,FALSE)</f>
        <v>Si</v>
      </c>
      <c r="K97" s="150" t="str">
        <f>VLOOKUP(E97,VIP!$A$2:$O15893,6,0)</f>
        <v>SI</v>
      </c>
      <c r="L97" s="137" t="s">
        <v>2410</v>
      </c>
      <c r="M97" s="152" t="s">
        <v>2535</v>
      </c>
      <c r="N97" s="95" t="s">
        <v>2444</v>
      </c>
      <c r="O97" s="150" t="s">
        <v>2461</v>
      </c>
      <c r="P97" s="150"/>
      <c r="Q97" s="153">
        <v>44433.452777777777</v>
      </c>
      <c r="R97" s="69"/>
    </row>
    <row r="98" spans="1:18" s="123" customFormat="1" ht="18" x14ac:dyDescent="0.25">
      <c r="A98" s="150" t="str">
        <f>VLOOKUP(E98,'LISTADO ATM'!$A$2:$C$901,3,0)</f>
        <v>NORTE</v>
      </c>
      <c r="B98" s="126" t="s">
        <v>2688</v>
      </c>
      <c r="C98" s="96">
        <v>44432.659097222226</v>
      </c>
      <c r="D98" s="96" t="s">
        <v>2460</v>
      </c>
      <c r="E98" s="126">
        <v>151</v>
      </c>
      <c r="F98" s="150" t="str">
        <f>VLOOKUP(E98,VIP!$A$2:$O15445,2,0)</f>
        <v>DRBR151</v>
      </c>
      <c r="G98" s="150" t="str">
        <f>VLOOKUP(E98,'LISTADO ATM'!$A$2:$B$900,2,0)</f>
        <v xml:space="preserve">ATM Oficina Nagua </v>
      </c>
      <c r="H98" s="150" t="str">
        <f>VLOOKUP(E98,VIP!$A$2:$O20406,7,FALSE)</f>
        <v>Si</v>
      </c>
      <c r="I98" s="150" t="str">
        <f>VLOOKUP(E98,VIP!$A$2:$O12371,8,FALSE)</f>
        <v>Si</v>
      </c>
      <c r="J98" s="150" t="str">
        <f>VLOOKUP(E98,VIP!$A$2:$O12321,8,FALSE)</f>
        <v>Si</v>
      </c>
      <c r="K98" s="150" t="str">
        <f>VLOOKUP(E98,VIP!$A$2:$O15895,6,0)</f>
        <v>SI</v>
      </c>
      <c r="L98" s="137" t="s">
        <v>2410</v>
      </c>
      <c r="M98" s="152" t="s">
        <v>2535</v>
      </c>
      <c r="N98" s="95" t="s">
        <v>2444</v>
      </c>
      <c r="O98" s="150" t="s">
        <v>2461</v>
      </c>
      <c r="P98" s="150"/>
      <c r="Q98" s="153">
        <v>44433.452777777777</v>
      </c>
      <c r="R98" s="69"/>
    </row>
    <row r="99" spans="1:18" s="123" customFormat="1" ht="18" x14ac:dyDescent="0.25">
      <c r="A99" s="150" t="str">
        <f>VLOOKUP(E99,'LISTADO ATM'!$A$2:$C$901,3,0)</f>
        <v>NORTE</v>
      </c>
      <c r="B99" s="126" t="s">
        <v>2712</v>
      </c>
      <c r="C99" s="96">
        <v>44432.895833333336</v>
      </c>
      <c r="D99" s="96" t="s">
        <v>2613</v>
      </c>
      <c r="E99" s="126">
        <v>157</v>
      </c>
      <c r="F99" s="150" t="str">
        <f>VLOOKUP(E99,VIP!$A$2:$O15428,2,0)</f>
        <v>DRBR157</v>
      </c>
      <c r="G99" s="150" t="str">
        <f>VLOOKUP(E99,'LISTADO ATM'!$A$2:$B$900,2,0)</f>
        <v xml:space="preserve">ATM Oficina Samaná </v>
      </c>
      <c r="H99" s="150" t="str">
        <f>VLOOKUP(E99,VIP!$A$2:$O20389,7,FALSE)</f>
        <v>Si</v>
      </c>
      <c r="I99" s="150" t="str">
        <f>VLOOKUP(E99,VIP!$A$2:$O12354,8,FALSE)</f>
        <v>Si</v>
      </c>
      <c r="J99" s="150" t="str">
        <f>VLOOKUP(E99,VIP!$A$2:$O12304,8,FALSE)</f>
        <v>Si</v>
      </c>
      <c r="K99" s="150" t="str">
        <f>VLOOKUP(E99,VIP!$A$2:$O15878,6,0)</f>
        <v>SI</v>
      </c>
      <c r="L99" s="137" t="s">
        <v>2410</v>
      </c>
      <c r="M99" s="152" t="s">
        <v>2535</v>
      </c>
      <c r="N99" s="95" t="s">
        <v>2444</v>
      </c>
      <c r="O99" s="150" t="s">
        <v>2614</v>
      </c>
      <c r="P99" s="150"/>
      <c r="Q99" s="153">
        <v>44433.452777777777</v>
      </c>
      <c r="R99" s="69"/>
    </row>
    <row r="100" spans="1:18" s="123" customFormat="1" ht="18" x14ac:dyDescent="0.25">
      <c r="A100" s="150" t="str">
        <f>VLOOKUP(E100,'LISTADO ATM'!$A$2:$C$901,3,0)</f>
        <v>DISTRITO NACIONAL</v>
      </c>
      <c r="B100" s="126" t="s">
        <v>2747</v>
      </c>
      <c r="C100" s="96">
        <v>44433.062511574077</v>
      </c>
      <c r="D100" s="96" t="s">
        <v>2441</v>
      </c>
      <c r="E100" s="126">
        <v>241</v>
      </c>
      <c r="F100" s="150" t="str">
        <f>VLOOKUP(E100,VIP!$A$2:$O15442,2,0)</f>
        <v>DRBR241</v>
      </c>
      <c r="G100" s="150" t="str">
        <f>VLOOKUP(E100,'LISTADO ATM'!$A$2:$B$900,2,0)</f>
        <v xml:space="preserve">ATM Palacio Nacional (Presidencia) </v>
      </c>
      <c r="H100" s="150" t="str">
        <f>VLOOKUP(E100,VIP!$A$2:$O20403,7,FALSE)</f>
        <v>Si</v>
      </c>
      <c r="I100" s="150" t="str">
        <f>VLOOKUP(E100,VIP!$A$2:$O12368,8,FALSE)</f>
        <v>Si</v>
      </c>
      <c r="J100" s="150" t="str">
        <f>VLOOKUP(E100,VIP!$A$2:$O12318,8,FALSE)</f>
        <v>Si</v>
      </c>
      <c r="K100" s="150" t="str">
        <f>VLOOKUP(E100,VIP!$A$2:$O15892,6,0)</f>
        <v>NO</v>
      </c>
      <c r="L100" s="137" t="s">
        <v>2410</v>
      </c>
      <c r="M100" s="152" t="s">
        <v>2535</v>
      </c>
      <c r="N100" s="95" t="s">
        <v>2444</v>
      </c>
      <c r="O100" s="150" t="s">
        <v>2445</v>
      </c>
      <c r="P100" s="150"/>
      <c r="Q100" s="153">
        <v>44433.452777777777</v>
      </c>
      <c r="R100" s="69"/>
    </row>
    <row r="101" spans="1:18" s="123" customFormat="1" ht="18" x14ac:dyDescent="0.25">
      <c r="A101" s="150" t="str">
        <f>VLOOKUP(E101,'LISTADO ATM'!$A$2:$C$901,3,0)</f>
        <v>DISTRITO NACIONAL</v>
      </c>
      <c r="B101" s="126" t="s">
        <v>2690</v>
      </c>
      <c r="C101" s="96">
        <v>44432.655960648146</v>
      </c>
      <c r="D101" s="96" t="s">
        <v>2441</v>
      </c>
      <c r="E101" s="126">
        <v>272</v>
      </c>
      <c r="F101" s="150" t="str">
        <f>VLOOKUP(E101,VIP!$A$2:$O15447,2,0)</f>
        <v>DRBR272</v>
      </c>
      <c r="G101" s="150" t="str">
        <f>VLOOKUP(E101,'LISTADO ATM'!$A$2:$B$900,2,0)</f>
        <v xml:space="preserve">ATM Cámara de Diputados </v>
      </c>
      <c r="H101" s="150" t="str">
        <f>VLOOKUP(E101,VIP!$A$2:$O20408,7,FALSE)</f>
        <v>Si</v>
      </c>
      <c r="I101" s="150" t="str">
        <f>VLOOKUP(E101,VIP!$A$2:$O12373,8,FALSE)</f>
        <v>Si</v>
      </c>
      <c r="J101" s="150" t="str">
        <f>VLOOKUP(E101,VIP!$A$2:$O12323,8,FALSE)</f>
        <v>Si</v>
      </c>
      <c r="K101" s="150" t="str">
        <f>VLOOKUP(E101,VIP!$A$2:$O15897,6,0)</f>
        <v>NO</v>
      </c>
      <c r="L101" s="137" t="s">
        <v>2410</v>
      </c>
      <c r="M101" s="152" t="s">
        <v>2535</v>
      </c>
      <c r="N101" s="95" t="s">
        <v>2444</v>
      </c>
      <c r="O101" s="150" t="s">
        <v>2445</v>
      </c>
      <c r="P101" s="150"/>
      <c r="Q101" s="153">
        <v>44433.452777777777</v>
      </c>
      <c r="R101" s="69"/>
    </row>
    <row r="102" spans="1:18" s="123" customFormat="1" ht="18" x14ac:dyDescent="0.25">
      <c r="A102" s="150" t="str">
        <f>VLOOKUP(E102,'LISTADO ATM'!$A$2:$C$901,3,0)</f>
        <v>ESTE</v>
      </c>
      <c r="B102" s="126" t="s">
        <v>2728</v>
      </c>
      <c r="C102" s="96">
        <v>44433.157939814817</v>
      </c>
      <c r="D102" s="96" t="s">
        <v>2441</v>
      </c>
      <c r="E102" s="126">
        <v>294</v>
      </c>
      <c r="F102" s="150" t="str">
        <f>VLOOKUP(E102,VIP!$A$2:$O15423,2,0)</f>
        <v>DRBR294</v>
      </c>
      <c r="G102" s="150" t="str">
        <f>VLOOKUP(E102,'LISTADO ATM'!$A$2:$B$900,2,0)</f>
        <v xml:space="preserve">ATM Plaza Zaglul San Pedro II </v>
      </c>
      <c r="H102" s="150" t="str">
        <f>VLOOKUP(E102,VIP!$A$2:$O20384,7,FALSE)</f>
        <v>Si</v>
      </c>
      <c r="I102" s="150" t="str">
        <f>VLOOKUP(E102,VIP!$A$2:$O12349,8,FALSE)</f>
        <v>Si</v>
      </c>
      <c r="J102" s="150" t="str">
        <f>VLOOKUP(E102,VIP!$A$2:$O12299,8,FALSE)</f>
        <v>Si</v>
      </c>
      <c r="K102" s="150" t="str">
        <f>VLOOKUP(E102,VIP!$A$2:$O15873,6,0)</f>
        <v>NO</v>
      </c>
      <c r="L102" s="137" t="s">
        <v>2410</v>
      </c>
      <c r="M102" s="152" t="s">
        <v>2535</v>
      </c>
      <c r="N102" s="95" t="s">
        <v>2444</v>
      </c>
      <c r="O102" s="150" t="s">
        <v>2445</v>
      </c>
      <c r="P102" s="150"/>
      <c r="Q102" s="153">
        <v>44433.452777777777</v>
      </c>
      <c r="R102" s="69"/>
    </row>
    <row r="103" spans="1:18" s="123" customFormat="1" ht="18" x14ac:dyDescent="0.25">
      <c r="A103" s="150" t="str">
        <f>VLOOKUP(E103,'LISTADO ATM'!$A$2:$C$901,3,0)</f>
        <v>ESTE</v>
      </c>
      <c r="B103" s="126" t="s">
        <v>2774</v>
      </c>
      <c r="C103" s="96">
        <v>44433.298437500001</v>
      </c>
      <c r="D103" s="96" t="s">
        <v>2460</v>
      </c>
      <c r="E103" s="126">
        <v>330</v>
      </c>
      <c r="F103" s="150" t="str">
        <f>VLOOKUP(E103,VIP!$A$2:$O15431,2,0)</f>
        <v>DRBR330</v>
      </c>
      <c r="G103" s="150" t="str">
        <f>VLOOKUP(E103,'LISTADO ATM'!$A$2:$B$900,2,0)</f>
        <v xml:space="preserve">ATM Oficina Boulevard (Higuey) </v>
      </c>
      <c r="H103" s="150" t="str">
        <f>VLOOKUP(E103,VIP!$A$2:$O20392,7,FALSE)</f>
        <v>Si</v>
      </c>
      <c r="I103" s="150" t="str">
        <f>VLOOKUP(E103,VIP!$A$2:$O12357,8,FALSE)</f>
        <v>Si</v>
      </c>
      <c r="J103" s="150" t="str">
        <f>VLOOKUP(E103,VIP!$A$2:$O12307,8,FALSE)</f>
        <v>Si</v>
      </c>
      <c r="K103" s="150" t="str">
        <f>VLOOKUP(E103,VIP!$A$2:$O15881,6,0)</f>
        <v>SI</v>
      </c>
      <c r="L103" s="137" t="s">
        <v>2410</v>
      </c>
      <c r="M103" s="152" t="s">
        <v>2535</v>
      </c>
      <c r="N103" s="95" t="s">
        <v>2444</v>
      </c>
      <c r="O103" s="150" t="s">
        <v>2775</v>
      </c>
      <c r="P103" s="150"/>
      <c r="Q103" s="153">
        <v>44433.452777777777</v>
      </c>
      <c r="R103" s="69"/>
    </row>
    <row r="104" spans="1:18" s="123" customFormat="1" ht="18" x14ac:dyDescent="0.25">
      <c r="A104" s="150" t="str">
        <f>VLOOKUP(E104,'LISTADO ATM'!$A$2:$C$901,3,0)</f>
        <v>DISTRITO NACIONAL</v>
      </c>
      <c r="B104" s="126" t="s">
        <v>2742</v>
      </c>
      <c r="C104" s="96">
        <v>44433.08048611111</v>
      </c>
      <c r="D104" s="96" t="s">
        <v>2460</v>
      </c>
      <c r="E104" s="126">
        <v>504</v>
      </c>
      <c r="F104" s="150" t="str">
        <f>VLOOKUP(E104,VIP!$A$2:$O15437,2,0)</f>
        <v>DRBR504</v>
      </c>
      <c r="G104" s="150" t="str">
        <f>VLOOKUP(E104,'LISTADO ATM'!$A$2:$B$900,2,0)</f>
        <v>ATM Oficina Plaza Moderna</v>
      </c>
      <c r="H104" s="150" t="str">
        <f>VLOOKUP(E104,VIP!$A$2:$O20398,7,FALSE)</f>
        <v>Si</v>
      </c>
      <c r="I104" s="150" t="str">
        <f>VLOOKUP(E104,VIP!$A$2:$O12363,8,FALSE)</f>
        <v>Si</v>
      </c>
      <c r="J104" s="150" t="str">
        <f>VLOOKUP(E104,VIP!$A$2:$O12313,8,FALSE)</f>
        <v>Si</v>
      </c>
      <c r="K104" s="150" t="str">
        <f>VLOOKUP(E104,VIP!$A$2:$O15887,6,0)</f>
        <v>NO</v>
      </c>
      <c r="L104" s="137" t="s">
        <v>2410</v>
      </c>
      <c r="M104" s="152" t="s">
        <v>2535</v>
      </c>
      <c r="N104" s="95" t="s">
        <v>2444</v>
      </c>
      <c r="O104" s="150" t="s">
        <v>2760</v>
      </c>
      <c r="P104" s="150"/>
      <c r="Q104" s="153">
        <v>44433.452777777777</v>
      </c>
      <c r="R104" s="69"/>
    </row>
    <row r="105" spans="1:18" s="123" customFormat="1" ht="18" x14ac:dyDescent="0.25">
      <c r="A105" s="150" t="str">
        <f>VLOOKUP(E105,'LISTADO ATM'!$A$2:$C$901,3,0)</f>
        <v>ESTE</v>
      </c>
      <c r="B105" s="126" t="s">
        <v>2735</v>
      </c>
      <c r="C105" s="96">
        <v>44433.115254629629</v>
      </c>
      <c r="D105" s="96" t="s">
        <v>2441</v>
      </c>
      <c r="E105" s="126">
        <v>609</v>
      </c>
      <c r="F105" s="150" t="str">
        <f>VLOOKUP(E105,VIP!$A$2:$O15430,2,0)</f>
        <v>DRBR120</v>
      </c>
      <c r="G105" s="150" t="str">
        <f>VLOOKUP(E105,'LISTADO ATM'!$A$2:$B$900,2,0)</f>
        <v xml:space="preserve">ATM S/M Jumbo (San Pedro) </v>
      </c>
      <c r="H105" s="150" t="str">
        <f>VLOOKUP(E105,VIP!$A$2:$O20391,7,FALSE)</f>
        <v>Si</v>
      </c>
      <c r="I105" s="150" t="str">
        <f>VLOOKUP(E105,VIP!$A$2:$O12356,8,FALSE)</f>
        <v>Si</v>
      </c>
      <c r="J105" s="150" t="str">
        <f>VLOOKUP(E105,VIP!$A$2:$O12306,8,FALSE)</f>
        <v>Si</v>
      </c>
      <c r="K105" s="150" t="str">
        <f>VLOOKUP(E105,VIP!$A$2:$O15880,6,0)</f>
        <v>NO</v>
      </c>
      <c r="L105" s="137" t="s">
        <v>2410</v>
      </c>
      <c r="M105" s="152" t="s">
        <v>2535</v>
      </c>
      <c r="N105" s="95" t="s">
        <v>2444</v>
      </c>
      <c r="O105" s="150" t="s">
        <v>2445</v>
      </c>
      <c r="P105" s="150"/>
      <c r="Q105" s="153">
        <v>44433.452777777777</v>
      </c>
      <c r="R105" s="69"/>
    </row>
    <row r="106" spans="1:18" s="123" customFormat="1" ht="18" x14ac:dyDescent="0.25">
      <c r="A106" s="150" t="str">
        <f>VLOOKUP(E106,'LISTADO ATM'!$A$2:$C$901,3,0)</f>
        <v>DISTRITO NACIONAL</v>
      </c>
      <c r="B106" s="126" t="s">
        <v>2680</v>
      </c>
      <c r="C106" s="96">
        <v>44432.703935185185</v>
      </c>
      <c r="D106" s="96" t="s">
        <v>2441</v>
      </c>
      <c r="E106" s="126">
        <v>617</v>
      </c>
      <c r="F106" s="150" t="str">
        <f>VLOOKUP(E106,VIP!$A$2:$O15432,2,0)</f>
        <v>DRBR617</v>
      </c>
      <c r="G106" s="150" t="str">
        <f>VLOOKUP(E106,'LISTADO ATM'!$A$2:$B$900,2,0)</f>
        <v xml:space="preserve">ATM Guardia Presidencial </v>
      </c>
      <c r="H106" s="150" t="str">
        <f>VLOOKUP(E106,VIP!$A$2:$O20393,7,FALSE)</f>
        <v>Si</v>
      </c>
      <c r="I106" s="150" t="str">
        <f>VLOOKUP(E106,VIP!$A$2:$O12358,8,FALSE)</f>
        <v>Si</v>
      </c>
      <c r="J106" s="150" t="str">
        <f>VLOOKUP(E106,VIP!$A$2:$O12308,8,FALSE)</f>
        <v>Si</v>
      </c>
      <c r="K106" s="150" t="str">
        <f>VLOOKUP(E106,VIP!$A$2:$O15882,6,0)</f>
        <v>NO</v>
      </c>
      <c r="L106" s="137" t="s">
        <v>2410</v>
      </c>
      <c r="M106" s="152" t="s">
        <v>2535</v>
      </c>
      <c r="N106" s="95" t="s">
        <v>2444</v>
      </c>
      <c r="O106" s="150" t="s">
        <v>2445</v>
      </c>
      <c r="P106" s="150"/>
      <c r="Q106" s="153">
        <v>44433.452777777777</v>
      </c>
      <c r="R106" s="69"/>
    </row>
    <row r="107" spans="1:18" s="123" customFormat="1" ht="18" x14ac:dyDescent="0.25">
      <c r="A107" s="150" t="str">
        <f>VLOOKUP(E107,'LISTADO ATM'!$A$2:$C$901,3,0)</f>
        <v>ESTE</v>
      </c>
      <c r="B107" s="126" t="s">
        <v>2737</v>
      </c>
      <c r="C107" s="96">
        <v>44433.112233796295</v>
      </c>
      <c r="D107" s="96" t="s">
        <v>2441</v>
      </c>
      <c r="E107" s="126">
        <v>630</v>
      </c>
      <c r="F107" s="150" t="str">
        <f>VLOOKUP(E107,VIP!$A$2:$O15432,2,0)</f>
        <v>DRBR112</v>
      </c>
      <c r="G107" s="150" t="str">
        <f>VLOOKUP(E107,'LISTADO ATM'!$A$2:$B$900,2,0)</f>
        <v xml:space="preserve">ATM Oficina Plaza Zaglul (SPM) </v>
      </c>
      <c r="H107" s="150" t="str">
        <f>VLOOKUP(E107,VIP!$A$2:$O20393,7,FALSE)</f>
        <v>Si</v>
      </c>
      <c r="I107" s="150" t="str">
        <f>VLOOKUP(E107,VIP!$A$2:$O12358,8,FALSE)</f>
        <v>Si</v>
      </c>
      <c r="J107" s="150" t="str">
        <f>VLOOKUP(E107,VIP!$A$2:$O12308,8,FALSE)</f>
        <v>Si</v>
      </c>
      <c r="K107" s="150" t="str">
        <f>VLOOKUP(E107,VIP!$A$2:$O15882,6,0)</f>
        <v>NO</v>
      </c>
      <c r="L107" s="137" t="s">
        <v>2410</v>
      </c>
      <c r="M107" s="152" t="s">
        <v>2535</v>
      </c>
      <c r="N107" s="95" t="s">
        <v>2444</v>
      </c>
      <c r="O107" s="150" t="s">
        <v>2445</v>
      </c>
      <c r="P107" s="150"/>
      <c r="Q107" s="153">
        <v>44433.452777777777</v>
      </c>
      <c r="R107" s="69"/>
    </row>
    <row r="108" spans="1:18" s="123" customFormat="1" ht="18" x14ac:dyDescent="0.25">
      <c r="A108" s="150" t="str">
        <f>VLOOKUP(E108,'LISTADO ATM'!$A$2:$C$901,3,0)</f>
        <v>DISTRITO NACIONAL</v>
      </c>
      <c r="B108" s="126" t="s">
        <v>2717</v>
      </c>
      <c r="C108" s="96">
        <v>44432.892291666663</v>
      </c>
      <c r="D108" s="96" t="s">
        <v>2441</v>
      </c>
      <c r="E108" s="126">
        <v>981</v>
      </c>
      <c r="F108" s="150" t="str">
        <f>VLOOKUP(E108,VIP!$A$2:$O15433,2,0)</f>
        <v>DRBR981</v>
      </c>
      <c r="G108" s="150" t="str">
        <f>VLOOKUP(E108,'LISTADO ATM'!$A$2:$B$900,2,0)</f>
        <v xml:space="preserve">ATM Edificio 911 </v>
      </c>
      <c r="H108" s="150" t="str">
        <f>VLOOKUP(E108,VIP!$A$2:$O20394,7,FALSE)</f>
        <v>Si</v>
      </c>
      <c r="I108" s="150" t="str">
        <f>VLOOKUP(E108,VIP!$A$2:$O12359,8,FALSE)</f>
        <v>Si</v>
      </c>
      <c r="J108" s="150" t="str">
        <f>VLOOKUP(E108,VIP!$A$2:$O12309,8,FALSE)</f>
        <v>Si</v>
      </c>
      <c r="K108" s="150" t="str">
        <f>VLOOKUP(E108,VIP!$A$2:$O15883,6,0)</f>
        <v>NO</v>
      </c>
      <c r="L108" s="137" t="s">
        <v>2410</v>
      </c>
      <c r="M108" s="152" t="s">
        <v>2535</v>
      </c>
      <c r="N108" s="95" t="s">
        <v>2444</v>
      </c>
      <c r="O108" s="150" t="s">
        <v>2445</v>
      </c>
      <c r="P108" s="150"/>
      <c r="Q108" s="153">
        <v>44433.452777777777</v>
      </c>
      <c r="R108" s="69"/>
    </row>
    <row r="109" spans="1:18" s="123" customFormat="1" ht="18" x14ac:dyDescent="0.25">
      <c r="A109" s="150" t="str">
        <f>VLOOKUP(E109,'LISTADO ATM'!$A$2:$C$901,3,0)</f>
        <v>DISTRITO NACIONAL</v>
      </c>
      <c r="B109" s="126" t="s">
        <v>2758</v>
      </c>
      <c r="C109" s="96">
        <v>44432.972534722219</v>
      </c>
      <c r="D109" s="96" t="s">
        <v>2460</v>
      </c>
      <c r="E109" s="126">
        <v>23</v>
      </c>
      <c r="F109" s="150" t="str">
        <f>VLOOKUP(E109,VIP!$A$2:$O15453,2,0)</f>
        <v>DRBR023</v>
      </c>
      <c r="G109" s="150" t="str">
        <f>VLOOKUP(E109,'LISTADO ATM'!$A$2:$B$900,2,0)</f>
        <v xml:space="preserve">ATM Oficina México </v>
      </c>
      <c r="H109" s="150" t="str">
        <f>VLOOKUP(E109,VIP!$A$2:$O20414,7,FALSE)</f>
        <v>Si</v>
      </c>
      <c r="I109" s="150" t="str">
        <f>VLOOKUP(E109,VIP!$A$2:$O12379,8,FALSE)</f>
        <v>Si</v>
      </c>
      <c r="J109" s="150" t="str">
        <f>VLOOKUP(E109,VIP!$A$2:$O12329,8,FALSE)</f>
        <v>Si</v>
      </c>
      <c r="K109" s="150" t="str">
        <f>VLOOKUP(E109,VIP!$A$2:$O15903,6,0)</f>
        <v>NO</v>
      </c>
      <c r="L109" s="137" t="s">
        <v>2410</v>
      </c>
      <c r="M109" s="152" t="s">
        <v>2535</v>
      </c>
      <c r="N109" s="95" t="s">
        <v>2444</v>
      </c>
      <c r="O109" s="150" t="s">
        <v>2461</v>
      </c>
      <c r="P109" s="150"/>
      <c r="Q109" s="153">
        <v>44433.615567129629</v>
      </c>
      <c r="R109" s="69"/>
    </row>
    <row r="110" spans="1:18" s="123" customFormat="1" ht="18" x14ac:dyDescent="0.25">
      <c r="A110" s="150" t="str">
        <f>VLOOKUP(E110,'LISTADO ATM'!$A$2:$C$901,3,0)</f>
        <v>DISTRITO NACIONAL</v>
      </c>
      <c r="B110" s="126" t="s">
        <v>2788</v>
      </c>
      <c r="C110" s="96">
        <v>44433.457812499997</v>
      </c>
      <c r="D110" s="96" t="s">
        <v>2441</v>
      </c>
      <c r="E110" s="126">
        <v>162</v>
      </c>
      <c r="F110" s="150" t="str">
        <f>VLOOKUP(E110,VIP!$A$2:$O15429,2,0)</f>
        <v>DRBR162</v>
      </c>
      <c r="G110" s="150" t="str">
        <f>VLOOKUP(E110,'LISTADO ATM'!$A$2:$B$900,2,0)</f>
        <v xml:space="preserve">ATM Oficina Tiradentes I </v>
      </c>
      <c r="H110" s="150" t="str">
        <f>VLOOKUP(E110,VIP!$A$2:$O20390,7,FALSE)</f>
        <v>Si</v>
      </c>
      <c r="I110" s="150" t="str">
        <f>VLOOKUP(E110,VIP!$A$2:$O12355,8,FALSE)</f>
        <v>Si</v>
      </c>
      <c r="J110" s="150" t="str">
        <f>VLOOKUP(E110,VIP!$A$2:$O12305,8,FALSE)</f>
        <v>Si</v>
      </c>
      <c r="K110" s="150" t="str">
        <f>VLOOKUP(E110,VIP!$A$2:$O15879,6,0)</f>
        <v>NO</v>
      </c>
      <c r="L110" s="137" t="s">
        <v>2410</v>
      </c>
      <c r="M110" s="152" t="s">
        <v>2535</v>
      </c>
      <c r="N110" s="152" t="s">
        <v>2672</v>
      </c>
      <c r="O110" s="150" t="s">
        <v>2445</v>
      </c>
      <c r="P110" s="150"/>
      <c r="Q110" s="153">
        <v>44433.615567129629</v>
      </c>
      <c r="R110" s="69"/>
    </row>
    <row r="111" spans="1:18" s="123" customFormat="1" ht="18" x14ac:dyDescent="0.25">
      <c r="A111" s="150" t="str">
        <f>VLOOKUP(E111,'LISTADO ATM'!$A$2:$C$901,3,0)</f>
        <v>DISTRITO NACIONAL</v>
      </c>
      <c r="B111" s="126" t="s">
        <v>2746</v>
      </c>
      <c r="C111" s="96">
        <v>44433.063773148147</v>
      </c>
      <c r="D111" s="96" t="s">
        <v>2441</v>
      </c>
      <c r="E111" s="126">
        <v>235</v>
      </c>
      <c r="F111" s="150" t="str">
        <f>VLOOKUP(E111,VIP!$A$2:$O15441,2,0)</f>
        <v>DRBR235</v>
      </c>
      <c r="G111" s="150" t="str">
        <f>VLOOKUP(E111,'LISTADO ATM'!$A$2:$B$900,2,0)</f>
        <v xml:space="preserve">ATM Oficina Multicentro La Sirena San Isidro </v>
      </c>
      <c r="H111" s="150" t="str">
        <f>VLOOKUP(E111,VIP!$A$2:$O20402,7,FALSE)</f>
        <v>Si</v>
      </c>
      <c r="I111" s="150" t="str">
        <f>VLOOKUP(E111,VIP!$A$2:$O12367,8,FALSE)</f>
        <v>Si</v>
      </c>
      <c r="J111" s="150" t="str">
        <f>VLOOKUP(E111,VIP!$A$2:$O12317,8,FALSE)</f>
        <v>Si</v>
      </c>
      <c r="K111" s="150" t="str">
        <f>VLOOKUP(E111,VIP!$A$2:$O15891,6,0)</f>
        <v>SI</v>
      </c>
      <c r="L111" s="137" t="s">
        <v>2410</v>
      </c>
      <c r="M111" s="152" t="s">
        <v>2535</v>
      </c>
      <c r="N111" s="95" t="s">
        <v>2444</v>
      </c>
      <c r="O111" s="150" t="s">
        <v>2445</v>
      </c>
      <c r="P111" s="150"/>
      <c r="Q111" s="153">
        <v>44433.615567129629</v>
      </c>
      <c r="R111" s="69"/>
    </row>
    <row r="112" spans="1:18" s="123" customFormat="1" ht="18" x14ac:dyDescent="0.25">
      <c r="A112" s="150" t="str">
        <f>VLOOKUP(E112,'LISTADO ATM'!$A$2:$C$901,3,0)</f>
        <v>SUR</v>
      </c>
      <c r="B112" s="126" t="s">
        <v>2669</v>
      </c>
      <c r="C112" s="96">
        <v>44432.64267361111</v>
      </c>
      <c r="D112" s="96" t="s">
        <v>2441</v>
      </c>
      <c r="E112" s="126">
        <v>249</v>
      </c>
      <c r="F112" s="150" t="str">
        <f>VLOOKUP(E112,VIP!$A$2:$O15417,2,0)</f>
        <v>DRBR249</v>
      </c>
      <c r="G112" s="150" t="str">
        <f>VLOOKUP(E112,'LISTADO ATM'!$A$2:$B$900,2,0)</f>
        <v xml:space="preserve">ATM Banco Agrícola Neiba </v>
      </c>
      <c r="H112" s="150" t="str">
        <f>VLOOKUP(E112,VIP!$A$2:$O20378,7,FALSE)</f>
        <v>Si</v>
      </c>
      <c r="I112" s="150" t="str">
        <f>VLOOKUP(E112,VIP!$A$2:$O12343,8,FALSE)</f>
        <v>Si</v>
      </c>
      <c r="J112" s="150" t="str">
        <f>VLOOKUP(E112,VIP!$A$2:$O12293,8,FALSE)</f>
        <v>Si</v>
      </c>
      <c r="K112" s="150" t="str">
        <f>VLOOKUP(E112,VIP!$A$2:$O15867,6,0)</f>
        <v>NO</v>
      </c>
      <c r="L112" s="137" t="s">
        <v>2410</v>
      </c>
      <c r="M112" s="152" t="s">
        <v>2535</v>
      </c>
      <c r="N112" s="95" t="s">
        <v>2444</v>
      </c>
      <c r="O112" s="150" t="s">
        <v>2445</v>
      </c>
      <c r="P112" s="150"/>
      <c r="Q112" s="153">
        <v>44433.615567129629</v>
      </c>
      <c r="R112" s="69"/>
    </row>
    <row r="113" spans="1:18" s="123" customFormat="1" ht="18" x14ac:dyDescent="0.25">
      <c r="A113" s="150" t="str">
        <f>VLOOKUP(E113,'LISTADO ATM'!$A$2:$C$901,3,0)</f>
        <v>SUR</v>
      </c>
      <c r="B113" s="126" t="s">
        <v>2748</v>
      </c>
      <c r="C113" s="96">
        <v>44433.058692129627</v>
      </c>
      <c r="D113" s="96" t="s">
        <v>2441</v>
      </c>
      <c r="E113" s="126">
        <v>311</v>
      </c>
      <c r="F113" s="150" t="str">
        <f>VLOOKUP(E113,VIP!$A$2:$O15443,2,0)</f>
        <v>DRBR381</v>
      </c>
      <c r="G113" s="150" t="str">
        <f>VLOOKUP(E113,'LISTADO ATM'!$A$2:$B$900,2,0)</f>
        <v>ATM Plaza Eroski</v>
      </c>
      <c r="H113" s="150" t="str">
        <f>VLOOKUP(E113,VIP!$A$2:$O20404,7,FALSE)</f>
        <v>Si</v>
      </c>
      <c r="I113" s="150" t="str">
        <f>VLOOKUP(E113,VIP!$A$2:$O12369,8,FALSE)</f>
        <v>Si</v>
      </c>
      <c r="J113" s="150" t="str">
        <f>VLOOKUP(E113,VIP!$A$2:$O12319,8,FALSE)</f>
        <v>Si</v>
      </c>
      <c r="K113" s="150" t="str">
        <f>VLOOKUP(E113,VIP!$A$2:$O15893,6,0)</f>
        <v>NO</v>
      </c>
      <c r="L113" s="137" t="s">
        <v>2410</v>
      </c>
      <c r="M113" s="152" t="s">
        <v>2535</v>
      </c>
      <c r="N113" s="95" t="s">
        <v>2444</v>
      </c>
      <c r="O113" s="150" t="s">
        <v>2445</v>
      </c>
      <c r="P113" s="150"/>
      <c r="Q113" s="153">
        <v>44433.615567129629</v>
      </c>
      <c r="R113" s="69"/>
    </row>
    <row r="114" spans="1:18" s="123" customFormat="1" ht="18" x14ac:dyDescent="0.25">
      <c r="A114" s="150" t="str">
        <f>VLOOKUP(E114,'LISTADO ATM'!$A$2:$C$901,3,0)</f>
        <v>NORTE</v>
      </c>
      <c r="B114" s="126" t="s">
        <v>2801</v>
      </c>
      <c r="C114" s="96">
        <v>44433.366180555553</v>
      </c>
      <c r="D114" s="96" t="s">
        <v>2613</v>
      </c>
      <c r="E114" s="126">
        <v>402</v>
      </c>
      <c r="F114" s="150" t="str">
        <f>VLOOKUP(E114,VIP!$A$2:$O15442,2,0)</f>
        <v>DRBR402</v>
      </c>
      <c r="G114" s="150" t="str">
        <f>VLOOKUP(E114,'LISTADO ATM'!$A$2:$B$900,2,0)</f>
        <v xml:space="preserve">ATM La Sirena La Vega </v>
      </c>
      <c r="H114" s="150" t="str">
        <f>VLOOKUP(E114,VIP!$A$2:$O20403,7,FALSE)</f>
        <v>Si</v>
      </c>
      <c r="I114" s="150" t="str">
        <f>VLOOKUP(E114,VIP!$A$2:$O12368,8,FALSE)</f>
        <v>Si</v>
      </c>
      <c r="J114" s="150" t="str">
        <f>VLOOKUP(E114,VIP!$A$2:$O12318,8,FALSE)</f>
        <v>Si</v>
      </c>
      <c r="K114" s="150" t="str">
        <f>VLOOKUP(E114,VIP!$A$2:$O15892,6,0)</f>
        <v>NO</v>
      </c>
      <c r="L114" s="137" t="s">
        <v>2410</v>
      </c>
      <c r="M114" s="152" t="s">
        <v>2535</v>
      </c>
      <c r="N114" s="95" t="s">
        <v>2444</v>
      </c>
      <c r="O114" s="150" t="s">
        <v>2614</v>
      </c>
      <c r="P114" s="150"/>
      <c r="Q114" s="153">
        <v>44433.615567129629</v>
      </c>
      <c r="R114" s="69"/>
    </row>
    <row r="115" spans="1:18" s="123" customFormat="1" ht="18" x14ac:dyDescent="0.25">
      <c r="A115" s="150" t="str">
        <f>VLOOKUP(E115,'LISTADO ATM'!$A$2:$C$901,3,0)</f>
        <v>ESTE</v>
      </c>
      <c r="B115" s="126" t="s">
        <v>2689</v>
      </c>
      <c r="C115" s="96">
        <v>44432.656840277778</v>
      </c>
      <c r="D115" s="96" t="s">
        <v>2441</v>
      </c>
      <c r="E115" s="126">
        <v>427</v>
      </c>
      <c r="F115" s="150" t="str">
        <f>VLOOKUP(E115,VIP!$A$2:$O15446,2,0)</f>
        <v>DRBR427</v>
      </c>
      <c r="G115" s="150" t="str">
        <f>VLOOKUP(E115,'LISTADO ATM'!$A$2:$B$900,2,0)</f>
        <v xml:space="preserve">ATM Almacenes Iberia (Hato Mayor) </v>
      </c>
      <c r="H115" s="150" t="str">
        <f>VLOOKUP(E115,VIP!$A$2:$O20407,7,FALSE)</f>
        <v>Si</v>
      </c>
      <c r="I115" s="150" t="str">
        <f>VLOOKUP(E115,VIP!$A$2:$O12372,8,FALSE)</f>
        <v>Si</v>
      </c>
      <c r="J115" s="150" t="str">
        <f>VLOOKUP(E115,VIP!$A$2:$O12322,8,FALSE)</f>
        <v>Si</v>
      </c>
      <c r="K115" s="150" t="str">
        <f>VLOOKUP(E115,VIP!$A$2:$O15896,6,0)</f>
        <v>NO</v>
      </c>
      <c r="L115" s="137" t="s">
        <v>2410</v>
      </c>
      <c r="M115" s="152" t="s">
        <v>2535</v>
      </c>
      <c r="N115" s="95" t="s">
        <v>2444</v>
      </c>
      <c r="O115" s="150" t="s">
        <v>2445</v>
      </c>
      <c r="P115" s="150"/>
      <c r="Q115" s="153">
        <v>44433.615567129629</v>
      </c>
      <c r="R115" s="69"/>
    </row>
    <row r="116" spans="1:18" s="123" customFormat="1" ht="18" x14ac:dyDescent="0.25">
      <c r="A116" s="150" t="str">
        <f>VLOOKUP(E116,'LISTADO ATM'!$A$2:$C$901,3,0)</f>
        <v>DISTRITO NACIONAL</v>
      </c>
      <c r="B116" s="126" t="s">
        <v>2691</v>
      </c>
      <c r="C116" s="96">
        <v>44432.654409722221</v>
      </c>
      <c r="D116" s="96" t="s">
        <v>2441</v>
      </c>
      <c r="E116" s="126">
        <v>536</v>
      </c>
      <c r="F116" s="150" t="str">
        <f>VLOOKUP(E116,VIP!$A$2:$O15450,2,0)</f>
        <v>DRBR509</v>
      </c>
      <c r="G116" s="150" t="str">
        <f>VLOOKUP(E116,'LISTADO ATM'!$A$2:$B$900,2,0)</f>
        <v xml:space="preserve">ATM Super Lama San Isidro </v>
      </c>
      <c r="H116" s="150" t="str">
        <f>VLOOKUP(E116,VIP!$A$2:$O20411,7,FALSE)</f>
        <v>Si</v>
      </c>
      <c r="I116" s="150" t="str">
        <f>VLOOKUP(E116,VIP!$A$2:$O12376,8,FALSE)</f>
        <v>Si</v>
      </c>
      <c r="J116" s="150" t="str">
        <f>VLOOKUP(E116,VIP!$A$2:$O12326,8,FALSE)</f>
        <v>Si</v>
      </c>
      <c r="K116" s="150" t="str">
        <f>VLOOKUP(E116,VIP!$A$2:$O15900,6,0)</f>
        <v>NO</v>
      </c>
      <c r="L116" s="137" t="s">
        <v>2410</v>
      </c>
      <c r="M116" s="152" t="s">
        <v>2535</v>
      </c>
      <c r="N116" s="95" t="s">
        <v>2444</v>
      </c>
      <c r="O116" s="150" t="s">
        <v>2445</v>
      </c>
      <c r="P116" s="150"/>
      <c r="Q116" s="153">
        <v>44433.615567129629</v>
      </c>
      <c r="R116" s="69"/>
    </row>
    <row r="117" spans="1:18" s="123" customFormat="1" ht="18" x14ac:dyDescent="0.25">
      <c r="A117" s="150" t="str">
        <f>VLOOKUP(E117,'LISTADO ATM'!$A$2:$C$901,3,0)</f>
        <v>DISTRITO NACIONAL</v>
      </c>
      <c r="B117" s="126" t="s">
        <v>2777</v>
      </c>
      <c r="C117" s="96">
        <v>44433.360717592594</v>
      </c>
      <c r="D117" s="96" t="s">
        <v>2441</v>
      </c>
      <c r="E117" s="126">
        <v>560</v>
      </c>
      <c r="F117" s="150" t="str">
        <f>VLOOKUP(E117,VIP!$A$2:$O15424,2,0)</f>
        <v>DRBR229</v>
      </c>
      <c r="G117" s="150" t="str">
        <f>VLOOKUP(E117,'LISTADO ATM'!$A$2:$B$900,2,0)</f>
        <v xml:space="preserve">ATM Junta Central Electoral </v>
      </c>
      <c r="H117" s="150" t="str">
        <f>VLOOKUP(E117,VIP!$A$2:$O20385,7,FALSE)</f>
        <v>Si</v>
      </c>
      <c r="I117" s="150" t="str">
        <f>VLOOKUP(E117,VIP!$A$2:$O12350,8,FALSE)</f>
        <v>Si</v>
      </c>
      <c r="J117" s="150" t="str">
        <f>VLOOKUP(E117,VIP!$A$2:$O12300,8,FALSE)</f>
        <v>Si</v>
      </c>
      <c r="K117" s="150" t="str">
        <f>VLOOKUP(E117,VIP!$A$2:$O15874,6,0)</f>
        <v>SI</v>
      </c>
      <c r="L117" s="137" t="s">
        <v>2410</v>
      </c>
      <c r="M117" s="152" t="s">
        <v>2535</v>
      </c>
      <c r="N117" s="95" t="s">
        <v>2444</v>
      </c>
      <c r="O117" s="150" t="s">
        <v>2445</v>
      </c>
      <c r="P117" s="150"/>
      <c r="Q117" s="153">
        <v>44433.615567129629</v>
      </c>
      <c r="R117" s="69"/>
    </row>
    <row r="118" spans="1:18" s="123" customFormat="1" ht="18" x14ac:dyDescent="0.25">
      <c r="A118" s="150" t="str">
        <f>VLOOKUP(E118,'LISTADO ATM'!$A$2:$C$901,3,0)</f>
        <v>DISTRITO NACIONAL</v>
      </c>
      <c r="B118" s="126" t="s">
        <v>2718</v>
      </c>
      <c r="C118" s="96">
        <v>44432.891655092593</v>
      </c>
      <c r="D118" s="96" t="s">
        <v>2441</v>
      </c>
      <c r="E118" s="126">
        <v>561</v>
      </c>
      <c r="F118" s="150" t="str">
        <f>VLOOKUP(E118,VIP!$A$2:$O15434,2,0)</f>
        <v>DRBR133</v>
      </c>
      <c r="G118" s="150" t="str">
        <f>VLOOKUP(E118,'LISTADO ATM'!$A$2:$B$900,2,0)</f>
        <v xml:space="preserve">ATM Comando Regional P.N. S.D. Este </v>
      </c>
      <c r="H118" s="150" t="str">
        <f>VLOOKUP(E118,VIP!$A$2:$O20395,7,FALSE)</f>
        <v>Si</v>
      </c>
      <c r="I118" s="150" t="str">
        <f>VLOOKUP(E118,VIP!$A$2:$O12360,8,FALSE)</f>
        <v>Si</v>
      </c>
      <c r="J118" s="150" t="str">
        <f>VLOOKUP(E118,VIP!$A$2:$O12310,8,FALSE)</f>
        <v>Si</v>
      </c>
      <c r="K118" s="150" t="str">
        <f>VLOOKUP(E118,VIP!$A$2:$O15884,6,0)</f>
        <v>NO</v>
      </c>
      <c r="L118" s="137" t="s">
        <v>2410</v>
      </c>
      <c r="M118" s="152" t="s">
        <v>2535</v>
      </c>
      <c r="N118" s="95" t="s">
        <v>2444</v>
      </c>
      <c r="O118" s="150" t="s">
        <v>2445</v>
      </c>
      <c r="P118" s="150"/>
      <c r="Q118" s="153">
        <v>44433.615567129629</v>
      </c>
      <c r="R118" s="69"/>
    </row>
    <row r="119" spans="1:18" s="123" customFormat="1" ht="18" x14ac:dyDescent="0.25">
      <c r="A119" s="150" t="str">
        <f>VLOOKUP(E119,'LISTADO ATM'!$A$2:$C$901,3,0)</f>
        <v>DISTRITO NACIONAL</v>
      </c>
      <c r="B119" s="126" t="s">
        <v>2649</v>
      </c>
      <c r="C119" s="96">
        <v>44432.46166666667</v>
      </c>
      <c r="D119" s="96" t="s">
        <v>2441</v>
      </c>
      <c r="E119" s="126">
        <v>564</v>
      </c>
      <c r="F119" s="150" t="str">
        <f>VLOOKUP(E119,VIP!$A$2:$O15363,2,0)</f>
        <v>DRBR168</v>
      </c>
      <c r="G119" s="150" t="str">
        <f>VLOOKUP(E119,'LISTADO ATM'!$A$2:$B$900,2,0)</f>
        <v xml:space="preserve">ATM Ministerio de Agricultura </v>
      </c>
      <c r="H119" s="150" t="str">
        <f>VLOOKUP(E119,VIP!$A$2:$O20324,7,FALSE)</f>
        <v>Si</v>
      </c>
      <c r="I119" s="150" t="str">
        <f>VLOOKUP(E119,VIP!$A$2:$O12289,8,FALSE)</f>
        <v>Si</v>
      </c>
      <c r="J119" s="150" t="str">
        <f>VLOOKUP(E119,VIP!$A$2:$O12239,8,FALSE)</f>
        <v>Si</v>
      </c>
      <c r="K119" s="150" t="str">
        <f>VLOOKUP(E119,VIP!$A$2:$O15813,6,0)</f>
        <v>NO</v>
      </c>
      <c r="L119" s="137" t="s">
        <v>2410</v>
      </c>
      <c r="M119" s="152" t="s">
        <v>2535</v>
      </c>
      <c r="N119" s="95" t="s">
        <v>2444</v>
      </c>
      <c r="O119" s="150" t="s">
        <v>2445</v>
      </c>
      <c r="P119" s="150"/>
      <c r="Q119" s="153">
        <v>44433.615567129629</v>
      </c>
      <c r="R119" s="69"/>
    </row>
    <row r="120" spans="1:18" s="123" customFormat="1" ht="18" x14ac:dyDescent="0.25">
      <c r="A120" s="150" t="str">
        <f>VLOOKUP(E120,'LISTADO ATM'!$A$2:$C$901,3,0)</f>
        <v>DISTRITO NACIONAL</v>
      </c>
      <c r="B120" s="126" t="s">
        <v>2744</v>
      </c>
      <c r="C120" s="96">
        <v>44433.074490740742</v>
      </c>
      <c r="D120" s="96" t="s">
        <v>2441</v>
      </c>
      <c r="E120" s="126">
        <v>583</v>
      </c>
      <c r="F120" s="150" t="str">
        <f>VLOOKUP(E120,VIP!$A$2:$O15439,2,0)</f>
        <v>DRBR431</v>
      </c>
      <c r="G120" s="150" t="str">
        <f>VLOOKUP(E120,'LISTADO ATM'!$A$2:$B$900,2,0)</f>
        <v xml:space="preserve">ATM Ministerio Fuerzas Armadas I </v>
      </c>
      <c r="H120" s="150" t="str">
        <f>VLOOKUP(E120,VIP!$A$2:$O20400,7,FALSE)</f>
        <v>Si</v>
      </c>
      <c r="I120" s="150" t="str">
        <f>VLOOKUP(E120,VIP!$A$2:$O12365,8,FALSE)</f>
        <v>Si</v>
      </c>
      <c r="J120" s="150" t="str">
        <f>VLOOKUP(E120,VIP!$A$2:$O12315,8,FALSE)</f>
        <v>Si</v>
      </c>
      <c r="K120" s="150" t="str">
        <f>VLOOKUP(E120,VIP!$A$2:$O15889,6,0)</f>
        <v>NO</v>
      </c>
      <c r="L120" s="137" t="s">
        <v>2410</v>
      </c>
      <c r="M120" s="152" t="s">
        <v>2535</v>
      </c>
      <c r="N120" s="95" t="s">
        <v>2444</v>
      </c>
      <c r="O120" s="150" t="s">
        <v>2445</v>
      </c>
      <c r="P120" s="150"/>
      <c r="Q120" s="153">
        <v>44433.615567129629</v>
      </c>
      <c r="R120" s="69"/>
    </row>
    <row r="121" spans="1:18" s="123" customFormat="1" ht="18" x14ac:dyDescent="0.25">
      <c r="A121" s="150" t="str">
        <f>VLOOKUP(E121,'LISTADO ATM'!$A$2:$C$901,3,0)</f>
        <v>DISTRITO NACIONAL</v>
      </c>
      <c r="B121" s="126" t="s">
        <v>2797</v>
      </c>
      <c r="C121" s="96">
        <v>44433.42796296296</v>
      </c>
      <c r="D121" s="96" t="s">
        <v>2441</v>
      </c>
      <c r="E121" s="126">
        <v>663</v>
      </c>
      <c r="F121" s="150" t="str">
        <f>VLOOKUP(E121,VIP!$A$2:$O15438,2,0)</f>
        <v>DRBR663</v>
      </c>
      <c r="G121" s="150" t="str">
        <f>VLOOKUP(E121,'LISTADO ATM'!$A$2:$B$900,2,0)</f>
        <v>ATM S/M Olé Av. España</v>
      </c>
      <c r="H121" s="150" t="str">
        <f>VLOOKUP(E121,VIP!$A$2:$O20399,7,FALSE)</f>
        <v>N/A</v>
      </c>
      <c r="I121" s="150" t="str">
        <f>VLOOKUP(E121,VIP!$A$2:$O12364,8,FALSE)</f>
        <v>N/A</v>
      </c>
      <c r="J121" s="150" t="str">
        <f>VLOOKUP(E121,VIP!$A$2:$O12314,8,FALSE)</f>
        <v>N/A</v>
      </c>
      <c r="K121" s="150" t="str">
        <f>VLOOKUP(E121,VIP!$A$2:$O15888,6,0)</f>
        <v>N/A</v>
      </c>
      <c r="L121" s="137" t="s">
        <v>2410</v>
      </c>
      <c r="M121" s="152" t="s">
        <v>2535</v>
      </c>
      <c r="N121" s="95" t="s">
        <v>2444</v>
      </c>
      <c r="O121" s="150" t="s">
        <v>2445</v>
      </c>
      <c r="P121" s="150"/>
      <c r="Q121" s="153">
        <v>44433.615567129629</v>
      </c>
      <c r="R121" s="69"/>
    </row>
    <row r="122" spans="1:18" s="123" customFormat="1" ht="18" x14ac:dyDescent="0.25">
      <c r="A122" s="150" t="str">
        <f>VLOOKUP(E122,'LISTADO ATM'!$A$2:$C$901,3,0)</f>
        <v>DISTRITO NACIONAL</v>
      </c>
      <c r="B122" s="126" t="s">
        <v>2716</v>
      </c>
      <c r="C122" s="96">
        <v>44432.892847222225</v>
      </c>
      <c r="D122" s="96" t="s">
        <v>2441</v>
      </c>
      <c r="E122" s="126">
        <v>706</v>
      </c>
      <c r="F122" s="150" t="str">
        <f>VLOOKUP(E122,VIP!$A$2:$O15432,2,0)</f>
        <v>DRBR706</v>
      </c>
      <c r="G122" s="150" t="str">
        <f>VLOOKUP(E122,'LISTADO ATM'!$A$2:$B$900,2,0)</f>
        <v xml:space="preserve">ATM S/M Pristine </v>
      </c>
      <c r="H122" s="150" t="str">
        <f>VLOOKUP(E122,VIP!$A$2:$O20393,7,FALSE)</f>
        <v>Si</v>
      </c>
      <c r="I122" s="150" t="str">
        <f>VLOOKUP(E122,VIP!$A$2:$O12358,8,FALSE)</f>
        <v>Si</v>
      </c>
      <c r="J122" s="150" t="str">
        <f>VLOOKUP(E122,VIP!$A$2:$O12308,8,FALSE)</f>
        <v>Si</v>
      </c>
      <c r="K122" s="150" t="str">
        <f>VLOOKUP(E122,VIP!$A$2:$O15882,6,0)</f>
        <v>NO</v>
      </c>
      <c r="L122" s="137" t="s">
        <v>2410</v>
      </c>
      <c r="M122" s="152" t="s">
        <v>2535</v>
      </c>
      <c r="N122" s="95" t="s">
        <v>2444</v>
      </c>
      <c r="O122" s="150" t="s">
        <v>2445</v>
      </c>
      <c r="P122" s="150"/>
      <c r="Q122" s="153">
        <v>44433.615567129629</v>
      </c>
      <c r="R122" s="69"/>
    </row>
    <row r="123" spans="1:18" s="123" customFormat="1" ht="18" x14ac:dyDescent="0.25">
      <c r="A123" s="150" t="str">
        <f>VLOOKUP(E123,'LISTADO ATM'!$A$2:$C$901,3,0)</f>
        <v>NORTE</v>
      </c>
      <c r="B123" s="126" t="s">
        <v>2714</v>
      </c>
      <c r="C123" s="96">
        <v>44432.894502314812</v>
      </c>
      <c r="D123" s="96" t="s">
        <v>2613</v>
      </c>
      <c r="E123" s="126">
        <v>728</v>
      </c>
      <c r="F123" s="150" t="str">
        <f>VLOOKUP(E123,VIP!$A$2:$O15430,2,0)</f>
        <v>DRBR051</v>
      </c>
      <c r="G123" s="150" t="str">
        <f>VLOOKUP(E123,'LISTADO ATM'!$A$2:$B$900,2,0)</f>
        <v xml:space="preserve">ATM UNP La Vega Oficina Regional Norcentral </v>
      </c>
      <c r="H123" s="150" t="str">
        <f>VLOOKUP(E123,VIP!$A$2:$O20391,7,FALSE)</f>
        <v>Si</v>
      </c>
      <c r="I123" s="150" t="str">
        <f>VLOOKUP(E123,VIP!$A$2:$O12356,8,FALSE)</f>
        <v>Si</v>
      </c>
      <c r="J123" s="150" t="str">
        <f>VLOOKUP(E123,VIP!$A$2:$O12306,8,FALSE)</f>
        <v>Si</v>
      </c>
      <c r="K123" s="150" t="str">
        <f>VLOOKUP(E123,VIP!$A$2:$O15880,6,0)</f>
        <v>SI</v>
      </c>
      <c r="L123" s="137" t="s">
        <v>2410</v>
      </c>
      <c r="M123" s="152" t="s">
        <v>2535</v>
      </c>
      <c r="N123" s="95" t="s">
        <v>2444</v>
      </c>
      <c r="O123" s="150" t="s">
        <v>2614</v>
      </c>
      <c r="P123" s="150"/>
      <c r="Q123" s="153">
        <v>44433.615567129629</v>
      </c>
      <c r="R123" s="69"/>
    </row>
    <row r="124" spans="1:18" s="123" customFormat="1" ht="18" x14ac:dyDescent="0.25">
      <c r="A124" s="150" t="str">
        <f>VLOOKUP(E124,'LISTADO ATM'!$A$2:$C$901,3,0)</f>
        <v>NORTE</v>
      </c>
      <c r="B124" s="126" t="s">
        <v>2795</v>
      </c>
      <c r="C124" s="96">
        <v>44433.43478009259</v>
      </c>
      <c r="D124" s="96" t="s">
        <v>2613</v>
      </c>
      <c r="E124" s="126">
        <v>737</v>
      </c>
      <c r="F124" s="150" t="str">
        <f>VLOOKUP(E124,VIP!$A$2:$O15436,2,0)</f>
        <v>DRBR281</v>
      </c>
      <c r="G124" s="150" t="str">
        <f>VLOOKUP(E124,'LISTADO ATM'!$A$2:$B$900,2,0)</f>
        <v xml:space="preserve">ATM UNP Cabarete (Puerto Plata) </v>
      </c>
      <c r="H124" s="150" t="str">
        <f>VLOOKUP(E124,VIP!$A$2:$O20397,7,FALSE)</f>
        <v>Si</v>
      </c>
      <c r="I124" s="150" t="str">
        <f>VLOOKUP(E124,VIP!$A$2:$O12362,8,FALSE)</f>
        <v>Si</v>
      </c>
      <c r="J124" s="150" t="str">
        <f>VLOOKUP(E124,VIP!$A$2:$O12312,8,FALSE)</f>
        <v>Si</v>
      </c>
      <c r="K124" s="150" t="str">
        <f>VLOOKUP(E124,VIP!$A$2:$O15886,6,0)</f>
        <v>NO</v>
      </c>
      <c r="L124" s="137" t="s">
        <v>2410</v>
      </c>
      <c r="M124" s="152" t="s">
        <v>2535</v>
      </c>
      <c r="N124" s="95" t="s">
        <v>2444</v>
      </c>
      <c r="O124" s="150" t="s">
        <v>2614</v>
      </c>
      <c r="P124" s="150"/>
      <c r="Q124" s="153">
        <v>44433.615567129629</v>
      </c>
      <c r="R124" s="69"/>
    </row>
    <row r="125" spans="1:18" s="123" customFormat="1" ht="18" x14ac:dyDescent="0.25">
      <c r="A125" s="150" t="str">
        <f>VLOOKUP(E125,'LISTADO ATM'!$A$2:$C$901,3,0)</f>
        <v>ESTE</v>
      </c>
      <c r="B125" s="126" t="s">
        <v>2713</v>
      </c>
      <c r="C125" s="96">
        <v>44432.895138888889</v>
      </c>
      <c r="D125" s="96" t="s">
        <v>2460</v>
      </c>
      <c r="E125" s="126">
        <v>899</v>
      </c>
      <c r="F125" s="150" t="str">
        <f>VLOOKUP(E125,VIP!$A$2:$O15429,2,0)</f>
        <v>DRBR899</v>
      </c>
      <c r="G125" s="150" t="str">
        <f>VLOOKUP(E125,'LISTADO ATM'!$A$2:$B$900,2,0)</f>
        <v xml:space="preserve">ATM Oficina Punta Cana </v>
      </c>
      <c r="H125" s="150" t="str">
        <f>VLOOKUP(E125,VIP!$A$2:$O20390,7,FALSE)</f>
        <v>Si</v>
      </c>
      <c r="I125" s="150" t="str">
        <f>VLOOKUP(E125,VIP!$A$2:$O12355,8,FALSE)</f>
        <v>Si</v>
      </c>
      <c r="J125" s="150" t="str">
        <f>VLOOKUP(E125,VIP!$A$2:$O12305,8,FALSE)</f>
        <v>Si</v>
      </c>
      <c r="K125" s="150" t="str">
        <f>VLOOKUP(E125,VIP!$A$2:$O15879,6,0)</f>
        <v>NO</v>
      </c>
      <c r="L125" s="137" t="s">
        <v>2410</v>
      </c>
      <c r="M125" s="152" t="s">
        <v>2535</v>
      </c>
      <c r="N125" s="95" t="s">
        <v>2444</v>
      </c>
      <c r="O125" s="150" t="s">
        <v>2461</v>
      </c>
      <c r="P125" s="150"/>
      <c r="Q125" s="153">
        <v>44433.615567129629</v>
      </c>
      <c r="R125" s="69"/>
    </row>
    <row r="126" spans="1:18" s="123" customFormat="1" ht="18" x14ac:dyDescent="0.25">
      <c r="A126" s="150" t="str">
        <f>VLOOKUP(E126,'LISTADO ATM'!$A$2:$C$901,3,0)</f>
        <v>DISTRITO NACIONAL</v>
      </c>
      <c r="B126" s="126" t="s">
        <v>2730</v>
      </c>
      <c r="C126" s="96">
        <v>44433.146631944444</v>
      </c>
      <c r="D126" s="96" t="s">
        <v>2441</v>
      </c>
      <c r="E126" s="126">
        <v>949</v>
      </c>
      <c r="F126" s="150" t="str">
        <f>VLOOKUP(E126,VIP!$A$2:$O15425,2,0)</f>
        <v>DRBR23D</v>
      </c>
      <c r="G126" s="150" t="str">
        <f>VLOOKUP(E126,'LISTADO ATM'!$A$2:$B$900,2,0)</f>
        <v xml:space="preserve">ATM S/M Bravo San Isidro Coral Mall </v>
      </c>
      <c r="H126" s="150" t="str">
        <f>VLOOKUP(E126,VIP!$A$2:$O20386,7,FALSE)</f>
        <v>Si</v>
      </c>
      <c r="I126" s="150" t="str">
        <f>VLOOKUP(E126,VIP!$A$2:$O12351,8,FALSE)</f>
        <v>No</v>
      </c>
      <c r="J126" s="150" t="str">
        <f>VLOOKUP(E126,VIP!$A$2:$O12301,8,FALSE)</f>
        <v>No</v>
      </c>
      <c r="K126" s="150" t="str">
        <f>VLOOKUP(E126,VIP!$A$2:$O15875,6,0)</f>
        <v>NO</v>
      </c>
      <c r="L126" s="137" t="s">
        <v>2410</v>
      </c>
      <c r="M126" s="152" t="s">
        <v>2535</v>
      </c>
      <c r="N126" s="95" t="s">
        <v>2444</v>
      </c>
      <c r="O126" s="150" t="s">
        <v>2445</v>
      </c>
      <c r="P126" s="150"/>
      <c r="Q126" s="153">
        <v>44433.615567129629</v>
      </c>
      <c r="R126" s="69"/>
    </row>
    <row r="127" spans="1:18" s="123" customFormat="1" ht="18" x14ac:dyDescent="0.25">
      <c r="A127" s="150" t="str">
        <f>VLOOKUP(E127,'LISTADO ATM'!$A$2:$C$901,3,0)</f>
        <v>DISTRITO NACIONAL</v>
      </c>
      <c r="B127" s="126" t="s">
        <v>2660</v>
      </c>
      <c r="C127" s="96">
        <v>44432.534247685187</v>
      </c>
      <c r="D127" s="96" t="s">
        <v>2441</v>
      </c>
      <c r="E127" s="126">
        <v>563</v>
      </c>
      <c r="F127" s="150" t="str">
        <f>VLOOKUP(E127,VIP!$A$2:$O15396,2,0)</f>
        <v>DRBR233</v>
      </c>
      <c r="G127" s="150" t="str">
        <f>VLOOKUP(E127,'LISTADO ATM'!$A$2:$B$900,2,0)</f>
        <v xml:space="preserve">ATM Base Aérea San Isidro </v>
      </c>
      <c r="H127" s="150" t="str">
        <f>VLOOKUP(E127,VIP!$A$2:$O20357,7,FALSE)</f>
        <v>Si</v>
      </c>
      <c r="I127" s="150" t="str">
        <f>VLOOKUP(E127,VIP!$A$2:$O12322,8,FALSE)</f>
        <v>Si</v>
      </c>
      <c r="J127" s="150" t="str">
        <f>VLOOKUP(E127,VIP!$A$2:$O12272,8,FALSE)</f>
        <v>Si</v>
      </c>
      <c r="K127" s="150" t="str">
        <f>VLOOKUP(E127,VIP!$A$2:$O15846,6,0)</f>
        <v>NO</v>
      </c>
      <c r="L127" s="137" t="s">
        <v>2410</v>
      </c>
      <c r="M127" s="152" t="s">
        <v>2535</v>
      </c>
      <c r="N127" s="95" t="s">
        <v>2444</v>
      </c>
      <c r="O127" s="150" t="s">
        <v>2445</v>
      </c>
      <c r="P127" s="150"/>
      <c r="Q127" s="153" t="s">
        <v>2923</v>
      </c>
      <c r="R127" s="69"/>
    </row>
    <row r="128" spans="1:18" s="123" customFormat="1" ht="18" x14ac:dyDescent="0.25">
      <c r="A128" s="150" t="str">
        <f>VLOOKUP(E128,'LISTADO ATM'!$A$2:$C$901,3,0)</f>
        <v>NORTE</v>
      </c>
      <c r="B128" s="126" t="s">
        <v>2829</v>
      </c>
      <c r="C128" s="96">
        <v>44433.583148148151</v>
      </c>
      <c r="D128" s="96" t="s">
        <v>2460</v>
      </c>
      <c r="E128" s="126">
        <v>283</v>
      </c>
      <c r="F128" s="150" t="str">
        <f>VLOOKUP(E128,VIP!$A$2:$O15444,2,0)</f>
        <v>DRBR283</v>
      </c>
      <c r="G128" s="150" t="str">
        <f>VLOOKUP(E128,'LISTADO ATM'!$A$2:$B$900,2,0)</f>
        <v xml:space="preserve">ATM Oficina Nibaje </v>
      </c>
      <c r="H128" s="150" t="str">
        <f>VLOOKUP(E128,VIP!$A$2:$O20405,7,FALSE)</f>
        <v>Si</v>
      </c>
      <c r="I128" s="150" t="str">
        <f>VLOOKUP(E128,VIP!$A$2:$O12370,8,FALSE)</f>
        <v>Si</v>
      </c>
      <c r="J128" s="150" t="str">
        <f>VLOOKUP(E128,VIP!$A$2:$O12320,8,FALSE)</f>
        <v>Si</v>
      </c>
      <c r="K128" s="150" t="str">
        <f>VLOOKUP(E128,VIP!$A$2:$O15894,6,0)</f>
        <v>NO</v>
      </c>
      <c r="L128" s="137" t="s">
        <v>2410</v>
      </c>
      <c r="M128" s="152" t="s">
        <v>2535</v>
      </c>
      <c r="N128" s="95" t="s">
        <v>2444</v>
      </c>
      <c r="O128" s="150" t="s">
        <v>2775</v>
      </c>
      <c r="P128" s="150"/>
      <c r="Q128" s="153" t="s">
        <v>2939</v>
      </c>
      <c r="R128" s="69"/>
    </row>
    <row r="129" spans="1:18" s="123" customFormat="1" ht="18" x14ac:dyDescent="0.25">
      <c r="A129" s="150" t="str">
        <f>VLOOKUP(E129,'LISTADO ATM'!$A$2:$C$901,3,0)</f>
        <v>ESTE</v>
      </c>
      <c r="B129" s="126" t="s">
        <v>2681</v>
      </c>
      <c r="C129" s="96">
        <v>44432.701331018521</v>
      </c>
      <c r="D129" s="96" t="s">
        <v>2460</v>
      </c>
      <c r="E129" s="126">
        <v>16</v>
      </c>
      <c r="F129" s="150" t="str">
        <f>VLOOKUP(E129,VIP!$A$2:$O15435,2,0)</f>
        <v>DRBR046</v>
      </c>
      <c r="G129" s="150" t="str">
        <f>VLOOKUP(E129,'LISTADO ATM'!$A$2:$B$900,2,0)</f>
        <v>ATM Estación Texaco Sabana de la Mar</v>
      </c>
      <c r="H129" s="150" t="str">
        <f>VLOOKUP(E129,VIP!$A$2:$O20396,7,FALSE)</f>
        <v>Si</v>
      </c>
      <c r="I129" s="150" t="str">
        <f>VLOOKUP(E129,VIP!$A$2:$O12361,8,FALSE)</f>
        <v>Si</v>
      </c>
      <c r="J129" s="150" t="str">
        <f>VLOOKUP(E129,VIP!$A$2:$O12311,8,FALSE)</f>
        <v>Si</v>
      </c>
      <c r="K129" s="150" t="str">
        <f>VLOOKUP(E129,VIP!$A$2:$O15885,6,0)</f>
        <v>NO</v>
      </c>
      <c r="L129" s="137" t="s">
        <v>2410</v>
      </c>
      <c r="M129" s="152" t="s">
        <v>2535</v>
      </c>
      <c r="N129" s="95" t="s">
        <v>2444</v>
      </c>
      <c r="O129" s="150" t="s">
        <v>2461</v>
      </c>
      <c r="P129" s="150"/>
      <c r="Q129" s="153" t="s">
        <v>2935</v>
      </c>
      <c r="R129" s="69"/>
    </row>
    <row r="130" spans="1:18" s="123" customFormat="1" ht="18" x14ac:dyDescent="0.25">
      <c r="A130" s="150" t="str">
        <f>VLOOKUP(E130,'LISTADO ATM'!$A$2:$C$901,3,0)</f>
        <v>DISTRITO NACIONAL</v>
      </c>
      <c r="B130" s="126" t="s">
        <v>2839</v>
      </c>
      <c r="C130" s="96">
        <v>44433.523587962962</v>
      </c>
      <c r="D130" s="96" t="s">
        <v>2441</v>
      </c>
      <c r="E130" s="126">
        <v>486</v>
      </c>
      <c r="F130" s="150" t="str">
        <f>VLOOKUP(E130,VIP!$A$2:$O15454,2,0)</f>
        <v>DRBR486</v>
      </c>
      <c r="G130" s="150" t="str">
        <f>VLOOKUP(E130,'LISTADO ATM'!$A$2:$B$900,2,0)</f>
        <v xml:space="preserve">ATM Olé La Caleta </v>
      </c>
      <c r="H130" s="150" t="str">
        <f>VLOOKUP(E130,VIP!$A$2:$O20415,7,FALSE)</f>
        <v>Si</v>
      </c>
      <c r="I130" s="150" t="str">
        <f>VLOOKUP(E130,VIP!$A$2:$O12380,8,FALSE)</f>
        <v>Si</v>
      </c>
      <c r="J130" s="150" t="str">
        <f>VLOOKUP(E130,VIP!$A$2:$O12330,8,FALSE)</f>
        <v>Si</v>
      </c>
      <c r="K130" s="150" t="str">
        <f>VLOOKUP(E130,VIP!$A$2:$O15904,6,0)</f>
        <v>NO</v>
      </c>
      <c r="L130" s="137" t="s">
        <v>2410</v>
      </c>
      <c r="M130" s="152" t="s">
        <v>2535</v>
      </c>
      <c r="N130" s="95" t="s">
        <v>2444</v>
      </c>
      <c r="O130" s="150" t="s">
        <v>2445</v>
      </c>
      <c r="P130" s="150"/>
      <c r="Q130" s="153" t="s">
        <v>2928</v>
      </c>
      <c r="R130" s="69"/>
    </row>
    <row r="131" spans="1:18" s="123" customFormat="1" ht="18" x14ac:dyDescent="0.25">
      <c r="A131" s="150" t="str">
        <f>VLOOKUP(E131,'LISTADO ATM'!$A$2:$C$901,3,0)</f>
        <v>DISTRITO NACIONAL</v>
      </c>
      <c r="B131" s="126" t="s">
        <v>2642</v>
      </c>
      <c r="C131" s="96">
        <v>44432.323368055557</v>
      </c>
      <c r="D131" s="96" t="s">
        <v>2460</v>
      </c>
      <c r="E131" s="126">
        <v>354</v>
      </c>
      <c r="F131" s="150" t="str">
        <f>VLOOKUP(E131,VIP!$A$2:$O15339,2,0)</f>
        <v>DRBR354</v>
      </c>
      <c r="G131" s="150" t="str">
        <f>VLOOKUP(E131,'LISTADO ATM'!$A$2:$B$900,2,0)</f>
        <v xml:space="preserve">ATM Oficina Núñez de Cáceres II </v>
      </c>
      <c r="H131" s="150" t="str">
        <f>VLOOKUP(E131,VIP!$A$2:$O20300,7,FALSE)</f>
        <v>Si</v>
      </c>
      <c r="I131" s="150" t="str">
        <f>VLOOKUP(E131,VIP!$A$2:$O12265,8,FALSE)</f>
        <v>Si</v>
      </c>
      <c r="J131" s="150" t="str">
        <f>VLOOKUP(E131,VIP!$A$2:$O12215,8,FALSE)</f>
        <v>Si</v>
      </c>
      <c r="K131" s="150" t="str">
        <f>VLOOKUP(E131,VIP!$A$2:$O15789,6,0)</f>
        <v>NO</v>
      </c>
      <c r="L131" s="137" t="s">
        <v>2410</v>
      </c>
      <c r="M131" s="152" t="s">
        <v>2535</v>
      </c>
      <c r="N131" s="95" t="s">
        <v>2444</v>
      </c>
      <c r="O131" s="150" t="s">
        <v>2461</v>
      </c>
      <c r="P131" s="150"/>
      <c r="Q131" s="153" t="s">
        <v>2931</v>
      </c>
      <c r="R131" s="69"/>
    </row>
    <row r="132" spans="1:18" s="123" customFormat="1" ht="18" x14ac:dyDescent="0.25">
      <c r="A132" s="150" t="str">
        <f>VLOOKUP(E132,'LISTADO ATM'!$A$2:$C$901,3,0)</f>
        <v>DISTRITO NACIONAL</v>
      </c>
      <c r="B132" s="126" t="s">
        <v>2773</v>
      </c>
      <c r="C132" s="96">
        <v>44433.299780092595</v>
      </c>
      <c r="D132" s="96" t="s">
        <v>2441</v>
      </c>
      <c r="E132" s="126">
        <v>183</v>
      </c>
      <c r="F132" s="150" t="str">
        <f>VLOOKUP(E132,VIP!$A$2:$O15430,2,0)</f>
        <v>DRBR183</v>
      </c>
      <c r="G132" s="150" t="str">
        <f>VLOOKUP(E132,'LISTADO ATM'!$A$2:$B$900,2,0)</f>
        <v>ATM Estación Nativa Km. 22 Aut. Duarte.</v>
      </c>
      <c r="H132" s="150" t="str">
        <f>VLOOKUP(E132,VIP!$A$2:$O20391,7,FALSE)</f>
        <v>N/A</v>
      </c>
      <c r="I132" s="150" t="str">
        <f>VLOOKUP(E132,VIP!$A$2:$O12356,8,FALSE)</f>
        <v>N/A</v>
      </c>
      <c r="J132" s="150" t="str">
        <f>VLOOKUP(E132,VIP!$A$2:$O12306,8,FALSE)</f>
        <v>N/A</v>
      </c>
      <c r="K132" s="150" t="str">
        <f>VLOOKUP(E132,VIP!$A$2:$O15880,6,0)</f>
        <v>N/A</v>
      </c>
      <c r="L132" s="137" t="s">
        <v>2410</v>
      </c>
      <c r="M132" s="152" t="s">
        <v>2535</v>
      </c>
      <c r="N132" s="95" t="s">
        <v>2444</v>
      </c>
      <c r="O132" s="150" t="s">
        <v>2445</v>
      </c>
      <c r="P132" s="150"/>
      <c r="Q132" s="153" t="s">
        <v>2932</v>
      </c>
      <c r="R132" s="69"/>
    </row>
    <row r="133" spans="1:18" s="123" customFormat="1" ht="18" x14ac:dyDescent="0.25">
      <c r="A133" s="150" t="str">
        <f>VLOOKUP(E133,'LISTADO ATM'!$A$2:$C$901,3,0)</f>
        <v>DISTRITO NACIONAL</v>
      </c>
      <c r="B133" s="126" t="s">
        <v>2845</v>
      </c>
      <c r="C133" s="96">
        <v>44433.47991898148</v>
      </c>
      <c r="D133" s="96" t="s">
        <v>2441</v>
      </c>
      <c r="E133" s="126">
        <v>507</v>
      </c>
      <c r="F133" s="150" t="str">
        <f>VLOOKUP(E133,VIP!$A$2:$O15460,2,0)</f>
        <v>DRBR507</v>
      </c>
      <c r="G133" s="150" t="str">
        <f>VLOOKUP(E133,'LISTADO ATM'!$A$2:$B$900,2,0)</f>
        <v>ATM Estación Sigma Boca Chica</v>
      </c>
      <c r="H133" s="150" t="str">
        <f>VLOOKUP(E133,VIP!$A$2:$O20421,7,FALSE)</f>
        <v>Si</v>
      </c>
      <c r="I133" s="150" t="str">
        <f>VLOOKUP(E133,VIP!$A$2:$O12386,8,FALSE)</f>
        <v>Si</v>
      </c>
      <c r="J133" s="150" t="str">
        <f>VLOOKUP(E133,VIP!$A$2:$O12336,8,FALSE)</f>
        <v>Si</v>
      </c>
      <c r="K133" s="150" t="str">
        <f>VLOOKUP(E133,VIP!$A$2:$O15910,6,0)</f>
        <v>NO</v>
      </c>
      <c r="L133" s="137" t="s">
        <v>2410</v>
      </c>
      <c r="M133" s="152" t="s">
        <v>2535</v>
      </c>
      <c r="N133" s="95" t="s">
        <v>2444</v>
      </c>
      <c r="O133" s="150" t="s">
        <v>2445</v>
      </c>
      <c r="P133" s="150"/>
      <c r="Q133" s="153" t="s">
        <v>2932</v>
      </c>
      <c r="R133" s="69"/>
    </row>
    <row r="134" spans="1:18" s="123" customFormat="1" ht="18" x14ac:dyDescent="0.25">
      <c r="A134" s="150" t="str">
        <f>VLOOKUP(E134,'LISTADO ATM'!$A$2:$C$901,3,0)</f>
        <v>SUR</v>
      </c>
      <c r="B134" s="126" t="s">
        <v>2869</v>
      </c>
      <c r="C134" s="96">
        <v>44433.659189814818</v>
      </c>
      <c r="D134" s="96" t="s">
        <v>2460</v>
      </c>
      <c r="E134" s="126">
        <v>767</v>
      </c>
      <c r="F134" s="150" t="str">
        <f>VLOOKUP(E134,VIP!$A$2:$O15434,2,0)</f>
        <v>DRBR059</v>
      </c>
      <c r="G134" s="150" t="str">
        <f>VLOOKUP(E134,'LISTADO ATM'!$A$2:$B$900,2,0)</f>
        <v xml:space="preserve">ATM S/M Diverso (Azua) </v>
      </c>
      <c r="H134" s="150" t="str">
        <f>VLOOKUP(E134,VIP!$A$2:$O20395,7,FALSE)</f>
        <v>Si</v>
      </c>
      <c r="I134" s="150" t="str">
        <f>VLOOKUP(E134,VIP!$A$2:$O12360,8,FALSE)</f>
        <v>No</v>
      </c>
      <c r="J134" s="150" t="str">
        <f>VLOOKUP(E134,VIP!$A$2:$O12310,8,FALSE)</f>
        <v>No</v>
      </c>
      <c r="K134" s="150" t="str">
        <f>VLOOKUP(E134,VIP!$A$2:$O15884,6,0)</f>
        <v>NO</v>
      </c>
      <c r="L134" s="137" t="s">
        <v>2410</v>
      </c>
      <c r="M134" s="152" t="s">
        <v>2535</v>
      </c>
      <c r="N134" s="95" t="s">
        <v>2444</v>
      </c>
      <c r="O134" s="150" t="s">
        <v>2775</v>
      </c>
      <c r="P134" s="150"/>
      <c r="Q134" s="153" t="s">
        <v>2932</v>
      </c>
      <c r="R134" s="69"/>
    </row>
    <row r="135" spans="1:18" s="123" customFormat="1" ht="18" x14ac:dyDescent="0.25">
      <c r="A135" s="150" t="str">
        <f>VLOOKUP(E135,'LISTADO ATM'!$A$2:$C$901,3,0)</f>
        <v>SUR</v>
      </c>
      <c r="B135" s="126" t="s">
        <v>2771</v>
      </c>
      <c r="C135" s="96">
        <v>44433.30269675926</v>
      </c>
      <c r="D135" s="96" t="s">
        <v>2460</v>
      </c>
      <c r="E135" s="126">
        <v>50</v>
      </c>
      <c r="F135" s="150" t="str">
        <f>VLOOKUP(E135,VIP!$A$2:$O15428,2,0)</f>
        <v>DRBR050</v>
      </c>
      <c r="G135" s="150" t="str">
        <f>VLOOKUP(E135,'LISTADO ATM'!$A$2:$B$900,2,0)</f>
        <v xml:space="preserve">ATM Oficina Padre Las Casas (Azua) </v>
      </c>
      <c r="H135" s="150" t="str">
        <f>VLOOKUP(E135,VIP!$A$2:$O20389,7,FALSE)</f>
        <v>Si</v>
      </c>
      <c r="I135" s="150" t="str">
        <f>VLOOKUP(E135,VIP!$A$2:$O12354,8,FALSE)</f>
        <v>Si</v>
      </c>
      <c r="J135" s="150" t="str">
        <f>VLOOKUP(E135,VIP!$A$2:$O12304,8,FALSE)</f>
        <v>Si</v>
      </c>
      <c r="K135" s="150" t="str">
        <f>VLOOKUP(E135,VIP!$A$2:$O15878,6,0)</f>
        <v>NO</v>
      </c>
      <c r="L135" s="137" t="s">
        <v>2410</v>
      </c>
      <c r="M135" s="152" t="s">
        <v>2535</v>
      </c>
      <c r="N135" s="95" t="s">
        <v>2444</v>
      </c>
      <c r="O135" s="150" t="s">
        <v>2775</v>
      </c>
      <c r="P135" s="150"/>
      <c r="Q135" s="153" t="s">
        <v>2934</v>
      </c>
      <c r="R135" s="69"/>
    </row>
    <row r="136" spans="1:18" s="123" customFormat="1" ht="18" x14ac:dyDescent="0.25">
      <c r="A136" s="150" t="str">
        <f>VLOOKUP(E136,'LISTADO ATM'!$A$2:$C$901,3,0)</f>
        <v>SUR</v>
      </c>
      <c r="B136" s="126" t="s">
        <v>2789</v>
      </c>
      <c r="C136" s="96">
        <v>44433.455879629626</v>
      </c>
      <c r="D136" s="96" t="s">
        <v>2460</v>
      </c>
      <c r="E136" s="126">
        <v>817</v>
      </c>
      <c r="F136" s="150" t="str">
        <f>VLOOKUP(E136,VIP!$A$2:$O15430,2,0)</f>
        <v>DRBR817</v>
      </c>
      <c r="G136" s="150" t="str">
        <f>VLOOKUP(E136,'LISTADO ATM'!$A$2:$B$900,2,0)</f>
        <v xml:space="preserve">ATM Ayuntamiento Sabana Larga (San José de Ocoa) </v>
      </c>
      <c r="H136" s="150" t="str">
        <f>VLOOKUP(E136,VIP!$A$2:$O20391,7,FALSE)</f>
        <v>Si</v>
      </c>
      <c r="I136" s="150" t="str">
        <f>VLOOKUP(E136,VIP!$A$2:$O12356,8,FALSE)</f>
        <v>Si</v>
      </c>
      <c r="J136" s="150" t="str">
        <f>VLOOKUP(E136,VIP!$A$2:$O12306,8,FALSE)</f>
        <v>Si</v>
      </c>
      <c r="K136" s="150" t="str">
        <f>VLOOKUP(E136,VIP!$A$2:$O15880,6,0)</f>
        <v>NO</v>
      </c>
      <c r="L136" s="137" t="s">
        <v>2410</v>
      </c>
      <c r="M136" s="152" t="s">
        <v>2535</v>
      </c>
      <c r="N136" s="95" t="s">
        <v>2444</v>
      </c>
      <c r="O136" s="150" t="s">
        <v>2775</v>
      </c>
      <c r="P136" s="150"/>
      <c r="Q136" s="153" t="s">
        <v>2934</v>
      </c>
      <c r="R136" s="69"/>
    </row>
    <row r="137" spans="1:18" s="123" customFormat="1" ht="18" x14ac:dyDescent="0.25">
      <c r="A137" s="150" t="str">
        <f>VLOOKUP(E137,'LISTADO ATM'!$A$2:$C$901,3,0)</f>
        <v>SUR</v>
      </c>
      <c r="B137" s="126" t="s">
        <v>2792</v>
      </c>
      <c r="C137" s="96">
        <v>44433.441250000003</v>
      </c>
      <c r="D137" s="96" t="s">
        <v>2441</v>
      </c>
      <c r="E137" s="126">
        <v>44</v>
      </c>
      <c r="F137" s="150" t="str">
        <f>VLOOKUP(E137,VIP!$A$2:$O15433,2,0)</f>
        <v>DRBR044</v>
      </c>
      <c r="G137" s="150" t="str">
        <f>VLOOKUP(E137,'LISTADO ATM'!$A$2:$B$900,2,0)</f>
        <v xml:space="preserve">ATM Oficina Pedernales </v>
      </c>
      <c r="H137" s="150" t="str">
        <f>VLOOKUP(E137,VIP!$A$2:$O20394,7,FALSE)</f>
        <v>Si</v>
      </c>
      <c r="I137" s="150" t="str">
        <f>VLOOKUP(E137,VIP!$A$2:$O12359,8,FALSE)</f>
        <v>Si</v>
      </c>
      <c r="J137" s="150" t="str">
        <f>VLOOKUP(E137,VIP!$A$2:$O12309,8,FALSE)</f>
        <v>Si</v>
      </c>
      <c r="K137" s="150" t="str">
        <f>VLOOKUP(E137,VIP!$A$2:$O15883,6,0)</f>
        <v>SI</v>
      </c>
      <c r="L137" s="137" t="s">
        <v>2410</v>
      </c>
      <c r="M137" s="152" t="s">
        <v>2535</v>
      </c>
      <c r="N137" s="95" t="s">
        <v>2444</v>
      </c>
      <c r="O137" s="150" t="s">
        <v>2445</v>
      </c>
      <c r="P137" s="150"/>
      <c r="Q137" s="153" t="s">
        <v>2937</v>
      </c>
      <c r="R137" s="69"/>
    </row>
    <row r="138" spans="1:18" s="123" customFormat="1" ht="18" x14ac:dyDescent="0.25">
      <c r="A138" s="150" t="str">
        <f>VLOOKUP(E138,'LISTADO ATM'!$A$2:$C$901,3,0)</f>
        <v>DISTRITO NACIONAL</v>
      </c>
      <c r="B138" s="126" t="s">
        <v>2835</v>
      </c>
      <c r="C138" s="96">
        <v>44433.541504629633</v>
      </c>
      <c r="D138" s="96" t="s">
        <v>2441</v>
      </c>
      <c r="E138" s="126">
        <v>983</v>
      </c>
      <c r="F138" s="150" t="str">
        <f>VLOOKUP(E138,VIP!$A$2:$O15450,2,0)</f>
        <v>DRBR983</v>
      </c>
      <c r="G138" s="150" t="str">
        <f>VLOOKUP(E138,'LISTADO ATM'!$A$2:$B$900,2,0)</f>
        <v xml:space="preserve">ATM Bravo República de Colombia </v>
      </c>
      <c r="H138" s="150" t="str">
        <f>VLOOKUP(E138,VIP!$A$2:$O20411,7,FALSE)</f>
        <v>Si</v>
      </c>
      <c r="I138" s="150" t="str">
        <f>VLOOKUP(E138,VIP!$A$2:$O12376,8,FALSE)</f>
        <v>No</v>
      </c>
      <c r="J138" s="150" t="str">
        <f>VLOOKUP(E138,VIP!$A$2:$O12326,8,FALSE)</f>
        <v>No</v>
      </c>
      <c r="K138" s="150" t="str">
        <f>VLOOKUP(E138,VIP!$A$2:$O15900,6,0)</f>
        <v>NO</v>
      </c>
      <c r="L138" s="137" t="s">
        <v>2410</v>
      </c>
      <c r="M138" s="152" t="s">
        <v>2535</v>
      </c>
      <c r="N138" s="95" t="s">
        <v>2444</v>
      </c>
      <c r="O138" s="150" t="s">
        <v>2445</v>
      </c>
      <c r="P138" s="150"/>
      <c r="Q138" s="153" t="s">
        <v>2937</v>
      </c>
      <c r="R138" s="69"/>
    </row>
    <row r="139" spans="1:18" s="123" customFormat="1" ht="18" x14ac:dyDescent="0.25">
      <c r="A139" s="150" t="str">
        <f>VLOOKUP(E139,'LISTADO ATM'!$A$2:$C$901,3,0)</f>
        <v>ESTE</v>
      </c>
      <c r="B139" s="126" t="s">
        <v>2840</v>
      </c>
      <c r="C139" s="96">
        <v>44433.521435185183</v>
      </c>
      <c r="D139" s="96" t="s">
        <v>2460</v>
      </c>
      <c r="E139" s="126">
        <v>268</v>
      </c>
      <c r="F139" s="150" t="str">
        <f>VLOOKUP(E139,VIP!$A$2:$O15455,2,0)</f>
        <v>DRBR268</v>
      </c>
      <c r="G139" s="150" t="str">
        <f>VLOOKUP(E139,'LISTADO ATM'!$A$2:$B$900,2,0)</f>
        <v xml:space="preserve">ATM Autobanco La Altagracia (Higuey) </v>
      </c>
      <c r="H139" s="150" t="str">
        <f>VLOOKUP(E139,VIP!$A$2:$O20416,7,FALSE)</f>
        <v>Si</v>
      </c>
      <c r="I139" s="150" t="str">
        <f>VLOOKUP(E139,VIP!$A$2:$O12381,8,FALSE)</f>
        <v>Si</v>
      </c>
      <c r="J139" s="150" t="str">
        <f>VLOOKUP(E139,VIP!$A$2:$O12331,8,FALSE)</f>
        <v>Si</v>
      </c>
      <c r="K139" s="150" t="str">
        <f>VLOOKUP(E139,VIP!$A$2:$O15905,6,0)</f>
        <v>NO</v>
      </c>
      <c r="L139" s="137" t="s">
        <v>2410</v>
      </c>
      <c r="M139" s="152" t="s">
        <v>2535</v>
      </c>
      <c r="N139" s="95" t="s">
        <v>2444</v>
      </c>
      <c r="O139" s="150" t="s">
        <v>2775</v>
      </c>
      <c r="P139" s="150"/>
      <c r="Q139" s="153" t="s">
        <v>2938</v>
      </c>
      <c r="R139" s="69"/>
    </row>
    <row r="140" spans="1:18" s="123" customFormat="1" ht="18" x14ac:dyDescent="0.25">
      <c r="A140" s="150" t="str">
        <f>VLOOKUP(E140,'LISTADO ATM'!$A$2:$C$901,3,0)</f>
        <v>DISTRITO NACIONAL</v>
      </c>
      <c r="B140" s="126" t="s">
        <v>2772</v>
      </c>
      <c r="C140" s="96">
        <v>44433.301504629628</v>
      </c>
      <c r="D140" s="96" t="s">
        <v>2441</v>
      </c>
      <c r="E140" s="126">
        <v>325</v>
      </c>
      <c r="F140" s="150" t="str">
        <f>VLOOKUP(E140,VIP!$A$2:$O15429,2,0)</f>
        <v>DRBR325</v>
      </c>
      <c r="G140" s="150" t="str">
        <f>VLOOKUP(E140,'LISTADO ATM'!$A$2:$B$900,2,0)</f>
        <v>ATM Casa Edwin</v>
      </c>
      <c r="H140" s="150" t="str">
        <f>VLOOKUP(E140,VIP!$A$2:$O20390,7,FALSE)</f>
        <v>Si</v>
      </c>
      <c r="I140" s="150" t="str">
        <f>VLOOKUP(E140,VIP!$A$2:$O12355,8,FALSE)</f>
        <v>Si</v>
      </c>
      <c r="J140" s="150" t="str">
        <f>VLOOKUP(E140,VIP!$A$2:$O12305,8,FALSE)</f>
        <v>Si</v>
      </c>
      <c r="K140" s="150" t="str">
        <f>VLOOKUP(E140,VIP!$A$2:$O15879,6,0)</f>
        <v>NO</v>
      </c>
      <c r="L140" s="137" t="s">
        <v>2410</v>
      </c>
      <c r="M140" s="152" t="s">
        <v>2535</v>
      </c>
      <c r="N140" s="95" t="s">
        <v>2444</v>
      </c>
      <c r="O140" s="150" t="s">
        <v>2445</v>
      </c>
      <c r="P140" s="150"/>
      <c r="Q140" s="153" t="s">
        <v>2940</v>
      </c>
      <c r="R140" s="69"/>
    </row>
    <row r="141" spans="1:18" s="123" customFormat="1" ht="18" x14ac:dyDescent="0.25">
      <c r="A141" s="150" t="str">
        <f>VLOOKUP(E141,'LISTADO ATM'!$A$2:$C$901,3,0)</f>
        <v>DISTRITO NACIONAL</v>
      </c>
      <c r="B141" s="126" t="s">
        <v>2787</v>
      </c>
      <c r="C141" s="96">
        <v>44433.458402777775</v>
      </c>
      <c r="D141" s="96" t="s">
        <v>2441</v>
      </c>
      <c r="E141" s="126">
        <v>821</v>
      </c>
      <c r="F141" s="150" t="str">
        <f>VLOOKUP(E141,VIP!$A$2:$O15428,2,0)</f>
        <v>DRBR821</v>
      </c>
      <c r="G141" s="150" t="str">
        <f>VLOOKUP(E141,'LISTADO ATM'!$A$2:$B$900,2,0)</f>
        <v xml:space="preserve">ATM S/M Bravo Churchill </v>
      </c>
      <c r="H141" s="150" t="str">
        <f>VLOOKUP(E141,VIP!$A$2:$O20389,7,FALSE)</f>
        <v>Si</v>
      </c>
      <c r="I141" s="150" t="str">
        <f>VLOOKUP(E141,VIP!$A$2:$O12354,8,FALSE)</f>
        <v>No</v>
      </c>
      <c r="J141" s="150" t="str">
        <f>VLOOKUP(E141,VIP!$A$2:$O12304,8,FALSE)</f>
        <v>No</v>
      </c>
      <c r="K141" s="150" t="str">
        <f>VLOOKUP(E141,VIP!$A$2:$O15878,6,0)</f>
        <v>SI</v>
      </c>
      <c r="L141" s="137" t="s">
        <v>2410</v>
      </c>
      <c r="M141" s="152" t="s">
        <v>2535</v>
      </c>
      <c r="N141" s="95" t="s">
        <v>2444</v>
      </c>
      <c r="O141" s="150" t="s">
        <v>2445</v>
      </c>
      <c r="P141" s="150"/>
      <c r="Q141" s="153" t="s">
        <v>2940</v>
      </c>
      <c r="R141" s="69"/>
    </row>
    <row r="142" spans="1:18" s="123" customFormat="1" ht="18" x14ac:dyDescent="0.25">
      <c r="A142" s="150" t="str">
        <f>VLOOKUP(E142,'LISTADO ATM'!$A$2:$C$901,3,0)</f>
        <v>DISTRITO NACIONAL</v>
      </c>
      <c r="B142" s="126" t="s">
        <v>2836</v>
      </c>
      <c r="C142" s="96">
        <v>44433.539444444446</v>
      </c>
      <c r="D142" s="96" t="s">
        <v>2460</v>
      </c>
      <c r="E142" s="126">
        <v>946</v>
      </c>
      <c r="F142" s="150" t="str">
        <f>VLOOKUP(E142,VIP!$A$2:$O15451,2,0)</f>
        <v>DRBR24R</v>
      </c>
      <c r="G142" s="150" t="str">
        <f>VLOOKUP(E142,'LISTADO ATM'!$A$2:$B$900,2,0)</f>
        <v xml:space="preserve">ATM Oficina Núñez de Cáceres I </v>
      </c>
      <c r="H142" s="150" t="str">
        <f>VLOOKUP(E142,VIP!$A$2:$O20412,7,FALSE)</f>
        <v>Si</v>
      </c>
      <c r="I142" s="150" t="str">
        <f>VLOOKUP(E142,VIP!$A$2:$O12377,8,FALSE)</f>
        <v>Si</v>
      </c>
      <c r="J142" s="150" t="str">
        <f>VLOOKUP(E142,VIP!$A$2:$O12327,8,FALSE)</f>
        <v>Si</v>
      </c>
      <c r="K142" s="150" t="str">
        <f>VLOOKUP(E142,VIP!$A$2:$O15901,6,0)</f>
        <v>NO</v>
      </c>
      <c r="L142" s="137" t="s">
        <v>2410</v>
      </c>
      <c r="M142" s="152" t="s">
        <v>2535</v>
      </c>
      <c r="N142" s="95" t="s">
        <v>2444</v>
      </c>
      <c r="O142" s="150" t="s">
        <v>2775</v>
      </c>
      <c r="P142" s="150"/>
      <c r="Q142" s="153" t="s">
        <v>2940</v>
      </c>
      <c r="R142" s="69"/>
    </row>
    <row r="143" spans="1:18" s="123" customFormat="1" ht="18" x14ac:dyDescent="0.25">
      <c r="A143" s="150" t="str">
        <f>VLOOKUP(E143,'LISTADO ATM'!$A$2:$C$901,3,0)</f>
        <v>NORTE</v>
      </c>
      <c r="B143" s="126" t="s">
        <v>2838</v>
      </c>
      <c r="C143" s="96">
        <v>44433.526053240741</v>
      </c>
      <c r="D143" s="96" t="s">
        <v>2613</v>
      </c>
      <c r="E143" s="126">
        <v>632</v>
      </c>
      <c r="F143" s="150" t="str">
        <f>VLOOKUP(E143,VIP!$A$2:$O15453,2,0)</f>
        <v>DRBR263</v>
      </c>
      <c r="G143" s="150" t="str">
        <f>VLOOKUP(E143,'LISTADO ATM'!$A$2:$B$900,2,0)</f>
        <v xml:space="preserve">ATM Autobanco Gurabo </v>
      </c>
      <c r="H143" s="150" t="str">
        <f>VLOOKUP(E143,VIP!$A$2:$O20414,7,FALSE)</f>
        <v>Si</v>
      </c>
      <c r="I143" s="150" t="str">
        <f>VLOOKUP(E143,VIP!$A$2:$O12379,8,FALSE)</f>
        <v>Si</v>
      </c>
      <c r="J143" s="150" t="str">
        <f>VLOOKUP(E143,VIP!$A$2:$O12329,8,FALSE)</f>
        <v>Si</v>
      </c>
      <c r="K143" s="150" t="str">
        <f>VLOOKUP(E143,VIP!$A$2:$O15903,6,0)</f>
        <v>NO</v>
      </c>
      <c r="L143" s="137" t="s">
        <v>2410</v>
      </c>
      <c r="M143" s="152" t="s">
        <v>2535</v>
      </c>
      <c r="N143" s="95" t="s">
        <v>2444</v>
      </c>
      <c r="O143" s="150" t="s">
        <v>2614</v>
      </c>
      <c r="P143" s="150"/>
      <c r="Q143" s="153" t="s">
        <v>2942</v>
      </c>
      <c r="R143" s="69"/>
    </row>
    <row r="144" spans="1:18" s="123" customFormat="1" ht="18" x14ac:dyDescent="0.25">
      <c r="A144" s="150" t="str">
        <f>VLOOKUP(E144,'LISTADO ATM'!$A$2:$C$901,3,0)</f>
        <v>NORTE</v>
      </c>
      <c r="B144" s="126" t="s">
        <v>2821</v>
      </c>
      <c r="C144" s="96">
        <v>44433.595046296294</v>
      </c>
      <c r="D144" s="96" t="s">
        <v>2613</v>
      </c>
      <c r="E144" s="126">
        <v>594</v>
      </c>
      <c r="F144" s="150" t="str">
        <f>VLOOKUP(E144,VIP!$A$2:$O15436,2,0)</f>
        <v>DRBR594</v>
      </c>
      <c r="G144" s="150" t="str">
        <f>VLOOKUP(E144,'LISTADO ATM'!$A$2:$B$900,2,0)</f>
        <v xml:space="preserve">ATM Plaza Venezuela II (Santiago) </v>
      </c>
      <c r="H144" s="150" t="str">
        <f>VLOOKUP(E144,VIP!$A$2:$O20397,7,FALSE)</f>
        <v>Si</v>
      </c>
      <c r="I144" s="150" t="str">
        <f>VLOOKUP(E144,VIP!$A$2:$O12362,8,FALSE)</f>
        <v>Si</v>
      </c>
      <c r="J144" s="150" t="str">
        <f>VLOOKUP(E144,VIP!$A$2:$O12312,8,FALSE)</f>
        <v>Si</v>
      </c>
      <c r="K144" s="150" t="str">
        <f>VLOOKUP(E144,VIP!$A$2:$O15886,6,0)</f>
        <v>NO</v>
      </c>
      <c r="L144" s="137" t="s">
        <v>2410</v>
      </c>
      <c r="M144" s="152" t="s">
        <v>2535</v>
      </c>
      <c r="N144" s="95" t="s">
        <v>2444</v>
      </c>
      <c r="O144" s="150" t="s">
        <v>2614</v>
      </c>
      <c r="P144" s="150"/>
      <c r="Q144" s="153" t="s">
        <v>2941</v>
      </c>
      <c r="R144" s="69"/>
    </row>
    <row r="145" spans="1:18" s="123" customFormat="1" ht="18" x14ac:dyDescent="0.25">
      <c r="A145" s="150" t="str">
        <f>VLOOKUP(E145,'LISTADO ATM'!$A$2:$C$901,3,0)</f>
        <v>DISTRITO NACIONAL</v>
      </c>
      <c r="B145" s="126" t="s">
        <v>2683</v>
      </c>
      <c r="C145" s="96">
        <v>44432.697233796294</v>
      </c>
      <c r="D145" s="96" t="s">
        <v>2460</v>
      </c>
      <c r="E145" s="126">
        <v>931</v>
      </c>
      <c r="F145" s="150" t="str">
        <f>VLOOKUP(E145,VIP!$A$2:$O15437,2,0)</f>
        <v>DRBR24N</v>
      </c>
      <c r="G145" s="150" t="str">
        <f>VLOOKUP(E145,'LISTADO ATM'!$A$2:$B$900,2,0)</f>
        <v xml:space="preserve">ATM Autobanco Luperón I </v>
      </c>
      <c r="H145" s="150" t="str">
        <f>VLOOKUP(E145,VIP!$A$2:$O20398,7,FALSE)</f>
        <v>Si</v>
      </c>
      <c r="I145" s="150" t="str">
        <f>VLOOKUP(E145,VIP!$A$2:$O12363,8,FALSE)</f>
        <v>Si</v>
      </c>
      <c r="J145" s="150" t="str">
        <f>VLOOKUP(E145,VIP!$A$2:$O12313,8,FALSE)</f>
        <v>Si</v>
      </c>
      <c r="K145" s="150" t="str">
        <f>VLOOKUP(E145,VIP!$A$2:$O15887,6,0)</f>
        <v>NO</v>
      </c>
      <c r="L145" s="137" t="s">
        <v>2410</v>
      </c>
      <c r="M145" s="152" t="s">
        <v>2535</v>
      </c>
      <c r="N145" s="95" t="s">
        <v>2444</v>
      </c>
      <c r="O145" s="150" t="s">
        <v>2461</v>
      </c>
      <c r="P145" s="150"/>
      <c r="Q145" s="153" t="s">
        <v>2944</v>
      </c>
      <c r="R145" s="69"/>
    </row>
    <row r="146" spans="1:18" s="123" customFormat="1" ht="18" x14ac:dyDescent="0.25">
      <c r="A146" s="150" t="str">
        <f>VLOOKUP(E146,'LISTADO ATM'!$A$2:$C$901,3,0)</f>
        <v>DISTRITO NACIONAL</v>
      </c>
      <c r="B146" s="126" t="s">
        <v>2739</v>
      </c>
      <c r="C146" s="96">
        <v>44433.109479166669</v>
      </c>
      <c r="D146" s="96" t="s">
        <v>2441</v>
      </c>
      <c r="E146" s="126">
        <v>696</v>
      </c>
      <c r="F146" s="150" t="str">
        <f>VLOOKUP(E146,VIP!$A$2:$O15434,2,0)</f>
        <v>DRBR696</v>
      </c>
      <c r="G146" s="150" t="str">
        <f>VLOOKUP(E146,'LISTADO ATM'!$A$2:$B$900,2,0)</f>
        <v>ATM Olé Jacobo Majluta</v>
      </c>
      <c r="H146" s="150" t="str">
        <f>VLOOKUP(E146,VIP!$A$2:$O20395,7,FALSE)</f>
        <v>Si</v>
      </c>
      <c r="I146" s="150" t="str">
        <f>VLOOKUP(E146,VIP!$A$2:$O12360,8,FALSE)</f>
        <v>Si</v>
      </c>
      <c r="J146" s="150" t="str">
        <f>VLOOKUP(E146,VIP!$A$2:$O12310,8,FALSE)</f>
        <v>Si</v>
      </c>
      <c r="K146" s="150" t="str">
        <f>VLOOKUP(E146,VIP!$A$2:$O15884,6,0)</f>
        <v>NO</v>
      </c>
      <c r="L146" s="137" t="s">
        <v>2410</v>
      </c>
      <c r="M146" s="152" t="s">
        <v>2535</v>
      </c>
      <c r="N146" s="95" t="s">
        <v>2444</v>
      </c>
      <c r="O146" s="150" t="s">
        <v>2445</v>
      </c>
      <c r="P146" s="150"/>
      <c r="Q146" s="153" t="s">
        <v>2943</v>
      </c>
      <c r="R146" s="69"/>
    </row>
    <row r="147" spans="1:18" s="123" customFormat="1" ht="18" x14ac:dyDescent="0.25">
      <c r="A147" s="150" t="str">
        <f>VLOOKUP(E147,'LISTADO ATM'!$A$2:$C$901,3,0)</f>
        <v>DISTRITO NACIONAL</v>
      </c>
      <c r="B147" s="126" t="s">
        <v>2786</v>
      </c>
      <c r="C147" s="96">
        <v>44433.460821759261</v>
      </c>
      <c r="D147" s="96" t="s">
        <v>2441</v>
      </c>
      <c r="E147" s="126">
        <v>967</v>
      </c>
      <c r="F147" s="150" t="str">
        <f>VLOOKUP(E147,VIP!$A$2:$O15427,2,0)</f>
        <v>DRBR967</v>
      </c>
      <c r="G147" s="150" t="str">
        <f>VLOOKUP(E147,'LISTADO ATM'!$A$2:$B$900,2,0)</f>
        <v xml:space="preserve">ATM UNP Hiper Olé Autopista Duarte </v>
      </c>
      <c r="H147" s="150" t="str">
        <f>VLOOKUP(E147,VIP!$A$2:$O20388,7,FALSE)</f>
        <v>Si</v>
      </c>
      <c r="I147" s="150" t="str">
        <f>VLOOKUP(E147,VIP!$A$2:$O12353,8,FALSE)</f>
        <v>Si</v>
      </c>
      <c r="J147" s="150" t="str">
        <f>VLOOKUP(E147,VIP!$A$2:$O12303,8,FALSE)</f>
        <v>Si</v>
      </c>
      <c r="K147" s="150" t="str">
        <f>VLOOKUP(E147,VIP!$A$2:$O15877,6,0)</f>
        <v>NO</v>
      </c>
      <c r="L147" s="137" t="s">
        <v>2410</v>
      </c>
      <c r="M147" s="152" t="s">
        <v>2535</v>
      </c>
      <c r="N147" s="95" t="s">
        <v>2444</v>
      </c>
      <c r="O147" s="150" t="s">
        <v>2445</v>
      </c>
      <c r="P147" s="150"/>
      <c r="Q147" s="153" t="s">
        <v>2943</v>
      </c>
      <c r="R147" s="69"/>
    </row>
    <row r="148" spans="1:18" s="123" customFormat="1" ht="18" x14ac:dyDescent="0.25">
      <c r="A148" s="150" t="str">
        <f>VLOOKUP(E148,'LISTADO ATM'!$A$2:$C$901,3,0)</f>
        <v>DISTRITO NACIONAL</v>
      </c>
      <c r="B148" s="126" t="s">
        <v>2667</v>
      </c>
      <c r="C148" s="96">
        <v>44432.639664351853</v>
      </c>
      <c r="D148" s="96" t="s">
        <v>2174</v>
      </c>
      <c r="E148" s="126">
        <v>390</v>
      </c>
      <c r="F148" s="150" t="str">
        <f>VLOOKUP(E148,VIP!$A$2:$O15414,2,0)</f>
        <v>DRBR390</v>
      </c>
      <c r="G148" s="150" t="str">
        <f>VLOOKUP(E148,'LISTADO ATM'!$A$2:$B$900,2,0)</f>
        <v xml:space="preserve">ATM Oficina Boca Chica II </v>
      </c>
      <c r="H148" s="150" t="str">
        <f>VLOOKUP(E148,VIP!$A$2:$O20375,7,FALSE)</f>
        <v>Si</v>
      </c>
      <c r="I148" s="150" t="str">
        <f>VLOOKUP(E148,VIP!$A$2:$O12340,8,FALSE)</f>
        <v>Si</v>
      </c>
      <c r="J148" s="150" t="str">
        <f>VLOOKUP(E148,VIP!$A$2:$O12290,8,FALSE)</f>
        <v>Si</v>
      </c>
      <c r="K148" s="150" t="str">
        <f>VLOOKUP(E148,VIP!$A$2:$O15864,6,0)</f>
        <v>NO</v>
      </c>
      <c r="L148" s="137" t="s">
        <v>2456</v>
      </c>
      <c r="M148" s="152" t="s">
        <v>2535</v>
      </c>
      <c r="N148" s="152" t="s">
        <v>2672</v>
      </c>
      <c r="O148" s="150" t="s">
        <v>2446</v>
      </c>
      <c r="P148" s="150"/>
      <c r="Q148" s="153">
        <v>44433.452777777777</v>
      </c>
      <c r="R148" s="69"/>
    </row>
    <row r="149" spans="1:18" s="123" customFormat="1" ht="18" x14ac:dyDescent="0.25">
      <c r="A149" s="150" t="str">
        <f>VLOOKUP(E149,'LISTADO ATM'!$A$2:$C$901,3,0)</f>
        <v>DISTRITO NACIONAL</v>
      </c>
      <c r="B149" s="126" t="s">
        <v>2779</v>
      </c>
      <c r="C149" s="96">
        <v>44433.356365740743</v>
      </c>
      <c r="D149" s="96" t="s">
        <v>2174</v>
      </c>
      <c r="E149" s="126">
        <v>836</v>
      </c>
      <c r="F149" s="150" t="str">
        <f>VLOOKUP(E149,VIP!$A$2:$O15426,2,0)</f>
        <v>DRBR836</v>
      </c>
      <c r="G149" s="150" t="str">
        <f>VLOOKUP(E149,'LISTADO ATM'!$A$2:$B$900,2,0)</f>
        <v xml:space="preserve">ATM UNP Plaza Luperón </v>
      </c>
      <c r="H149" s="150" t="str">
        <f>VLOOKUP(E149,VIP!$A$2:$O20387,7,FALSE)</f>
        <v>Si</v>
      </c>
      <c r="I149" s="150" t="str">
        <f>VLOOKUP(E149,VIP!$A$2:$O12352,8,FALSE)</f>
        <v>Si</v>
      </c>
      <c r="J149" s="150" t="str">
        <f>VLOOKUP(E149,VIP!$A$2:$O12302,8,FALSE)</f>
        <v>Si</v>
      </c>
      <c r="K149" s="150" t="str">
        <f>VLOOKUP(E149,VIP!$A$2:$O15876,6,0)</f>
        <v>NO</v>
      </c>
      <c r="L149" s="137" t="s">
        <v>2456</v>
      </c>
      <c r="M149" s="152" t="s">
        <v>2535</v>
      </c>
      <c r="N149" s="152" t="s">
        <v>2672</v>
      </c>
      <c r="O149" s="150" t="s">
        <v>2446</v>
      </c>
      <c r="P149" s="150"/>
      <c r="Q149" s="153">
        <v>44433.452777777777</v>
      </c>
      <c r="R149" s="69"/>
    </row>
    <row r="150" spans="1:18" s="123" customFormat="1" ht="18" x14ac:dyDescent="0.25">
      <c r="A150" s="150" t="str">
        <f>VLOOKUP(E150,'LISTADO ATM'!$A$2:$C$901,3,0)</f>
        <v>DISTRITO NACIONAL</v>
      </c>
      <c r="B150" s="126" t="s">
        <v>2650</v>
      </c>
      <c r="C150" s="96">
        <v>44432.464166666665</v>
      </c>
      <c r="D150" s="96" t="s">
        <v>2174</v>
      </c>
      <c r="E150" s="126">
        <v>918</v>
      </c>
      <c r="F150" s="150" t="str">
        <f>VLOOKUP(E150,VIP!$A$2:$O15364,2,0)</f>
        <v>DRBR918</v>
      </c>
      <c r="G150" s="150" t="str">
        <f>VLOOKUP(E150,'LISTADO ATM'!$A$2:$B$900,2,0)</f>
        <v xml:space="preserve">ATM S/M Liverpool de la Jacobo Majluta </v>
      </c>
      <c r="H150" s="150" t="str">
        <f>VLOOKUP(E150,VIP!$A$2:$O20325,7,FALSE)</f>
        <v>Si</v>
      </c>
      <c r="I150" s="150" t="str">
        <f>VLOOKUP(E150,VIP!$A$2:$O12290,8,FALSE)</f>
        <v>Si</v>
      </c>
      <c r="J150" s="150" t="str">
        <f>VLOOKUP(E150,VIP!$A$2:$O12240,8,FALSE)</f>
        <v>Si</v>
      </c>
      <c r="K150" s="150" t="str">
        <f>VLOOKUP(E150,VIP!$A$2:$O15814,6,0)</f>
        <v>NO</v>
      </c>
      <c r="L150" s="137" t="s">
        <v>2456</v>
      </c>
      <c r="M150" s="152" t="s">
        <v>2535</v>
      </c>
      <c r="N150" s="152" t="s">
        <v>2672</v>
      </c>
      <c r="O150" s="150" t="s">
        <v>2446</v>
      </c>
      <c r="P150" s="150"/>
      <c r="Q150" s="153">
        <v>44433.452777777777</v>
      </c>
      <c r="R150" s="69"/>
    </row>
    <row r="151" spans="1:18" s="123" customFormat="1" ht="18" x14ac:dyDescent="0.25">
      <c r="A151" s="150" t="str">
        <f>VLOOKUP(E151,'LISTADO ATM'!$A$2:$C$901,3,0)</f>
        <v>DISTRITO NACIONAL</v>
      </c>
      <c r="B151" s="126" t="s">
        <v>2724</v>
      </c>
      <c r="C151" s="96">
        <v>44432.863738425927</v>
      </c>
      <c r="D151" s="96" t="s">
        <v>2174</v>
      </c>
      <c r="E151" s="126">
        <v>169</v>
      </c>
      <c r="F151" s="150" t="str">
        <f>VLOOKUP(E151,VIP!$A$2:$O15441,2,0)</f>
        <v>DRBR169</v>
      </c>
      <c r="G151" s="150" t="str">
        <f>VLOOKUP(E151,'LISTADO ATM'!$A$2:$B$900,2,0)</f>
        <v xml:space="preserve">ATM Oficina Caonabo </v>
      </c>
      <c r="H151" s="150" t="str">
        <f>VLOOKUP(E151,VIP!$A$2:$O20402,7,FALSE)</f>
        <v>Si</v>
      </c>
      <c r="I151" s="150" t="str">
        <f>VLOOKUP(E151,VIP!$A$2:$O12367,8,FALSE)</f>
        <v>Si</v>
      </c>
      <c r="J151" s="150" t="str">
        <f>VLOOKUP(E151,VIP!$A$2:$O12317,8,FALSE)</f>
        <v>Si</v>
      </c>
      <c r="K151" s="150" t="str">
        <f>VLOOKUP(E151,VIP!$A$2:$O15891,6,0)</f>
        <v>NO</v>
      </c>
      <c r="L151" s="137" t="s">
        <v>2456</v>
      </c>
      <c r="M151" s="152" t="s">
        <v>2535</v>
      </c>
      <c r="N151" s="95" t="s">
        <v>2444</v>
      </c>
      <c r="O151" s="150" t="s">
        <v>2446</v>
      </c>
      <c r="P151" s="150"/>
      <c r="Q151" s="153">
        <v>44433.615567129629</v>
      </c>
      <c r="R151" s="69"/>
    </row>
    <row r="152" spans="1:18" s="123" customFormat="1" ht="18" x14ac:dyDescent="0.25">
      <c r="A152" s="150" t="str">
        <f>VLOOKUP(E152,'LISTADO ATM'!$A$2:$C$901,3,0)</f>
        <v>DISTRITO NACIONAL</v>
      </c>
      <c r="B152" s="126" t="s">
        <v>2800</v>
      </c>
      <c r="C152" s="96">
        <v>44433.389722222222</v>
      </c>
      <c r="D152" s="96" t="s">
        <v>2174</v>
      </c>
      <c r="E152" s="126">
        <v>231</v>
      </c>
      <c r="F152" s="150" t="str">
        <f>VLOOKUP(E152,VIP!$A$2:$O15441,2,0)</f>
        <v>DRBR231</v>
      </c>
      <c r="G152" s="150" t="str">
        <f>VLOOKUP(E152,'LISTADO ATM'!$A$2:$B$900,2,0)</f>
        <v xml:space="preserve">ATM Oficina Zona Oriental </v>
      </c>
      <c r="H152" s="150" t="str">
        <f>VLOOKUP(E152,VIP!$A$2:$O20402,7,FALSE)</f>
        <v>Si</v>
      </c>
      <c r="I152" s="150" t="str">
        <f>VLOOKUP(E152,VIP!$A$2:$O12367,8,FALSE)</f>
        <v>Si</v>
      </c>
      <c r="J152" s="150" t="str">
        <f>VLOOKUP(E152,VIP!$A$2:$O12317,8,FALSE)</f>
        <v>Si</v>
      </c>
      <c r="K152" s="150" t="str">
        <f>VLOOKUP(E152,VIP!$A$2:$O15891,6,0)</f>
        <v>SI</v>
      </c>
      <c r="L152" s="137" t="s">
        <v>2456</v>
      </c>
      <c r="M152" s="152" t="s">
        <v>2535</v>
      </c>
      <c r="N152" s="152" t="s">
        <v>2672</v>
      </c>
      <c r="O152" s="150" t="s">
        <v>2446</v>
      </c>
      <c r="P152" s="150" t="s">
        <v>2692</v>
      </c>
      <c r="Q152" s="153">
        <v>44433.615567129629</v>
      </c>
      <c r="R152" s="69"/>
    </row>
    <row r="153" spans="1:18" s="123" customFormat="1" ht="18" x14ac:dyDescent="0.25">
      <c r="A153" s="150" t="str">
        <f>VLOOKUP(E153,'LISTADO ATM'!$A$2:$C$901,3,0)</f>
        <v>DISTRITO NACIONAL</v>
      </c>
      <c r="B153" s="126" t="s">
        <v>2648</v>
      </c>
      <c r="C153" s="96">
        <v>44432.443171296298</v>
      </c>
      <c r="D153" s="96" t="s">
        <v>2174</v>
      </c>
      <c r="E153" s="126">
        <v>238</v>
      </c>
      <c r="F153" s="150" t="str">
        <f>VLOOKUP(E153,VIP!$A$2:$O15361,2,0)</f>
        <v>DRBR238</v>
      </c>
      <c r="G153" s="150" t="str">
        <f>VLOOKUP(E153,'LISTADO ATM'!$A$2:$B$900,2,0)</f>
        <v xml:space="preserve">ATM Multicentro La Sirena Charles de Gaulle </v>
      </c>
      <c r="H153" s="150" t="str">
        <f>VLOOKUP(E153,VIP!$A$2:$O20322,7,FALSE)</f>
        <v>Si</v>
      </c>
      <c r="I153" s="150" t="str">
        <f>VLOOKUP(E153,VIP!$A$2:$O12287,8,FALSE)</f>
        <v>Si</v>
      </c>
      <c r="J153" s="150" t="str">
        <f>VLOOKUP(E153,VIP!$A$2:$O12237,8,FALSE)</f>
        <v>Si</v>
      </c>
      <c r="K153" s="150" t="str">
        <f>VLOOKUP(E153,VIP!$A$2:$O15811,6,0)</f>
        <v>No</v>
      </c>
      <c r="L153" s="137" t="s">
        <v>2456</v>
      </c>
      <c r="M153" s="152" t="s">
        <v>2535</v>
      </c>
      <c r="N153" s="95" t="s">
        <v>2444</v>
      </c>
      <c r="O153" s="150" t="s">
        <v>2446</v>
      </c>
      <c r="P153" s="150"/>
      <c r="Q153" s="153">
        <v>44433.615567129629</v>
      </c>
      <c r="R153" s="69"/>
    </row>
    <row r="154" spans="1:18" s="123" customFormat="1" ht="18" x14ac:dyDescent="0.25">
      <c r="A154" s="150" t="str">
        <f>VLOOKUP(E154,'LISTADO ATM'!$A$2:$C$901,3,0)</f>
        <v>DISTRITO NACIONAL</v>
      </c>
      <c r="B154" s="126" t="s">
        <v>2780</v>
      </c>
      <c r="C154" s="96">
        <v>44433.355347222219</v>
      </c>
      <c r="D154" s="96" t="s">
        <v>2174</v>
      </c>
      <c r="E154" s="126">
        <v>611</v>
      </c>
      <c r="F154" s="150" t="str">
        <f>VLOOKUP(E154,VIP!$A$2:$O15427,2,0)</f>
        <v>DRBR611</v>
      </c>
      <c r="G154" s="150" t="str">
        <f>VLOOKUP(E154,'LISTADO ATM'!$A$2:$B$900,2,0)</f>
        <v xml:space="preserve">ATM DGII Sede Central </v>
      </c>
      <c r="H154" s="150" t="str">
        <f>VLOOKUP(E154,VIP!$A$2:$O20388,7,FALSE)</f>
        <v>Si</v>
      </c>
      <c r="I154" s="150" t="str">
        <f>VLOOKUP(E154,VIP!$A$2:$O12353,8,FALSE)</f>
        <v>Si</v>
      </c>
      <c r="J154" s="150" t="str">
        <f>VLOOKUP(E154,VIP!$A$2:$O12303,8,FALSE)</f>
        <v>Si</v>
      </c>
      <c r="K154" s="150" t="str">
        <f>VLOOKUP(E154,VIP!$A$2:$O15877,6,0)</f>
        <v>NO</v>
      </c>
      <c r="L154" s="137" t="s">
        <v>2456</v>
      </c>
      <c r="M154" s="152" t="s">
        <v>2535</v>
      </c>
      <c r="N154" s="152" t="s">
        <v>2672</v>
      </c>
      <c r="O154" s="150" t="s">
        <v>2446</v>
      </c>
      <c r="P154" s="150" t="s">
        <v>2692</v>
      </c>
      <c r="Q154" s="153">
        <v>44433.615567129629</v>
      </c>
      <c r="R154" s="69"/>
    </row>
    <row r="155" spans="1:18" s="123" customFormat="1" ht="18" x14ac:dyDescent="0.25">
      <c r="A155" s="150" t="str">
        <f>VLOOKUP(E155,'LISTADO ATM'!$A$2:$C$901,3,0)</f>
        <v>NORTE</v>
      </c>
      <c r="B155" s="126" t="s">
        <v>2767</v>
      </c>
      <c r="C155" s="96">
        <v>44433.332337962966</v>
      </c>
      <c r="D155" s="96" t="s">
        <v>2175</v>
      </c>
      <c r="E155" s="126">
        <v>666</v>
      </c>
      <c r="F155" s="150" t="str">
        <f>VLOOKUP(E155,VIP!$A$2:$O15423,2,0)</f>
        <v>DRBR666</v>
      </c>
      <c r="G155" s="150" t="str">
        <f>VLOOKUP(E155,'LISTADO ATM'!$A$2:$B$900,2,0)</f>
        <v>ATM S/M El Porvernir Libert</v>
      </c>
      <c r="H155" s="150" t="str">
        <f>VLOOKUP(E155,VIP!$A$2:$O20384,7,FALSE)</f>
        <v>N/A</v>
      </c>
      <c r="I155" s="150" t="str">
        <f>VLOOKUP(E155,VIP!$A$2:$O12349,8,FALSE)</f>
        <v>N/A</v>
      </c>
      <c r="J155" s="150" t="str">
        <f>VLOOKUP(E155,VIP!$A$2:$O12299,8,FALSE)</f>
        <v>N/A</v>
      </c>
      <c r="K155" s="150" t="str">
        <f>VLOOKUP(E155,VIP!$A$2:$O15873,6,0)</f>
        <v>N/A</v>
      </c>
      <c r="L155" s="137" t="s">
        <v>2456</v>
      </c>
      <c r="M155" s="152" t="s">
        <v>2535</v>
      </c>
      <c r="N155" s="95" t="s">
        <v>2444</v>
      </c>
      <c r="O155" s="150" t="s">
        <v>2583</v>
      </c>
      <c r="P155" s="150"/>
      <c r="Q155" s="153">
        <v>44433.615567129629</v>
      </c>
      <c r="R155" s="69"/>
    </row>
    <row r="156" spans="1:18" s="123" customFormat="1" ht="18" x14ac:dyDescent="0.25">
      <c r="A156" s="150" t="str">
        <f>VLOOKUP(E156,'LISTADO ATM'!$A$2:$C$901,3,0)</f>
        <v>DISTRITO NACIONAL</v>
      </c>
      <c r="B156" s="126" t="s">
        <v>2753</v>
      </c>
      <c r="C156" s="96">
        <v>44433.023113425923</v>
      </c>
      <c r="D156" s="96" t="s">
        <v>2174</v>
      </c>
      <c r="E156" s="126">
        <v>860</v>
      </c>
      <c r="F156" s="150" t="str">
        <f>VLOOKUP(E156,VIP!$A$2:$O15448,2,0)</f>
        <v>DRBR860</v>
      </c>
      <c r="G156" s="150" t="str">
        <f>VLOOKUP(E156,'LISTADO ATM'!$A$2:$B$900,2,0)</f>
        <v xml:space="preserve">ATM Oficina Bella Vista 27 de Febrero I </v>
      </c>
      <c r="H156" s="150" t="str">
        <f>VLOOKUP(E156,VIP!$A$2:$O20409,7,FALSE)</f>
        <v>Si</v>
      </c>
      <c r="I156" s="150" t="str">
        <f>VLOOKUP(E156,VIP!$A$2:$O12374,8,FALSE)</f>
        <v>Si</v>
      </c>
      <c r="J156" s="150" t="str">
        <f>VLOOKUP(E156,VIP!$A$2:$O12324,8,FALSE)</f>
        <v>Si</v>
      </c>
      <c r="K156" s="150" t="str">
        <f>VLOOKUP(E156,VIP!$A$2:$O15898,6,0)</f>
        <v>NO</v>
      </c>
      <c r="L156" s="137" t="s">
        <v>2456</v>
      </c>
      <c r="M156" s="152" t="s">
        <v>2535</v>
      </c>
      <c r="N156" s="152" t="s">
        <v>2672</v>
      </c>
      <c r="O156" s="150" t="s">
        <v>2446</v>
      </c>
      <c r="P156" s="150"/>
      <c r="Q156" s="153">
        <v>44433.615567129629</v>
      </c>
      <c r="R156" s="69"/>
    </row>
    <row r="157" spans="1:18" s="123" customFormat="1" ht="18" x14ac:dyDescent="0.25">
      <c r="A157" s="150" t="str">
        <f>VLOOKUP(E157,'LISTADO ATM'!$A$2:$C$901,3,0)</f>
        <v>DISTRITO NACIONAL</v>
      </c>
      <c r="B157" s="126" t="s">
        <v>2766</v>
      </c>
      <c r="C157" s="96">
        <v>44433.33865740741</v>
      </c>
      <c r="D157" s="96" t="s">
        <v>2174</v>
      </c>
      <c r="E157" s="126">
        <v>449</v>
      </c>
      <c r="F157" s="150" t="str">
        <f>VLOOKUP(E157,VIP!$A$2:$O15422,2,0)</f>
        <v>DRBR449</v>
      </c>
      <c r="G157" s="150" t="str">
        <f>VLOOKUP(E157,'LISTADO ATM'!$A$2:$B$900,2,0)</f>
        <v>ATM Autobanco Lope de Vega II</v>
      </c>
      <c r="H157" s="150" t="str">
        <f>VLOOKUP(E157,VIP!$A$2:$O20383,7,FALSE)</f>
        <v>Si</v>
      </c>
      <c r="I157" s="150" t="str">
        <f>VLOOKUP(E157,VIP!$A$2:$O12348,8,FALSE)</f>
        <v>Si</v>
      </c>
      <c r="J157" s="150" t="str">
        <f>VLOOKUP(E157,VIP!$A$2:$O12298,8,FALSE)</f>
        <v>Si</v>
      </c>
      <c r="K157" s="150" t="str">
        <f>VLOOKUP(E157,VIP!$A$2:$O15872,6,0)</f>
        <v>NO</v>
      </c>
      <c r="L157" s="137" t="s">
        <v>2456</v>
      </c>
      <c r="M157" s="152" t="s">
        <v>2535</v>
      </c>
      <c r="N157" s="95" t="s">
        <v>2608</v>
      </c>
      <c r="O157" s="150" t="s">
        <v>2446</v>
      </c>
      <c r="P157" s="150"/>
      <c r="Q157" s="153" t="s">
        <v>2946</v>
      </c>
      <c r="R157" s="69"/>
    </row>
    <row r="158" spans="1:18" s="123" customFormat="1" ht="18" x14ac:dyDescent="0.25">
      <c r="A158" s="150" t="str">
        <f>VLOOKUP(E158,'LISTADO ATM'!$A$2:$C$901,3,0)</f>
        <v>NORTE</v>
      </c>
      <c r="B158" s="126" t="s">
        <v>2790</v>
      </c>
      <c r="C158" s="96">
        <v>44433.450057870374</v>
      </c>
      <c r="D158" s="96" t="s">
        <v>2175</v>
      </c>
      <c r="E158" s="126">
        <v>22</v>
      </c>
      <c r="F158" s="150" t="str">
        <f>VLOOKUP(E158,VIP!$A$2:$O15431,2,0)</f>
        <v>DRBR813</v>
      </c>
      <c r="G158" s="150" t="str">
        <f>VLOOKUP(E158,'LISTADO ATM'!$A$2:$B$900,2,0)</f>
        <v>ATM S/M Olimpico (Santiago)</v>
      </c>
      <c r="H158" s="150" t="str">
        <f>VLOOKUP(E158,VIP!$A$2:$O20392,7,FALSE)</f>
        <v>Si</v>
      </c>
      <c r="I158" s="150" t="str">
        <f>VLOOKUP(E158,VIP!$A$2:$O12357,8,FALSE)</f>
        <v>Si</v>
      </c>
      <c r="J158" s="150" t="str">
        <f>VLOOKUP(E158,VIP!$A$2:$O12307,8,FALSE)</f>
        <v>Si</v>
      </c>
      <c r="K158" s="150" t="str">
        <f>VLOOKUP(E158,VIP!$A$2:$O15881,6,0)</f>
        <v>NO</v>
      </c>
      <c r="L158" s="137" t="s">
        <v>2456</v>
      </c>
      <c r="M158" s="152" t="s">
        <v>2535</v>
      </c>
      <c r="N158" s="152" t="s">
        <v>2672</v>
      </c>
      <c r="O158" s="150" t="s">
        <v>2583</v>
      </c>
      <c r="P158" s="150" t="s">
        <v>2692</v>
      </c>
      <c r="Q158" s="153" t="s">
        <v>2945</v>
      </c>
      <c r="R158" s="69"/>
    </row>
    <row r="159" spans="1:18" s="123" customFormat="1" ht="18" x14ac:dyDescent="0.25">
      <c r="A159" s="150" t="str">
        <f>VLOOKUP(E159,'LISTADO ATM'!$A$2:$C$901,3,0)</f>
        <v>NORTE</v>
      </c>
      <c r="B159" s="126" t="s">
        <v>2678</v>
      </c>
      <c r="C159" s="96">
        <v>44432.711215277777</v>
      </c>
      <c r="D159" s="96" t="s">
        <v>2175</v>
      </c>
      <c r="E159" s="126">
        <v>862</v>
      </c>
      <c r="F159" s="150" t="str">
        <f>VLOOKUP(E159,VIP!$A$2:$O15430,2,0)</f>
        <v>DRBR862</v>
      </c>
      <c r="G159" s="150" t="str">
        <f>VLOOKUP(E159,'LISTADO ATM'!$A$2:$B$900,2,0)</f>
        <v xml:space="preserve">ATM S/M Doble A (Sabaneta) </v>
      </c>
      <c r="H159" s="150" t="str">
        <f>VLOOKUP(E159,VIP!$A$2:$O20391,7,FALSE)</f>
        <v>Si</v>
      </c>
      <c r="I159" s="150" t="str">
        <f>VLOOKUP(E159,VIP!$A$2:$O12356,8,FALSE)</f>
        <v>Si</v>
      </c>
      <c r="J159" s="150" t="str">
        <f>VLOOKUP(E159,VIP!$A$2:$O12306,8,FALSE)</f>
        <v>Si</v>
      </c>
      <c r="K159" s="150" t="str">
        <f>VLOOKUP(E159,VIP!$A$2:$O15880,6,0)</f>
        <v>NO</v>
      </c>
      <c r="L159" s="137" t="s">
        <v>2456</v>
      </c>
      <c r="M159" s="152" t="s">
        <v>2535</v>
      </c>
      <c r="N159" s="95" t="s">
        <v>2444</v>
      </c>
      <c r="O159" s="150" t="s">
        <v>2583</v>
      </c>
      <c r="P159" s="150"/>
      <c r="Q159" s="153" t="s">
        <v>2938</v>
      </c>
      <c r="R159" s="69"/>
    </row>
    <row r="160" spans="1:18" s="123" customFormat="1" ht="18" x14ac:dyDescent="0.25">
      <c r="A160" s="150" t="str">
        <f>VLOOKUP(E160,'LISTADO ATM'!$A$2:$C$901,3,0)</f>
        <v>DISTRITO NACIONAL</v>
      </c>
      <c r="B160" s="126" t="s">
        <v>2665</v>
      </c>
      <c r="C160" s="96">
        <v>44432.631365740737</v>
      </c>
      <c r="D160" s="96" t="s">
        <v>2174</v>
      </c>
      <c r="E160" s="126">
        <v>684</v>
      </c>
      <c r="F160" s="150" t="str">
        <f>VLOOKUP(E160,VIP!$A$2:$O15409,2,0)</f>
        <v>DRBR684</v>
      </c>
      <c r="G160" s="150" t="str">
        <f>VLOOKUP(E160,'LISTADO ATM'!$A$2:$B$900,2,0)</f>
        <v>ATM Estación Texaco Prolongación 27 Febrero</v>
      </c>
      <c r="H160" s="150" t="str">
        <f>VLOOKUP(E160,VIP!$A$2:$O20370,7,FALSE)</f>
        <v>NO</v>
      </c>
      <c r="I160" s="150" t="str">
        <f>VLOOKUP(E160,VIP!$A$2:$O12335,8,FALSE)</f>
        <v>NO</v>
      </c>
      <c r="J160" s="150" t="str">
        <f>VLOOKUP(E160,VIP!$A$2:$O12285,8,FALSE)</f>
        <v>NO</v>
      </c>
      <c r="K160" s="150" t="str">
        <f>VLOOKUP(E160,VIP!$A$2:$O15859,6,0)</f>
        <v>NO</v>
      </c>
      <c r="L160" s="137" t="s">
        <v>2456</v>
      </c>
      <c r="M160" s="152" t="s">
        <v>2535</v>
      </c>
      <c r="N160" s="95" t="s">
        <v>2444</v>
      </c>
      <c r="O160" s="150" t="s">
        <v>2446</v>
      </c>
      <c r="P160" s="150"/>
      <c r="Q160" s="153" t="s">
        <v>2948</v>
      </c>
      <c r="R160" s="69"/>
    </row>
    <row r="161" spans="1:18" s="123" customFormat="1" ht="18" x14ac:dyDescent="0.25">
      <c r="A161" s="150" t="str">
        <f>VLOOKUP(E161,'LISTADO ATM'!$A$2:$C$901,3,0)</f>
        <v>DISTRITO NACIONAL</v>
      </c>
      <c r="B161" s="126" t="s">
        <v>2824</v>
      </c>
      <c r="C161" s="96">
        <v>44433.591261574074</v>
      </c>
      <c r="D161" s="96" t="s">
        <v>2174</v>
      </c>
      <c r="E161" s="126">
        <v>676</v>
      </c>
      <c r="F161" s="150" t="str">
        <f>VLOOKUP(E161,VIP!$A$2:$O15439,2,0)</f>
        <v>DRBR676</v>
      </c>
      <c r="G161" s="150" t="str">
        <f>VLOOKUP(E161,'LISTADO ATM'!$A$2:$B$900,2,0)</f>
        <v>ATM S/M Bravo Colina Del Oeste</v>
      </c>
      <c r="H161" s="150" t="str">
        <f>VLOOKUP(E161,VIP!$A$2:$O20400,7,FALSE)</f>
        <v>Si</v>
      </c>
      <c r="I161" s="150" t="str">
        <f>VLOOKUP(E161,VIP!$A$2:$O12365,8,FALSE)</f>
        <v>Si</v>
      </c>
      <c r="J161" s="150" t="str">
        <f>VLOOKUP(E161,VIP!$A$2:$O12315,8,FALSE)</f>
        <v>Si</v>
      </c>
      <c r="K161" s="150" t="str">
        <f>VLOOKUP(E161,VIP!$A$2:$O15889,6,0)</f>
        <v>NO</v>
      </c>
      <c r="L161" s="137" t="s">
        <v>2456</v>
      </c>
      <c r="M161" s="152" t="s">
        <v>2535</v>
      </c>
      <c r="N161" s="95" t="s">
        <v>2444</v>
      </c>
      <c r="O161" s="150" t="s">
        <v>2446</v>
      </c>
      <c r="P161" s="150"/>
      <c r="Q161" s="153" t="s">
        <v>2947</v>
      </c>
      <c r="R161" s="69"/>
    </row>
    <row r="162" spans="1:18" s="123" customFormat="1" ht="18" x14ac:dyDescent="0.25">
      <c r="A162" s="150" t="str">
        <f>VLOOKUP(E162,'LISTADO ATM'!$A$2:$C$901,3,0)</f>
        <v>DISTRITO NACIONAL</v>
      </c>
      <c r="B162" s="126" t="s">
        <v>2859</v>
      </c>
      <c r="C162" s="96">
        <v>44433.502696759257</v>
      </c>
      <c r="D162" s="96" t="s">
        <v>2174</v>
      </c>
      <c r="E162" s="126">
        <v>43</v>
      </c>
      <c r="F162" s="150" t="str">
        <f>VLOOKUP(E162,VIP!$A$2:$O15474,2,0)</f>
        <v>DRBR043</v>
      </c>
      <c r="G162" s="150" t="str">
        <f>VLOOKUP(E162,'LISTADO ATM'!$A$2:$B$900,2,0)</f>
        <v xml:space="preserve">ATM Zona Franca San Isidro </v>
      </c>
      <c r="H162" s="150" t="str">
        <f>VLOOKUP(E162,VIP!$A$2:$O20435,7,FALSE)</f>
        <v>Si</v>
      </c>
      <c r="I162" s="150" t="str">
        <f>VLOOKUP(E162,VIP!$A$2:$O12400,8,FALSE)</f>
        <v>No</v>
      </c>
      <c r="J162" s="150" t="str">
        <f>VLOOKUP(E162,VIP!$A$2:$O12350,8,FALSE)</f>
        <v>No</v>
      </c>
      <c r="K162" s="150" t="str">
        <f>VLOOKUP(E162,VIP!$A$2:$O15924,6,0)</f>
        <v>NO</v>
      </c>
      <c r="L162" s="137" t="s">
        <v>2456</v>
      </c>
      <c r="M162" s="152" t="s">
        <v>2535</v>
      </c>
      <c r="N162" s="152" t="s">
        <v>2672</v>
      </c>
      <c r="O162" s="150" t="s">
        <v>2446</v>
      </c>
      <c r="P162" s="150"/>
      <c r="Q162" s="153" t="s">
        <v>2456</v>
      </c>
      <c r="R162" s="69"/>
    </row>
    <row r="163" spans="1:18" s="123" customFormat="1" ht="18" x14ac:dyDescent="0.25">
      <c r="A163" s="150" t="str">
        <f>VLOOKUP(E163,'LISTADO ATM'!$A$2:$C$901,3,0)</f>
        <v>DISTRITO NACIONAL</v>
      </c>
      <c r="B163" s="126" t="s">
        <v>2662</v>
      </c>
      <c r="C163" s="96">
        <v>44432.610462962963</v>
      </c>
      <c r="D163" s="96" t="s">
        <v>2670</v>
      </c>
      <c r="E163" s="126">
        <v>488</v>
      </c>
      <c r="F163" s="150" t="str">
        <f>VLOOKUP(E163,VIP!$A$2:$O15405,2,0)</f>
        <v>DRBR488</v>
      </c>
      <c r="G163" s="150" t="str">
        <f>VLOOKUP(E163,'LISTADO ATM'!$A$2:$B$900,2,0)</f>
        <v xml:space="preserve">ATM Aeropuerto El Higuero </v>
      </c>
      <c r="H163" s="150" t="str">
        <f>VLOOKUP(E163,VIP!$A$2:$O20366,7,FALSE)</f>
        <v>Si</v>
      </c>
      <c r="I163" s="150" t="str">
        <f>VLOOKUP(E163,VIP!$A$2:$O12331,8,FALSE)</f>
        <v>Si</v>
      </c>
      <c r="J163" s="150" t="str">
        <f>VLOOKUP(E163,VIP!$A$2:$O12281,8,FALSE)</f>
        <v>Si</v>
      </c>
      <c r="K163" s="150" t="str">
        <f>VLOOKUP(E163,VIP!$A$2:$O15855,6,0)</f>
        <v>NO</v>
      </c>
      <c r="L163" s="137" t="s">
        <v>2782</v>
      </c>
      <c r="M163" s="152" t="s">
        <v>2535</v>
      </c>
      <c r="N163" s="95" t="s">
        <v>2444</v>
      </c>
      <c r="O163" s="150" t="s">
        <v>2671</v>
      </c>
      <c r="P163" s="150"/>
      <c r="Q163" s="153" t="s">
        <v>2949</v>
      </c>
      <c r="R163" s="69"/>
    </row>
    <row r="164" spans="1:18" s="123" customFormat="1" ht="18" x14ac:dyDescent="0.25">
      <c r="A164" s="150" t="str">
        <f>VLOOKUP(E164,'LISTADO ATM'!$A$2:$C$901,3,0)</f>
        <v>DISTRITO NACIONAL</v>
      </c>
      <c r="B164" s="126" t="s">
        <v>2663</v>
      </c>
      <c r="C164" s="96">
        <v>44432.61141203704</v>
      </c>
      <c r="D164" s="96" t="s">
        <v>2174</v>
      </c>
      <c r="E164" s="126">
        <v>14</v>
      </c>
      <c r="F164" s="150" t="str">
        <f>VLOOKUP(E164,VIP!$A$2:$O15406,2,0)</f>
        <v>DRBR014</v>
      </c>
      <c r="G164" s="150" t="str">
        <f>VLOOKUP(E164,'LISTADO ATM'!$A$2:$B$900,2,0)</f>
        <v xml:space="preserve">ATM Oficina Aeropuerto Las Américas I </v>
      </c>
      <c r="H164" s="150" t="str">
        <f>VLOOKUP(E164,VIP!$A$2:$O20367,7,FALSE)</f>
        <v>Si</v>
      </c>
      <c r="I164" s="150" t="str">
        <f>VLOOKUP(E164,VIP!$A$2:$O12332,8,FALSE)</f>
        <v>Si</v>
      </c>
      <c r="J164" s="150" t="str">
        <f>VLOOKUP(E164,VIP!$A$2:$O12282,8,FALSE)</f>
        <v>Si</v>
      </c>
      <c r="K164" s="150" t="str">
        <f>VLOOKUP(E164,VIP!$A$2:$O15856,6,0)</f>
        <v>NO</v>
      </c>
      <c r="L164" s="137" t="s">
        <v>2213</v>
      </c>
      <c r="M164" s="95" t="s">
        <v>2438</v>
      </c>
      <c r="N164" s="95" t="s">
        <v>2444</v>
      </c>
      <c r="O164" s="150" t="s">
        <v>2446</v>
      </c>
      <c r="P164" s="150"/>
      <c r="Q164" s="129" t="s">
        <v>2213</v>
      </c>
      <c r="R164" s="69"/>
    </row>
    <row r="165" spans="1:18" s="123" customFormat="1" ht="18" x14ac:dyDescent="0.25">
      <c r="A165" s="150" t="str">
        <f>VLOOKUP(E165,'LISTADO ATM'!$A$2:$C$901,3,0)</f>
        <v>DISTRITO NACIONAL</v>
      </c>
      <c r="B165" s="126" t="s">
        <v>2651</v>
      </c>
      <c r="C165" s="96">
        <v>44432.465208333335</v>
      </c>
      <c r="D165" s="96" t="s">
        <v>2174</v>
      </c>
      <c r="E165" s="126">
        <v>34</v>
      </c>
      <c r="F165" s="150" t="str">
        <f>VLOOKUP(E165,VIP!$A$2:$O15366,2,0)</f>
        <v>DRBR034</v>
      </c>
      <c r="G165" s="150" t="str">
        <f>VLOOKUP(E165,'LISTADO ATM'!$A$2:$B$900,2,0)</f>
        <v xml:space="preserve">ATM Plaza de la Salud </v>
      </c>
      <c r="H165" s="150" t="str">
        <f>VLOOKUP(E165,VIP!$A$2:$O20327,7,FALSE)</f>
        <v>Si</v>
      </c>
      <c r="I165" s="150" t="str">
        <f>VLOOKUP(E165,VIP!$A$2:$O12292,8,FALSE)</f>
        <v>Si</v>
      </c>
      <c r="J165" s="150" t="str">
        <f>VLOOKUP(E165,VIP!$A$2:$O12242,8,FALSE)</f>
        <v>Si</v>
      </c>
      <c r="K165" s="150" t="str">
        <f>VLOOKUP(E165,VIP!$A$2:$O15816,6,0)</f>
        <v>NO</v>
      </c>
      <c r="L165" s="137" t="s">
        <v>2213</v>
      </c>
      <c r="M165" s="95" t="s">
        <v>2438</v>
      </c>
      <c r="N165" s="95" t="s">
        <v>2444</v>
      </c>
      <c r="O165" s="150" t="s">
        <v>2446</v>
      </c>
      <c r="P165" s="150"/>
      <c r="Q165" s="129" t="s">
        <v>2213</v>
      </c>
      <c r="R165" s="69"/>
    </row>
    <row r="166" spans="1:18" s="123" customFormat="1" ht="18" x14ac:dyDescent="0.25">
      <c r="A166" s="150" t="str">
        <f>VLOOKUP(E166,'LISTADO ATM'!$A$2:$C$901,3,0)</f>
        <v>DISTRITO NACIONAL</v>
      </c>
      <c r="B166" s="126" t="s">
        <v>2865</v>
      </c>
      <c r="C166" s="96">
        <v>44433.666608796295</v>
      </c>
      <c r="D166" s="96" t="s">
        <v>2174</v>
      </c>
      <c r="E166" s="126">
        <v>57</v>
      </c>
      <c r="F166" s="150" t="str">
        <f>VLOOKUP(E166,VIP!$A$2:$O15429,2,0)</f>
        <v>DRBR057</v>
      </c>
      <c r="G166" s="150" t="str">
        <f>VLOOKUP(E166,'LISTADO ATM'!$A$2:$B$900,2,0)</f>
        <v xml:space="preserve">ATM Oficina Malecon Center </v>
      </c>
      <c r="H166" s="150" t="str">
        <f>VLOOKUP(E166,VIP!$A$2:$O20390,7,FALSE)</f>
        <v>Si</v>
      </c>
      <c r="I166" s="150" t="str">
        <f>VLOOKUP(E166,VIP!$A$2:$O12355,8,FALSE)</f>
        <v>Si</v>
      </c>
      <c r="J166" s="150" t="str">
        <f>VLOOKUP(E166,VIP!$A$2:$O12305,8,FALSE)</f>
        <v>Si</v>
      </c>
      <c r="K166" s="150" t="str">
        <f>VLOOKUP(E166,VIP!$A$2:$O15879,6,0)</f>
        <v>NO</v>
      </c>
      <c r="L166" s="137" t="s">
        <v>2213</v>
      </c>
      <c r="M166" s="95" t="s">
        <v>2438</v>
      </c>
      <c r="N166" s="95" t="s">
        <v>2444</v>
      </c>
      <c r="O166" s="150" t="s">
        <v>2446</v>
      </c>
      <c r="P166" s="150"/>
      <c r="Q166" s="129" t="s">
        <v>2213</v>
      </c>
      <c r="R166" s="69"/>
    </row>
    <row r="167" spans="1:18" s="123" customFormat="1" ht="18" x14ac:dyDescent="0.25">
      <c r="A167" s="150" t="str">
        <f>VLOOKUP(E167,'LISTADO ATM'!$A$2:$C$901,3,0)</f>
        <v>NORTE</v>
      </c>
      <c r="B167" s="126" t="s">
        <v>2783</v>
      </c>
      <c r="C167" s="96">
        <v>44433.470949074072</v>
      </c>
      <c r="D167" s="96" t="s">
        <v>2175</v>
      </c>
      <c r="E167" s="126">
        <v>79</v>
      </c>
      <c r="F167" s="150" t="str">
        <f>VLOOKUP(E167,VIP!$A$2:$O15424,2,0)</f>
        <v>DRBR079</v>
      </c>
      <c r="G167" s="150" t="str">
        <f>VLOOKUP(E167,'LISTADO ATM'!$A$2:$B$900,2,0)</f>
        <v xml:space="preserve">ATM UNP Luperón (Puerto Plata) </v>
      </c>
      <c r="H167" s="150" t="str">
        <f>VLOOKUP(E167,VIP!$A$2:$O20385,7,FALSE)</f>
        <v>Si</v>
      </c>
      <c r="I167" s="150" t="str">
        <f>VLOOKUP(E167,VIP!$A$2:$O12350,8,FALSE)</f>
        <v>Si</v>
      </c>
      <c r="J167" s="150" t="str">
        <f>VLOOKUP(E167,VIP!$A$2:$O12300,8,FALSE)</f>
        <v>Si</v>
      </c>
      <c r="K167" s="150" t="str">
        <f>VLOOKUP(E167,VIP!$A$2:$O15874,6,0)</f>
        <v>NO</v>
      </c>
      <c r="L167" s="137" t="s">
        <v>2213</v>
      </c>
      <c r="M167" s="95" t="s">
        <v>2438</v>
      </c>
      <c r="N167" s="95" t="s">
        <v>2444</v>
      </c>
      <c r="O167" s="150" t="s">
        <v>2583</v>
      </c>
      <c r="P167" s="150"/>
      <c r="Q167" s="129" t="s">
        <v>2213</v>
      </c>
      <c r="R167" s="69"/>
    </row>
    <row r="168" spans="1:18" s="123" customFormat="1" ht="18" x14ac:dyDescent="0.25">
      <c r="A168" s="150" t="str">
        <f>VLOOKUP(E168,'LISTADO ATM'!$A$2:$C$901,3,0)</f>
        <v>DISTRITO NACIONAL</v>
      </c>
      <c r="B168" s="126" t="s">
        <v>2793</v>
      </c>
      <c r="C168" s="96">
        <v>44433.441064814811</v>
      </c>
      <c r="D168" s="96" t="s">
        <v>2174</v>
      </c>
      <c r="E168" s="126">
        <v>113</v>
      </c>
      <c r="F168" s="150" t="str">
        <f>VLOOKUP(E168,VIP!$A$2:$O15434,2,0)</f>
        <v>DRBR113</v>
      </c>
      <c r="G168" s="150" t="str">
        <f>VLOOKUP(E168,'LISTADO ATM'!$A$2:$B$900,2,0)</f>
        <v xml:space="preserve">ATM Autoservicio Atalaya del Mar </v>
      </c>
      <c r="H168" s="150" t="str">
        <f>VLOOKUP(E168,VIP!$A$2:$O20395,7,FALSE)</f>
        <v>Si</v>
      </c>
      <c r="I168" s="150" t="str">
        <f>VLOOKUP(E168,VIP!$A$2:$O12360,8,FALSE)</f>
        <v>No</v>
      </c>
      <c r="J168" s="150" t="str">
        <f>VLOOKUP(E168,VIP!$A$2:$O12310,8,FALSE)</f>
        <v>No</v>
      </c>
      <c r="K168" s="150" t="str">
        <f>VLOOKUP(E168,VIP!$A$2:$O15884,6,0)</f>
        <v>NO</v>
      </c>
      <c r="L168" s="137" t="s">
        <v>2213</v>
      </c>
      <c r="M168" s="95" t="s">
        <v>2438</v>
      </c>
      <c r="N168" s="95" t="s">
        <v>2444</v>
      </c>
      <c r="O168" s="150" t="s">
        <v>2446</v>
      </c>
      <c r="P168" s="150"/>
      <c r="Q168" s="129" t="s">
        <v>2213</v>
      </c>
      <c r="R168" s="69"/>
    </row>
    <row r="169" spans="1:18" s="123" customFormat="1" ht="18" x14ac:dyDescent="0.25">
      <c r="A169" s="150" t="str">
        <f>VLOOKUP(E169,'LISTADO ATM'!$A$2:$C$901,3,0)</f>
        <v>SUR</v>
      </c>
      <c r="B169" s="126" t="s">
        <v>2866</v>
      </c>
      <c r="C169" s="96">
        <v>44433.665960648148</v>
      </c>
      <c r="D169" s="96" t="s">
        <v>2174</v>
      </c>
      <c r="E169" s="126">
        <v>134</v>
      </c>
      <c r="F169" s="150" t="str">
        <f>VLOOKUP(E169,VIP!$A$2:$O15430,2,0)</f>
        <v>DRBR134</v>
      </c>
      <c r="G169" s="150" t="str">
        <f>VLOOKUP(E169,'LISTADO ATM'!$A$2:$B$900,2,0)</f>
        <v xml:space="preserve">ATM Oficina San José de Ocoa </v>
      </c>
      <c r="H169" s="150" t="str">
        <f>VLOOKUP(E169,VIP!$A$2:$O20391,7,FALSE)</f>
        <v>Si</v>
      </c>
      <c r="I169" s="150" t="str">
        <f>VLOOKUP(E169,VIP!$A$2:$O12356,8,FALSE)</f>
        <v>Si</v>
      </c>
      <c r="J169" s="150" t="str">
        <f>VLOOKUP(E169,VIP!$A$2:$O12306,8,FALSE)</f>
        <v>Si</v>
      </c>
      <c r="K169" s="150" t="str">
        <f>VLOOKUP(E169,VIP!$A$2:$O15880,6,0)</f>
        <v>SI</v>
      </c>
      <c r="L169" s="137" t="s">
        <v>2213</v>
      </c>
      <c r="M169" s="95" t="s">
        <v>2438</v>
      </c>
      <c r="N169" s="95" t="s">
        <v>2444</v>
      </c>
      <c r="O169" s="150" t="s">
        <v>2446</v>
      </c>
      <c r="P169" s="150"/>
      <c r="Q169" s="129" t="s">
        <v>2213</v>
      </c>
      <c r="R169" s="69"/>
    </row>
    <row r="170" spans="1:18" s="123" customFormat="1" ht="18" x14ac:dyDescent="0.25">
      <c r="A170" s="150" t="str">
        <f>VLOOKUP(E170,'LISTADO ATM'!$A$2:$C$901,3,0)</f>
        <v>ESTE</v>
      </c>
      <c r="B170" s="126" t="s">
        <v>2646</v>
      </c>
      <c r="C170" s="96">
        <v>44432.435057870367</v>
      </c>
      <c r="D170" s="96" t="s">
        <v>2174</v>
      </c>
      <c r="E170" s="126">
        <v>219</v>
      </c>
      <c r="F170" s="150" t="str">
        <f>VLOOKUP(E170,VIP!$A$2:$O15358,2,0)</f>
        <v>DRBR219</v>
      </c>
      <c r="G170" s="150" t="str">
        <f>VLOOKUP(E170,'LISTADO ATM'!$A$2:$B$900,2,0)</f>
        <v xml:space="preserve">ATM Oficina La Altagracia (Higuey) </v>
      </c>
      <c r="H170" s="150" t="str">
        <f>VLOOKUP(E170,VIP!$A$2:$O20319,7,FALSE)</f>
        <v>Si</v>
      </c>
      <c r="I170" s="150" t="str">
        <f>VLOOKUP(E170,VIP!$A$2:$O12284,8,FALSE)</f>
        <v>Si</v>
      </c>
      <c r="J170" s="150" t="str">
        <f>VLOOKUP(E170,VIP!$A$2:$O12234,8,FALSE)</f>
        <v>Si</v>
      </c>
      <c r="K170" s="150" t="str">
        <f>VLOOKUP(E170,VIP!$A$2:$O15808,6,0)</f>
        <v>NO</v>
      </c>
      <c r="L170" s="137" t="s">
        <v>2213</v>
      </c>
      <c r="M170" s="95" t="s">
        <v>2438</v>
      </c>
      <c r="N170" s="95" t="s">
        <v>2444</v>
      </c>
      <c r="O170" s="150" t="s">
        <v>2446</v>
      </c>
      <c r="P170" s="150"/>
      <c r="Q170" s="129" t="s">
        <v>2213</v>
      </c>
      <c r="R170" s="69"/>
    </row>
    <row r="171" spans="1:18" s="123" customFormat="1" ht="18" x14ac:dyDescent="0.25">
      <c r="A171" s="150" t="str">
        <f>VLOOKUP(E171,'LISTADO ATM'!$A$2:$C$901,3,0)</f>
        <v>DISTRITO NACIONAL</v>
      </c>
      <c r="B171" s="126" t="s">
        <v>2864</v>
      </c>
      <c r="C171" s="96">
        <v>44433.667233796295</v>
      </c>
      <c r="D171" s="96" t="s">
        <v>2174</v>
      </c>
      <c r="E171" s="126">
        <v>244</v>
      </c>
      <c r="F171" s="150" t="str">
        <f>VLOOKUP(E171,VIP!$A$2:$O15428,2,0)</f>
        <v>DRBR244</v>
      </c>
      <c r="G171" s="150" t="str">
        <f>VLOOKUP(E171,'LISTADO ATM'!$A$2:$B$900,2,0)</f>
        <v xml:space="preserve">ATM Ministerio de Hacienda (antiguo Finanzas) </v>
      </c>
      <c r="H171" s="150" t="str">
        <f>VLOOKUP(E171,VIP!$A$2:$O20389,7,FALSE)</f>
        <v>Si</v>
      </c>
      <c r="I171" s="150" t="str">
        <f>VLOOKUP(E171,VIP!$A$2:$O12354,8,FALSE)</f>
        <v>Si</v>
      </c>
      <c r="J171" s="150" t="str">
        <f>VLOOKUP(E171,VIP!$A$2:$O12304,8,FALSE)</f>
        <v>Si</v>
      </c>
      <c r="K171" s="150" t="str">
        <f>VLOOKUP(E171,VIP!$A$2:$O15878,6,0)</f>
        <v>NO</v>
      </c>
      <c r="L171" s="137" t="s">
        <v>2213</v>
      </c>
      <c r="M171" s="95" t="s">
        <v>2438</v>
      </c>
      <c r="N171" s="95" t="s">
        <v>2444</v>
      </c>
      <c r="O171" s="150" t="s">
        <v>2446</v>
      </c>
      <c r="P171" s="150"/>
      <c r="Q171" s="129" t="s">
        <v>2213</v>
      </c>
      <c r="R171" s="69"/>
    </row>
    <row r="172" spans="1:18" s="123" customFormat="1" ht="18" x14ac:dyDescent="0.25">
      <c r="A172" s="150" t="str">
        <f>VLOOKUP(E172,'LISTADO ATM'!$A$2:$C$901,3,0)</f>
        <v>SUR</v>
      </c>
      <c r="B172" s="126" t="s">
        <v>2844</v>
      </c>
      <c r="C172" s="96">
        <v>44433.499120370368</v>
      </c>
      <c r="D172" s="96" t="s">
        <v>2174</v>
      </c>
      <c r="E172" s="126">
        <v>249</v>
      </c>
      <c r="F172" s="150" t="str">
        <f>VLOOKUP(E172,VIP!$A$2:$O15459,2,0)</f>
        <v>DRBR249</v>
      </c>
      <c r="G172" s="150" t="str">
        <f>VLOOKUP(E172,'LISTADO ATM'!$A$2:$B$900,2,0)</f>
        <v xml:space="preserve">ATM Banco Agrícola Neiba </v>
      </c>
      <c r="H172" s="150" t="str">
        <f>VLOOKUP(E172,VIP!$A$2:$O20420,7,FALSE)</f>
        <v>Si</v>
      </c>
      <c r="I172" s="150" t="str">
        <f>VLOOKUP(E172,VIP!$A$2:$O12385,8,FALSE)</f>
        <v>Si</v>
      </c>
      <c r="J172" s="150" t="str">
        <f>VLOOKUP(E172,VIP!$A$2:$O12335,8,FALSE)</f>
        <v>Si</v>
      </c>
      <c r="K172" s="150" t="str">
        <f>VLOOKUP(E172,VIP!$A$2:$O15909,6,0)</f>
        <v>NO</v>
      </c>
      <c r="L172" s="137" t="s">
        <v>2213</v>
      </c>
      <c r="M172" s="95" t="s">
        <v>2438</v>
      </c>
      <c r="N172" s="95" t="s">
        <v>2608</v>
      </c>
      <c r="O172" s="150" t="s">
        <v>2446</v>
      </c>
      <c r="P172" s="150"/>
      <c r="Q172" s="129" t="s">
        <v>2213</v>
      </c>
      <c r="R172" s="69"/>
    </row>
    <row r="173" spans="1:18" s="123" customFormat="1" ht="18" x14ac:dyDescent="0.25">
      <c r="A173" s="150" t="str">
        <f>VLOOKUP(E173,'LISTADO ATM'!$A$2:$C$901,3,0)</f>
        <v>NORTE</v>
      </c>
      <c r="B173" s="126" t="s">
        <v>2832</v>
      </c>
      <c r="C173" s="96">
        <v>44433.574513888889</v>
      </c>
      <c r="D173" s="96" t="s">
        <v>2175</v>
      </c>
      <c r="E173" s="126">
        <v>282</v>
      </c>
      <c r="F173" s="150" t="str">
        <f>VLOOKUP(E173,VIP!$A$2:$O15447,2,0)</f>
        <v>DRBR282</v>
      </c>
      <c r="G173" s="150" t="str">
        <f>VLOOKUP(E173,'LISTADO ATM'!$A$2:$B$900,2,0)</f>
        <v xml:space="preserve">ATM Autobanco Nibaje </v>
      </c>
      <c r="H173" s="150" t="str">
        <f>VLOOKUP(E173,VIP!$A$2:$O20408,7,FALSE)</f>
        <v>Si</v>
      </c>
      <c r="I173" s="150" t="str">
        <f>VLOOKUP(E173,VIP!$A$2:$O12373,8,FALSE)</f>
        <v>Si</v>
      </c>
      <c r="J173" s="150" t="str">
        <f>VLOOKUP(E173,VIP!$A$2:$O12323,8,FALSE)</f>
        <v>Si</v>
      </c>
      <c r="K173" s="150" t="str">
        <f>VLOOKUP(E173,VIP!$A$2:$O15897,6,0)</f>
        <v>NO</v>
      </c>
      <c r="L173" s="137" t="s">
        <v>2213</v>
      </c>
      <c r="M173" s="95" t="s">
        <v>2438</v>
      </c>
      <c r="N173" s="95" t="s">
        <v>2444</v>
      </c>
      <c r="O173" s="150" t="s">
        <v>2583</v>
      </c>
      <c r="P173" s="150"/>
      <c r="Q173" s="129" t="s">
        <v>2213</v>
      </c>
      <c r="R173" s="69"/>
    </row>
    <row r="174" spans="1:18" s="123" customFormat="1" ht="18" x14ac:dyDescent="0.25">
      <c r="A174" s="150" t="str">
        <f>VLOOKUP(E174,'LISTADO ATM'!$A$2:$C$901,3,0)</f>
        <v>DISTRITO NACIONAL</v>
      </c>
      <c r="B174" s="126" t="s">
        <v>2811</v>
      </c>
      <c r="C174" s="96">
        <v>44433.627384259256</v>
      </c>
      <c r="D174" s="96" t="s">
        <v>2174</v>
      </c>
      <c r="E174" s="126">
        <v>327</v>
      </c>
      <c r="F174" s="150" t="str">
        <f>VLOOKUP(E174,VIP!$A$2:$O15425,2,0)</f>
        <v>DRBR327</v>
      </c>
      <c r="G174" s="150" t="str">
        <f>VLOOKUP(E174,'LISTADO ATM'!$A$2:$B$900,2,0)</f>
        <v xml:space="preserve">ATM UNP CCN (Nacional 27 de Febrero) </v>
      </c>
      <c r="H174" s="150" t="str">
        <f>VLOOKUP(E174,VIP!$A$2:$O20386,7,FALSE)</f>
        <v>Si</v>
      </c>
      <c r="I174" s="150" t="str">
        <f>VLOOKUP(E174,VIP!$A$2:$O12351,8,FALSE)</f>
        <v>Si</v>
      </c>
      <c r="J174" s="150" t="str">
        <f>VLOOKUP(E174,VIP!$A$2:$O12301,8,FALSE)</f>
        <v>Si</v>
      </c>
      <c r="K174" s="150" t="str">
        <f>VLOOKUP(E174,VIP!$A$2:$O15875,6,0)</f>
        <v>NO</v>
      </c>
      <c r="L174" s="137" t="s">
        <v>2213</v>
      </c>
      <c r="M174" s="95" t="s">
        <v>2438</v>
      </c>
      <c r="N174" s="95" t="s">
        <v>2444</v>
      </c>
      <c r="O174" s="150" t="s">
        <v>2446</v>
      </c>
      <c r="P174" s="150"/>
      <c r="Q174" s="129" t="s">
        <v>2213</v>
      </c>
      <c r="R174" s="69"/>
    </row>
    <row r="175" spans="1:18" s="123" customFormat="1" ht="18" x14ac:dyDescent="0.25">
      <c r="A175" s="150" t="str">
        <f>VLOOKUP(E175,'LISTADO ATM'!$A$2:$C$901,3,0)</f>
        <v>DISTRITO NACIONAL</v>
      </c>
      <c r="B175" s="126" t="s">
        <v>2652</v>
      </c>
      <c r="C175" s="96">
        <v>44432.473449074074</v>
      </c>
      <c r="D175" s="96" t="s">
        <v>2174</v>
      </c>
      <c r="E175" s="126">
        <v>336</v>
      </c>
      <c r="F175" s="150" t="str">
        <f>VLOOKUP(E175,VIP!$A$2:$O15375,2,0)</f>
        <v>DRBR336</v>
      </c>
      <c r="G175" s="150" t="str">
        <f>VLOOKUP(E175,'LISTADO ATM'!$A$2:$B$900,2,0)</f>
        <v>ATM Instituto Nacional de Cancer (incart)</v>
      </c>
      <c r="H175" s="150" t="str">
        <f>VLOOKUP(E175,VIP!$A$2:$O20336,7,FALSE)</f>
        <v>Si</v>
      </c>
      <c r="I175" s="150" t="str">
        <f>VLOOKUP(E175,VIP!$A$2:$O12301,8,FALSE)</f>
        <v>Si</v>
      </c>
      <c r="J175" s="150" t="str">
        <f>VLOOKUP(E175,VIP!$A$2:$O12251,8,FALSE)</f>
        <v>Si</v>
      </c>
      <c r="K175" s="150" t="str">
        <f>VLOOKUP(E175,VIP!$A$2:$O15825,6,0)</f>
        <v>NO</v>
      </c>
      <c r="L175" s="137" t="s">
        <v>2213</v>
      </c>
      <c r="M175" s="95" t="s">
        <v>2438</v>
      </c>
      <c r="N175" s="95" t="s">
        <v>2444</v>
      </c>
      <c r="O175" s="150" t="s">
        <v>2446</v>
      </c>
      <c r="P175" s="150"/>
      <c r="Q175" s="129" t="s">
        <v>2213</v>
      </c>
      <c r="R175" s="69"/>
    </row>
    <row r="176" spans="1:18" s="123" customFormat="1" ht="18" x14ac:dyDescent="0.25">
      <c r="A176" s="150" t="str">
        <f>VLOOKUP(E176,'LISTADO ATM'!$A$2:$C$901,3,0)</f>
        <v>DISTRITO NACIONAL</v>
      </c>
      <c r="B176" s="126" t="s">
        <v>2634</v>
      </c>
      <c r="C176" s="96">
        <v>44430.702013888891</v>
      </c>
      <c r="D176" s="96" t="s">
        <v>2174</v>
      </c>
      <c r="E176" s="126">
        <v>441</v>
      </c>
      <c r="F176" s="150" t="str">
        <f>VLOOKUP(E176,VIP!$A$2:$O15291,2,0)</f>
        <v>DRBR441</v>
      </c>
      <c r="G176" s="150" t="str">
        <f>VLOOKUP(E176,'LISTADO ATM'!$A$2:$B$900,2,0)</f>
        <v>ATM Estacion de Servicio Romulo Betancour</v>
      </c>
      <c r="H176" s="150" t="str">
        <f>VLOOKUP(E176,VIP!$A$2:$O20252,7,FALSE)</f>
        <v>NO</v>
      </c>
      <c r="I176" s="150" t="str">
        <f>VLOOKUP(E176,VIP!$A$2:$O12217,8,FALSE)</f>
        <v>NO</v>
      </c>
      <c r="J176" s="150" t="str">
        <f>VLOOKUP(E176,VIP!$A$2:$O12167,8,FALSE)</f>
        <v>NO</v>
      </c>
      <c r="K176" s="150" t="str">
        <f>VLOOKUP(E176,VIP!$A$2:$O15741,6,0)</f>
        <v>NO</v>
      </c>
      <c r="L176" s="137" t="s">
        <v>2213</v>
      </c>
      <c r="M176" s="95" t="s">
        <v>2438</v>
      </c>
      <c r="N176" s="95" t="s">
        <v>2444</v>
      </c>
      <c r="O176" s="150" t="s">
        <v>2446</v>
      </c>
      <c r="P176" s="150"/>
      <c r="Q176" s="129" t="s">
        <v>2213</v>
      </c>
      <c r="R176" s="69"/>
    </row>
    <row r="177" spans="1:18" s="123" customFormat="1" ht="18" x14ac:dyDescent="0.25">
      <c r="A177" s="150" t="str">
        <f>VLOOKUP(E177,'LISTADO ATM'!$A$2:$C$901,3,0)</f>
        <v>ESTE</v>
      </c>
      <c r="B177" s="126" t="s">
        <v>2834</v>
      </c>
      <c r="C177" s="96">
        <v>44433.571238425924</v>
      </c>
      <c r="D177" s="96" t="s">
        <v>2174</v>
      </c>
      <c r="E177" s="126">
        <v>480</v>
      </c>
      <c r="F177" s="150" t="str">
        <f>VLOOKUP(E177,VIP!$A$2:$O15449,2,0)</f>
        <v>DRBR480</v>
      </c>
      <c r="G177" s="150" t="str">
        <f>VLOOKUP(E177,'LISTADO ATM'!$A$2:$B$900,2,0)</f>
        <v>ATM UNP Farmaconal Higuey</v>
      </c>
      <c r="H177" s="150" t="str">
        <f>VLOOKUP(E177,VIP!$A$2:$O20410,7,FALSE)</f>
        <v>N/A</v>
      </c>
      <c r="I177" s="150" t="str">
        <f>VLOOKUP(E177,VIP!$A$2:$O12375,8,FALSE)</f>
        <v>N/A</v>
      </c>
      <c r="J177" s="150" t="str">
        <f>VLOOKUP(E177,VIP!$A$2:$O12325,8,FALSE)</f>
        <v>N/A</v>
      </c>
      <c r="K177" s="150" t="str">
        <f>VLOOKUP(E177,VIP!$A$2:$O15899,6,0)</f>
        <v>N/A</v>
      </c>
      <c r="L177" s="137" t="s">
        <v>2213</v>
      </c>
      <c r="M177" s="95" t="s">
        <v>2438</v>
      </c>
      <c r="N177" s="95" t="s">
        <v>2444</v>
      </c>
      <c r="O177" s="150" t="s">
        <v>2446</v>
      </c>
      <c r="P177" s="150"/>
      <c r="Q177" s="129" t="s">
        <v>2213</v>
      </c>
      <c r="R177" s="69"/>
    </row>
    <row r="178" spans="1:18" s="123" customFormat="1" ht="18" x14ac:dyDescent="0.25">
      <c r="A178" s="150" t="str">
        <f>VLOOKUP(E178,'LISTADO ATM'!$A$2:$C$901,3,0)</f>
        <v>DISTRITO NACIONAL</v>
      </c>
      <c r="B178" s="126" t="s">
        <v>2627</v>
      </c>
      <c r="C178" s="96">
        <v>44426.464259259257</v>
      </c>
      <c r="D178" s="96" t="s">
        <v>2174</v>
      </c>
      <c r="E178" s="126">
        <v>498</v>
      </c>
      <c r="F178" s="150" t="str">
        <f>VLOOKUP(E178,VIP!$A$2:$O15099,2,0)</f>
        <v>DRBR498</v>
      </c>
      <c r="G178" s="150" t="str">
        <f>VLOOKUP(E178,'LISTADO ATM'!$A$2:$B$900,2,0)</f>
        <v xml:space="preserve">ATM Estación Sunix 27 de Febrero </v>
      </c>
      <c r="H178" s="150" t="str">
        <f>VLOOKUP(E178,VIP!$A$2:$O20060,7,FALSE)</f>
        <v>Si</v>
      </c>
      <c r="I178" s="150" t="str">
        <f>VLOOKUP(E178,VIP!$A$2:$O12025,8,FALSE)</f>
        <v>Si</v>
      </c>
      <c r="J178" s="150" t="str">
        <f>VLOOKUP(E178,VIP!$A$2:$O11975,8,FALSE)</f>
        <v>Si</v>
      </c>
      <c r="K178" s="150" t="str">
        <f>VLOOKUP(E178,VIP!$A$2:$O15549,6,0)</f>
        <v>NO</v>
      </c>
      <c r="L178" s="137" t="s">
        <v>2213</v>
      </c>
      <c r="M178" s="95" t="s">
        <v>2438</v>
      </c>
      <c r="N178" s="95" t="s">
        <v>2444</v>
      </c>
      <c r="O178" s="150" t="s">
        <v>2446</v>
      </c>
      <c r="P178" s="150"/>
      <c r="Q178" s="129" t="s">
        <v>2213</v>
      </c>
      <c r="R178" s="69"/>
    </row>
    <row r="179" spans="1:18" s="123" customFormat="1" ht="18" x14ac:dyDescent="0.25">
      <c r="A179" s="150" t="str">
        <f>VLOOKUP(E179,'LISTADO ATM'!$A$2:$C$901,3,0)</f>
        <v>NORTE</v>
      </c>
      <c r="B179" s="126" t="s">
        <v>2863</v>
      </c>
      <c r="C179" s="96">
        <v>44433.667824074073</v>
      </c>
      <c r="D179" s="96" t="s">
        <v>2175</v>
      </c>
      <c r="E179" s="126">
        <v>510</v>
      </c>
      <c r="F179" s="150" t="str">
        <f>VLOOKUP(E179,VIP!$A$2:$O15427,2,0)</f>
        <v>DRBR510</v>
      </c>
      <c r="G179" s="150" t="str">
        <f>VLOOKUP(E179,'LISTADO ATM'!$A$2:$B$900,2,0)</f>
        <v xml:space="preserve">ATM Ferretería Bellón (Santiago) </v>
      </c>
      <c r="H179" s="150" t="str">
        <f>VLOOKUP(E179,VIP!$A$2:$O20388,7,FALSE)</f>
        <v>Si</v>
      </c>
      <c r="I179" s="150" t="str">
        <f>VLOOKUP(E179,VIP!$A$2:$O12353,8,FALSE)</f>
        <v>Si</v>
      </c>
      <c r="J179" s="150" t="str">
        <f>VLOOKUP(E179,VIP!$A$2:$O12303,8,FALSE)</f>
        <v>Si</v>
      </c>
      <c r="K179" s="150" t="str">
        <f>VLOOKUP(E179,VIP!$A$2:$O15877,6,0)</f>
        <v>NO</v>
      </c>
      <c r="L179" s="137" t="s">
        <v>2213</v>
      </c>
      <c r="M179" s="95" t="s">
        <v>2438</v>
      </c>
      <c r="N179" s="95" t="s">
        <v>2444</v>
      </c>
      <c r="O179" s="150" t="s">
        <v>2583</v>
      </c>
      <c r="P179" s="150"/>
      <c r="Q179" s="129" t="s">
        <v>2213</v>
      </c>
      <c r="R179" s="69"/>
    </row>
    <row r="180" spans="1:18" s="123" customFormat="1" ht="18" x14ac:dyDescent="0.25">
      <c r="A180" s="150" t="str">
        <f>VLOOKUP(E180,'LISTADO ATM'!$A$2:$C$901,3,0)</f>
        <v>DISTRITO NACIONAL</v>
      </c>
      <c r="B180" s="126" t="s">
        <v>2867</v>
      </c>
      <c r="C180" s="96">
        <v>44433.664988425924</v>
      </c>
      <c r="D180" s="96" t="s">
        <v>2174</v>
      </c>
      <c r="E180" s="126">
        <v>623</v>
      </c>
      <c r="F180" s="150" t="str">
        <f>VLOOKUP(E180,VIP!$A$2:$O15431,2,0)</f>
        <v>DRBR623</v>
      </c>
      <c r="G180" s="150" t="str">
        <f>VLOOKUP(E180,'LISTADO ATM'!$A$2:$B$900,2,0)</f>
        <v xml:space="preserve">ATM Operaciones Especiales (Manoguayabo) </v>
      </c>
      <c r="H180" s="150" t="str">
        <f>VLOOKUP(E180,VIP!$A$2:$O20392,7,FALSE)</f>
        <v>Si</v>
      </c>
      <c r="I180" s="150" t="str">
        <f>VLOOKUP(E180,VIP!$A$2:$O12357,8,FALSE)</f>
        <v>Si</v>
      </c>
      <c r="J180" s="150" t="str">
        <f>VLOOKUP(E180,VIP!$A$2:$O12307,8,FALSE)</f>
        <v>Si</v>
      </c>
      <c r="K180" s="150" t="str">
        <f>VLOOKUP(E180,VIP!$A$2:$O15881,6,0)</f>
        <v>No</v>
      </c>
      <c r="L180" s="137" t="s">
        <v>2213</v>
      </c>
      <c r="M180" s="95" t="s">
        <v>2438</v>
      </c>
      <c r="N180" s="95" t="s">
        <v>2444</v>
      </c>
      <c r="O180" s="150" t="s">
        <v>2446</v>
      </c>
      <c r="P180" s="150"/>
      <c r="Q180" s="129" t="s">
        <v>2213</v>
      </c>
      <c r="R180" s="69"/>
    </row>
    <row r="181" spans="1:18" s="123" customFormat="1" ht="18" x14ac:dyDescent="0.25">
      <c r="A181" s="150" t="str">
        <f>VLOOKUP(E181,'LISTADO ATM'!$A$2:$C$901,3,0)</f>
        <v>DISTRITO NACIONAL</v>
      </c>
      <c r="B181" s="126" t="s">
        <v>2862</v>
      </c>
      <c r="C181" s="96">
        <v>44433.668946759259</v>
      </c>
      <c r="D181" s="96" t="s">
        <v>2174</v>
      </c>
      <c r="E181" s="126">
        <v>686</v>
      </c>
      <c r="F181" s="150" t="str">
        <f>VLOOKUP(E181,VIP!$A$2:$O15426,2,0)</f>
        <v>DRBR686</v>
      </c>
      <c r="G181" s="150" t="str">
        <f>VLOOKUP(E181,'LISTADO ATM'!$A$2:$B$900,2,0)</f>
        <v>ATM Autoservicio Oficina Máximo Gómez</v>
      </c>
      <c r="H181" s="150" t="str">
        <f>VLOOKUP(E181,VIP!$A$2:$O20387,7,FALSE)</f>
        <v>Si</v>
      </c>
      <c r="I181" s="150" t="str">
        <f>VLOOKUP(E181,VIP!$A$2:$O12352,8,FALSE)</f>
        <v>Si</v>
      </c>
      <c r="J181" s="150" t="str">
        <f>VLOOKUP(E181,VIP!$A$2:$O12302,8,FALSE)</f>
        <v>Si</v>
      </c>
      <c r="K181" s="150" t="str">
        <f>VLOOKUP(E181,VIP!$A$2:$O15876,6,0)</f>
        <v>NO</v>
      </c>
      <c r="L181" s="137" t="s">
        <v>2213</v>
      </c>
      <c r="M181" s="95" t="s">
        <v>2438</v>
      </c>
      <c r="N181" s="95" t="s">
        <v>2444</v>
      </c>
      <c r="O181" s="150" t="s">
        <v>2446</v>
      </c>
      <c r="P181" s="150"/>
      <c r="Q181" s="129" t="s">
        <v>2213</v>
      </c>
      <c r="R181" s="69"/>
    </row>
    <row r="182" spans="1:18" s="123" customFormat="1" ht="18" x14ac:dyDescent="0.25">
      <c r="A182" s="150" t="str">
        <f>VLOOKUP(E182,'LISTADO ATM'!$A$2:$C$901,3,0)</f>
        <v>DISTRITO NACIONAL</v>
      </c>
      <c r="B182" s="126" t="s">
        <v>2643</v>
      </c>
      <c r="C182" s="96">
        <v>44432.367673611108</v>
      </c>
      <c r="D182" s="96" t="s">
        <v>2174</v>
      </c>
      <c r="E182" s="126">
        <v>707</v>
      </c>
      <c r="F182" s="150" t="str">
        <f>VLOOKUP(E182,VIP!$A$2:$O15347,2,0)</f>
        <v>DRBR707</v>
      </c>
      <c r="G182" s="150" t="str">
        <f>VLOOKUP(E182,'LISTADO ATM'!$A$2:$B$900,2,0)</f>
        <v xml:space="preserve">ATM IAD </v>
      </c>
      <c r="H182" s="150" t="str">
        <f>VLOOKUP(E182,VIP!$A$2:$O20308,7,FALSE)</f>
        <v>No</v>
      </c>
      <c r="I182" s="150" t="str">
        <f>VLOOKUP(E182,VIP!$A$2:$O12273,8,FALSE)</f>
        <v>No</v>
      </c>
      <c r="J182" s="150" t="str">
        <f>VLOOKUP(E182,VIP!$A$2:$O12223,8,FALSE)</f>
        <v>No</v>
      </c>
      <c r="K182" s="150" t="str">
        <f>VLOOKUP(E182,VIP!$A$2:$O15797,6,0)</f>
        <v>NO</v>
      </c>
      <c r="L182" s="137" t="s">
        <v>2213</v>
      </c>
      <c r="M182" s="95" t="s">
        <v>2438</v>
      </c>
      <c r="N182" s="95" t="s">
        <v>2444</v>
      </c>
      <c r="O182" s="150" t="s">
        <v>2446</v>
      </c>
      <c r="P182" s="150"/>
      <c r="Q182" s="129" t="s">
        <v>2213</v>
      </c>
      <c r="R182" s="69"/>
    </row>
    <row r="183" spans="1:18" s="123" customFormat="1" ht="18" x14ac:dyDescent="0.25">
      <c r="A183" s="150" t="str">
        <f>VLOOKUP(E183,'LISTADO ATM'!$A$2:$C$901,3,0)</f>
        <v>DISTRITO NACIONAL</v>
      </c>
      <c r="B183" s="126" t="s">
        <v>2653</v>
      </c>
      <c r="C183" s="96">
        <v>44432.477326388886</v>
      </c>
      <c r="D183" s="96" t="s">
        <v>2174</v>
      </c>
      <c r="E183" s="126">
        <v>744</v>
      </c>
      <c r="F183" s="150" t="str">
        <f>VLOOKUP(E183,VIP!$A$2:$O15378,2,0)</f>
        <v>DRBR289</v>
      </c>
      <c r="G183" s="150" t="str">
        <f>VLOOKUP(E183,'LISTADO ATM'!$A$2:$B$900,2,0)</f>
        <v xml:space="preserve">ATM Multicentro La Sirena Venezuela </v>
      </c>
      <c r="H183" s="150" t="str">
        <f>VLOOKUP(E183,VIP!$A$2:$O20339,7,FALSE)</f>
        <v>Si</v>
      </c>
      <c r="I183" s="150" t="str">
        <f>VLOOKUP(E183,VIP!$A$2:$O12304,8,FALSE)</f>
        <v>Si</v>
      </c>
      <c r="J183" s="150" t="str">
        <f>VLOOKUP(E183,VIP!$A$2:$O12254,8,FALSE)</f>
        <v>Si</v>
      </c>
      <c r="K183" s="150" t="str">
        <f>VLOOKUP(E183,VIP!$A$2:$O15828,6,0)</f>
        <v>SI</v>
      </c>
      <c r="L183" s="137" t="s">
        <v>2213</v>
      </c>
      <c r="M183" s="95" t="s">
        <v>2438</v>
      </c>
      <c r="N183" s="95" t="s">
        <v>2444</v>
      </c>
      <c r="O183" s="150" t="s">
        <v>2446</v>
      </c>
      <c r="P183" s="150"/>
      <c r="Q183" s="129" t="s">
        <v>2213</v>
      </c>
      <c r="R183" s="69"/>
    </row>
    <row r="184" spans="1:18" s="123" customFormat="1" ht="18" x14ac:dyDescent="0.25">
      <c r="A184" s="150" t="str">
        <f>VLOOKUP(E184,'LISTADO ATM'!$A$2:$C$901,3,0)</f>
        <v>DISTRITO NACIONAL</v>
      </c>
      <c r="B184" s="126" t="s">
        <v>2833</v>
      </c>
      <c r="C184" s="96">
        <v>44433.57371527778</v>
      </c>
      <c r="D184" s="96" t="s">
        <v>2174</v>
      </c>
      <c r="E184" s="126">
        <v>841</v>
      </c>
      <c r="F184" s="150" t="str">
        <f>VLOOKUP(E184,VIP!$A$2:$O15448,2,0)</f>
        <v>DRBR841</v>
      </c>
      <c r="G184" s="150" t="str">
        <f>VLOOKUP(E184,'LISTADO ATM'!$A$2:$B$900,2,0)</f>
        <v xml:space="preserve">ATM CEA </v>
      </c>
      <c r="H184" s="150" t="str">
        <f>VLOOKUP(E184,VIP!$A$2:$O20409,7,FALSE)</f>
        <v>Si</v>
      </c>
      <c r="I184" s="150" t="str">
        <f>VLOOKUP(E184,VIP!$A$2:$O12374,8,FALSE)</f>
        <v>No</v>
      </c>
      <c r="J184" s="150" t="str">
        <f>VLOOKUP(E184,VIP!$A$2:$O12324,8,FALSE)</f>
        <v>No</v>
      </c>
      <c r="K184" s="150" t="str">
        <f>VLOOKUP(E184,VIP!$A$2:$O15898,6,0)</f>
        <v>NO</v>
      </c>
      <c r="L184" s="137" t="s">
        <v>2213</v>
      </c>
      <c r="M184" s="95" t="s">
        <v>2438</v>
      </c>
      <c r="N184" s="95" t="s">
        <v>2444</v>
      </c>
      <c r="O184" s="150" t="s">
        <v>2446</v>
      </c>
      <c r="P184" s="150"/>
      <c r="Q184" s="129" t="s">
        <v>2213</v>
      </c>
      <c r="R184" s="69"/>
    </row>
    <row r="185" spans="1:18" s="123" customFormat="1" ht="18" x14ac:dyDescent="0.25">
      <c r="A185" s="150" t="str">
        <f>VLOOKUP(E185,'LISTADO ATM'!$A$2:$C$901,3,0)</f>
        <v>ESTE</v>
      </c>
      <c r="B185" s="126" t="s">
        <v>2873</v>
      </c>
      <c r="C185" s="96">
        <v>44433.655891203707</v>
      </c>
      <c r="D185" s="96" t="s">
        <v>2174</v>
      </c>
      <c r="E185" s="126">
        <v>842</v>
      </c>
      <c r="F185" s="150" t="str">
        <f>VLOOKUP(E185,VIP!$A$2:$O15438,2,0)</f>
        <v>DRBR842</v>
      </c>
      <c r="G185" s="150" t="str">
        <f>VLOOKUP(E185,'LISTADO ATM'!$A$2:$B$900,2,0)</f>
        <v xml:space="preserve">ATM Plaza Orense II (La Romana) </v>
      </c>
      <c r="H185" s="150" t="str">
        <f>VLOOKUP(E185,VIP!$A$2:$O20399,7,FALSE)</f>
        <v>Si</v>
      </c>
      <c r="I185" s="150" t="str">
        <f>VLOOKUP(E185,VIP!$A$2:$O12364,8,FALSE)</f>
        <v>Si</v>
      </c>
      <c r="J185" s="150" t="str">
        <f>VLOOKUP(E185,VIP!$A$2:$O12314,8,FALSE)</f>
        <v>Si</v>
      </c>
      <c r="K185" s="150" t="str">
        <f>VLOOKUP(E185,VIP!$A$2:$O15888,6,0)</f>
        <v>NO</v>
      </c>
      <c r="L185" s="137" t="s">
        <v>2213</v>
      </c>
      <c r="M185" s="95" t="s">
        <v>2438</v>
      </c>
      <c r="N185" s="95" t="s">
        <v>2444</v>
      </c>
      <c r="O185" s="150" t="s">
        <v>2446</v>
      </c>
      <c r="P185" s="150"/>
      <c r="Q185" s="129" t="s">
        <v>2213</v>
      </c>
      <c r="R185" s="69"/>
    </row>
    <row r="186" spans="1:18" s="123" customFormat="1" ht="18" x14ac:dyDescent="0.25">
      <c r="A186" s="150" t="str">
        <f>VLOOKUP(E186,'LISTADO ATM'!$A$2:$C$901,3,0)</f>
        <v>NORTE</v>
      </c>
      <c r="B186" s="126" t="s">
        <v>2830</v>
      </c>
      <c r="C186" s="96">
        <v>44433.579189814816</v>
      </c>
      <c r="D186" s="96" t="s">
        <v>2175</v>
      </c>
      <c r="E186" s="126">
        <v>874</v>
      </c>
      <c r="F186" s="150" t="str">
        <f>VLOOKUP(E186,VIP!$A$2:$O15445,2,0)</f>
        <v>DRBR874</v>
      </c>
      <c r="G186" s="150" t="str">
        <f>VLOOKUP(E186,'LISTADO ATM'!$A$2:$B$900,2,0)</f>
        <v xml:space="preserve">ATM Zona Franca Esperanza II (Mao) </v>
      </c>
      <c r="H186" s="150" t="str">
        <f>VLOOKUP(E186,VIP!$A$2:$O20406,7,FALSE)</f>
        <v>Si</v>
      </c>
      <c r="I186" s="150" t="str">
        <f>VLOOKUP(E186,VIP!$A$2:$O12371,8,FALSE)</f>
        <v>Si</v>
      </c>
      <c r="J186" s="150" t="str">
        <f>VLOOKUP(E186,VIP!$A$2:$O12321,8,FALSE)</f>
        <v>Si</v>
      </c>
      <c r="K186" s="150" t="str">
        <f>VLOOKUP(E186,VIP!$A$2:$O15895,6,0)</f>
        <v>NO</v>
      </c>
      <c r="L186" s="137" t="s">
        <v>2213</v>
      </c>
      <c r="M186" s="95" t="s">
        <v>2438</v>
      </c>
      <c r="N186" s="95" t="s">
        <v>2444</v>
      </c>
      <c r="O186" s="150" t="s">
        <v>2583</v>
      </c>
      <c r="P186" s="150"/>
      <c r="Q186" s="129" t="s">
        <v>2213</v>
      </c>
      <c r="R186" s="69"/>
    </row>
    <row r="187" spans="1:18" s="123" customFormat="1" ht="18" x14ac:dyDescent="0.25">
      <c r="A187" s="150" t="str">
        <f>VLOOKUP(E187,'LISTADO ATM'!$A$2:$C$901,3,0)</f>
        <v>DISTRITO NACIONAL</v>
      </c>
      <c r="B187" s="126" t="s">
        <v>2768</v>
      </c>
      <c r="C187" s="96">
        <v>44433.326550925929</v>
      </c>
      <c r="D187" s="96" t="s">
        <v>2174</v>
      </c>
      <c r="E187" s="126">
        <v>887</v>
      </c>
      <c r="F187" s="150" t="str">
        <f>VLOOKUP(E187,VIP!$A$2:$O15424,2,0)</f>
        <v>DRBR887</v>
      </c>
      <c r="G187" s="150" t="str">
        <f>VLOOKUP(E187,'LISTADO ATM'!$A$2:$B$900,2,0)</f>
        <v>ATM S/M Bravo Los Proceres</v>
      </c>
      <c r="H187" s="150" t="str">
        <f>VLOOKUP(E187,VIP!$A$2:$O20385,7,FALSE)</f>
        <v>Si</v>
      </c>
      <c r="I187" s="150" t="str">
        <f>VLOOKUP(E187,VIP!$A$2:$O12350,8,FALSE)</f>
        <v>Si</v>
      </c>
      <c r="J187" s="150" t="str">
        <f>VLOOKUP(E187,VIP!$A$2:$O12300,8,FALSE)</f>
        <v>Si</v>
      </c>
      <c r="K187" s="150" t="str">
        <f>VLOOKUP(E187,VIP!$A$2:$O15874,6,0)</f>
        <v>NO</v>
      </c>
      <c r="L187" s="137" t="s">
        <v>2213</v>
      </c>
      <c r="M187" s="95" t="s">
        <v>2438</v>
      </c>
      <c r="N187" s="95" t="s">
        <v>2608</v>
      </c>
      <c r="O187" s="150" t="s">
        <v>2446</v>
      </c>
      <c r="P187" s="150"/>
      <c r="Q187" s="129" t="s">
        <v>2213</v>
      </c>
      <c r="R187" s="69"/>
    </row>
    <row r="188" spans="1:18" s="123" customFormat="1" ht="18" x14ac:dyDescent="0.25">
      <c r="A188" s="150" t="str">
        <f>VLOOKUP(E188,'LISTADO ATM'!$A$2:$C$901,3,0)</f>
        <v>DISTRITO NACIONAL</v>
      </c>
      <c r="B188" s="126" t="s">
        <v>2843</v>
      </c>
      <c r="C188" s="96">
        <v>44433.500069444446</v>
      </c>
      <c r="D188" s="96" t="s">
        <v>2174</v>
      </c>
      <c r="E188" s="126">
        <v>911</v>
      </c>
      <c r="F188" s="150" t="str">
        <f>VLOOKUP(E188,VIP!$A$2:$O15458,2,0)</f>
        <v>DRBR911</v>
      </c>
      <c r="G188" s="150" t="str">
        <f>VLOOKUP(E188,'LISTADO ATM'!$A$2:$B$900,2,0)</f>
        <v xml:space="preserve">ATM Oficina Venezuela II </v>
      </c>
      <c r="H188" s="150" t="str">
        <f>VLOOKUP(E188,VIP!$A$2:$O20419,7,FALSE)</f>
        <v>Si</v>
      </c>
      <c r="I188" s="150" t="str">
        <f>VLOOKUP(E188,VIP!$A$2:$O12384,8,FALSE)</f>
        <v>Si</v>
      </c>
      <c r="J188" s="150" t="str">
        <f>VLOOKUP(E188,VIP!$A$2:$O12334,8,FALSE)</f>
        <v>Si</v>
      </c>
      <c r="K188" s="150" t="str">
        <f>VLOOKUP(E188,VIP!$A$2:$O15908,6,0)</f>
        <v>SI</v>
      </c>
      <c r="L188" s="137" t="s">
        <v>2213</v>
      </c>
      <c r="M188" s="95" t="s">
        <v>2438</v>
      </c>
      <c r="N188" s="95" t="s">
        <v>2608</v>
      </c>
      <c r="O188" s="150" t="s">
        <v>2446</v>
      </c>
      <c r="P188" s="150"/>
      <c r="Q188" s="129" t="s">
        <v>2213</v>
      </c>
    </row>
    <row r="189" spans="1:18" s="123" customFormat="1" ht="18" x14ac:dyDescent="0.25">
      <c r="A189" s="150" t="str">
        <f>VLOOKUP(E189,'LISTADO ATM'!$A$2:$C$901,3,0)</f>
        <v>DISTRITO NACIONAL</v>
      </c>
      <c r="B189" s="126" t="s">
        <v>2882</v>
      </c>
      <c r="C189" s="96">
        <v>44433.813668981478</v>
      </c>
      <c r="D189" s="96" t="s">
        <v>2174</v>
      </c>
      <c r="E189" s="126">
        <v>162</v>
      </c>
      <c r="F189" s="150" t="str">
        <f>VLOOKUP(E189,VIP!$A$2:$O15428,2,0)</f>
        <v>DRBR162</v>
      </c>
      <c r="G189" s="150" t="str">
        <f>VLOOKUP(E189,'LISTADO ATM'!$A$2:$B$900,2,0)</f>
        <v xml:space="preserve">ATM Oficina Tiradentes I </v>
      </c>
      <c r="H189" s="150" t="str">
        <f>VLOOKUP(E189,VIP!$A$2:$O20389,7,FALSE)</f>
        <v>Si</v>
      </c>
      <c r="I189" s="150" t="str">
        <f>VLOOKUP(E189,VIP!$A$2:$O12354,8,FALSE)</f>
        <v>Si</v>
      </c>
      <c r="J189" s="150" t="str">
        <f>VLOOKUP(E189,VIP!$A$2:$O12304,8,FALSE)</f>
        <v>Si</v>
      </c>
      <c r="K189" s="150" t="str">
        <f>VLOOKUP(E189,VIP!$A$2:$O15878,6,0)</f>
        <v>NO</v>
      </c>
      <c r="L189" s="137" t="s">
        <v>2213</v>
      </c>
      <c r="M189" s="95" t="s">
        <v>2438</v>
      </c>
      <c r="N189" s="95" t="s">
        <v>2444</v>
      </c>
      <c r="O189" s="150" t="s">
        <v>2446</v>
      </c>
      <c r="P189" s="150"/>
      <c r="Q189" s="129" t="s">
        <v>2213</v>
      </c>
    </row>
    <row r="190" spans="1:18" s="123" customFormat="1" ht="18" x14ac:dyDescent="0.25">
      <c r="A190" s="150" t="str">
        <f>VLOOKUP(E190,'LISTADO ATM'!$A$2:$C$901,3,0)</f>
        <v>SUR</v>
      </c>
      <c r="B190" s="126" t="s">
        <v>2881</v>
      </c>
      <c r="C190" s="96">
        <v>44433.814085648148</v>
      </c>
      <c r="D190" s="96" t="s">
        <v>2174</v>
      </c>
      <c r="E190" s="126">
        <v>512</v>
      </c>
      <c r="F190" s="150" t="str">
        <f>VLOOKUP(E190,VIP!$A$2:$O15427,2,0)</f>
        <v>DRBR512</v>
      </c>
      <c r="G190" s="150" t="str">
        <f>VLOOKUP(E190,'LISTADO ATM'!$A$2:$B$900,2,0)</f>
        <v>ATM Plaza Jesús Ferreira</v>
      </c>
      <c r="H190" s="150" t="str">
        <f>VLOOKUP(E190,VIP!$A$2:$O20388,7,FALSE)</f>
        <v>N/A</v>
      </c>
      <c r="I190" s="150" t="str">
        <f>VLOOKUP(E190,VIP!$A$2:$O12353,8,FALSE)</f>
        <v>N/A</v>
      </c>
      <c r="J190" s="150" t="str">
        <f>VLOOKUP(E190,VIP!$A$2:$O12303,8,FALSE)</f>
        <v>N/A</v>
      </c>
      <c r="K190" s="150" t="str">
        <f>VLOOKUP(E190,VIP!$A$2:$O15877,6,0)</f>
        <v>N/A</v>
      </c>
      <c r="L190" s="137" t="s">
        <v>2213</v>
      </c>
      <c r="M190" s="95" t="s">
        <v>2438</v>
      </c>
      <c r="N190" s="95" t="s">
        <v>2444</v>
      </c>
      <c r="O190" s="150" t="s">
        <v>2446</v>
      </c>
      <c r="P190" s="150"/>
      <c r="Q190" s="129" t="s">
        <v>2213</v>
      </c>
    </row>
    <row r="191" spans="1:18" s="123" customFormat="1" ht="18" x14ac:dyDescent="0.25">
      <c r="A191" s="150" t="str">
        <f>VLOOKUP(E191,'LISTADO ATM'!$A$2:$C$901,3,0)</f>
        <v>ESTE</v>
      </c>
      <c r="B191" s="126" t="s">
        <v>2918</v>
      </c>
      <c r="C191" s="96">
        <v>44433.738252314812</v>
      </c>
      <c r="D191" s="96" t="s">
        <v>2174</v>
      </c>
      <c r="E191" s="126">
        <v>631</v>
      </c>
      <c r="F191" s="150" t="str">
        <f>VLOOKUP(E191,VIP!$A$2:$O15458,2,0)</f>
        <v>DRBR417</v>
      </c>
      <c r="G191" s="150" t="str">
        <f>VLOOKUP(E191,'LISTADO ATM'!$A$2:$B$900,2,0)</f>
        <v xml:space="preserve">ATM ASOCODEQUI (San Pedro) </v>
      </c>
      <c r="H191" s="150" t="str">
        <f>VLOOKUP(E191,VIP!$A$2:$O20419,7,FALSE)</f>
        <v>Si</v>
      </c>
      <c r="I191" s="150" t="str">
        <f>VLOOKUP(E191,VIP!$A$2:$O12384,8,FALSE)</f>
        <v>Si</v>
      </c>
      <c r="J191" s="150" t="str">
        <f>VLOOKUP(E191,VIP!$A$2:$O12334,8,FALSE)</f>
        <v>Si</v>
      </c>
      <c r="K191" s="150" t="str">
        <f>VLOOKUP(E191,VIP!$A$2:$O15908,6,0)</f>
        <v>NO</v>
      </c>
      <c r="L191" s="137" t="s">
        <v>2213</v>
      </c>
      <c r="M191" s="95" t="s">
        <v>2438</v>
      </c>
      <c r="N191" s="95" t="s">
        <v>2444</v>
      </c>
      <c r="O191" s="150" t="s">
        <v>2446</v>
      </c>
      <c r="P191" s="150"/>
      <c r="Q191" s="129" t="s">
        <v>2213</v>
      </c>
    </row>
    <row r="192" spans="1:18" s="123" customFormat="1" ht="18" x14ac:dyDescent="0.25">
      <c r="A192" s="150" t="str">
        <f>VLOOKUP(E192,'LISTADO ATM'!$A$2:$C$901,3,0)</f>
        <v>ESTE</v>
      </c>
      <c r="B192" s="126" t="s">
        <v>2906</v>
      </c>
      <c r="C192" s="96">
        <v>44433.76226851852</v>
      </c>
      <c r="D192" s="96" t="s">
        <v>2174</v>
      </c>
      <c r="E192" s="126">
        <v>579</v>
      </c>
      <c r="F192" s="150" t="str">
        <f>VLOOKUP(E192,VIP!$A$2:$O15447,2,0)</f>
        <v>DRBR579</v>
      </c>
      <c r="G192" s="150" t="str">
        <f>VLOOKUP(E192,'LISTADO ATM'!$A$2:$B$900,2,0)</f>
        <v xml:space="preserve">ATM Estación Sunix Down Town </v>
      </c>
      <c r="H192" s="150" t="str">
        <f>VLOOKUP(E192,VIP!$A$2:$O20408,7,FALSE)</f>
        <v>Si</v>
      </c>
      <c r="I192" s="150" t="str">
        <f>VLOOKUP(E192,VIP!$A$2:$O12373,8,FALSE)</f>
        <v>Si</v>
      </c>
      <c r="J192" s="150" t="str">
        <f>VLOOKUP(E192,VIP!$A$2:$O12323,8,FALSE)</f>
        <v>Si</v>
      </c>
      <c r="K192" s="150" t="str">
        <f>VLOOKUP(E192,VIP!$A$2:$O15897,6,0)</f>
        <v>NO</v>
      </c>
      <c r="L192" s="137" t="s">
        <v>2907</v>
      </c>
      <c r="M192" s="95" t="s">
        <v>2438</v>
      </c>
      <c r="N192" s="95" t="s">
        <v>2444</v>
      </c>
      <c r="O192" s="150" t="s">
        <v>2446</v>
      </c>
      <c r="P192" s="150"/>
      <c r="Q192" s="129" t="s">
        <v>2907</v>
      </c>
    </row>
    <row r="193" spans="1:17" s="123" customFormat="1" ht="18" x14ac:dyDescent="0.25">
      <c r="A193" s="150" t="str">
        <f>VLOOKUP(E193,'LISTADO ATM'!$A$2:$C$901,3,0)</f>
        <v>ESTE</v>
      </c>
      <c r="B193" s="126" t="s">
        <v>2751</v>
      </c>
      <c r="C193" s="96">
        <v>44433.025104166663</v>
      </c>
      <c r="D193" s="96" t="s">
        <v>2174</v>
      </c>
      <c r="E193" s="126">
        <v>368</v>
      </c>
      <c r="F193" s="150" t="str">
        <f>VLOOKUP(E193,VIP!$A$2:$O15446,2,0)</f>
        <v xml:space="preserve">DRBR368 </v>
      </c>
      <c r="G193" s="150" t="str">
        <f>VLOOKUP(E193,'LISTADO ATM'!$A$2:$B$900,2,0)</f>
        <v>ATM Ayuntamiento Peralvillo</v>
      </c>
      <c r="H193" s="150" t="str">
        <f>VLOOKUP(E193,VIP!$A$2:$O20407,7,FALSE)</f>
        <v>N/A</v>
      </c>
      <c r="I193" s="150" t="str">
        <f>VLOOKUP(E193,VIP!$A$2:$O12372,8,FALSE)</f>
        <v>N/A</v>
      </c>
      <c r="J193" s="150" t="str">
        <f>VLOOKUP(E193,VIP!$A$2:$O12322,8,FALSE)</f>
        <v>N/A</v>
      </c>
      <c r="K193" s="150" t="str">
        <f>VLOOKUP(E193,VIP!$A$2:$O15896,6,0)</f>
        <v>N/A</v>
      </c>
      <c r="L193" s="137" t="s">
        <v>2239</v>
      </c>
      <c r="M193" s="95" t="s">
        <v>2438</v>
      </c>
      <c r="N193" s="95" t="s">
        <v>2444</v>
      </c>
      <c r="O193" s="150" t="s">
        <v>2446</v>
      </c>
      <c r="P193" s="150"/>
      <c r="Q193" s="129" t="s">
        <v>2239</v>
      </c>
    </row>
    <row r="194" spans="1:17" s="123" customFormat="1" ht="18" x14ac:dyDescent="0.25">
      <c r="A194" s="150" t="str">
        <f>VLOOKUP(E194,'LISTADO ATM'!$A$2:$C$901,3,0)</f>
        <v>DISTRITO NACIONAL</v>
      </c>
      <c r="B194" s="126" t="s">
        <v>2816</v>
      </c>
      <c r="C194" s="96">
        <v>44433.603587962964</v>
      </c>
      <c r="D194" s="96" t="s">
        <v>2174</v>
      </c>
      <c r="E194" s="126">
        <v>932</v>
      </c>
      <c r="F194" s="150" t="str">
        <f>VLOOKUP(E194,VIP!$A$2:$O15430,2,0)</f>
        <v>DRBR01E</v>
      </c>
      <c r="G194" s="150" t="str">
        <f>VLOOKUP(E194,'LISTADO ATM'!$A$2:$B$900,2,0)</f>
        <v xml:space="preserve">ATM Banco Agrícola </v>
      </c>
      <c r="H194" s="150" t="str">
        <f>VLOOKUP(E194,VIP!$A$2:$O20391,7,FALSE)</f>
        <v>Si</v>
      </c>
      <c r="I194" s="150" t="str">
        <f>VLOOKUP(E194,VIP!$A$2:$O12356,8,FALSE)</f>
        <v>Si</v>
      </c>
      <c r="J194" s="150" t="str">
        <f>VLOOKUP(E194,VIP!$A$2:$O12306,8,FALSE)</f>
        <v>Si</v>
      </c>
      <c r="K194" s="150" t="str">
        <f>VLOOKUP(E194,VIP!$A$2:$O15880,6,0)</f>
        <v>NO</v>
      </c>
      <c r="L194" s="137" t="s">
        <v>2239</v>
      </c>
      <c r="M194" s="95" t="s">
        <v>2438</v>
      </c>
      <c r="N194" s="95" t="s">
        <v>2444</v>
      </c>
      <c r="O194" s="150" t="s">
        <v>2446</v>
      </c>
      <c r="P194" s="150"/>
      <c r="Q194" s="129" t="s">
        <v>2239</v>
      </c>
    </row>
    <row r="195" spans="1:17" s="123" customFormat="1" ht="18" x14ac:dyDescent="0.25">
      <c r="A195" s="150" t="str">
        <f>VLOOKUP(E195,'LISTADO ATM'!$A$2:$C$901,3,0)</f>
        <v>DISTRITO NACIONAL</v>
      </c>
      <c r="B195" s="126" t="s">
        <v>2909</v>
      </c>
      <c r="C195" s="96">
        <v>44433.760833333334</v>
      </c>
      <c r="D195" s="96" t="s">
        <v>2174</v>
      </c>
      <c r="E195" s="126">
        <v>246</v>
      </c>
      <c r="F195" s="150" t="str">
        <f>VLOOKUP(E195,VIP!$A$2:$O15449,2,0)</f>
        <v>DRBR246</v>
      </c>
      <c r="G195" s="150" t="str">
        <f>VLOOKUP(E195,'LISTADO ATM'!$A$2:$B$900,2,0)</f>
        <v xml:space="preserve">ATM Oficina Torre BR (Lobby) </v>
      </c>
      <c r="H195" s="150" t="str">
        <f>VLOOKUP(E195,VIP!$A$2:$O20410,7,FALSE)</f>
        <v>Si</v>
      </c>
      <c r="I195" s="150" t="str">
        <f>VLOOKUP(E195,VIP!$A$2:$O12375,8,FALSE)</f>
        <v>Si</v>
      </c>
      <c r="J195" s="150" t="str">
        <f>VLOOKUP(E195,VIP!$A$2:$O12325,8,FALSE)</f>
        <v>Si</v>
      </c>
      <c r="K195" s="150" t="str">
        <f>VLOOKUP(E195,VIP!$A$2:$O15899,6,0)</f>
        <v>SI</v>
      </c>
      <c r="L195" s="137" t="s">
        <v>2239</v>
      </c>
      <c r="M195" s="95" t="s">
        <v>2438</v>
      </c>
      <c r="N195" s="95" t="s">
        <v>2444</v>
      </c>
      <c r="O195" s="150" t="s">
        <v>2446</v>
      </c>
      <c r="P195" s="150"/>
      <c r="Q195" s="129" t="s">
        <v>2239</v>
      </c>
    </row>
    <row r="196" spans="1:17" s="123" customFormat="1" ht="18" x14ac:dyDescent="0.25">
      <c r="A196" s="150" t="str">
        <f>VLOOKUP(E196,'LISTADO ATM'!$A$2:$C$901,3,0)</f>
        <v>DISTRITO NACIONAL</v>
      </c>
      <c r="B196" s="126" t="s">
        <v>2791</v>
      </c>
      <c r="C196" s="96">
        <v>44433.442974537036</v>
      </c>
      <c r="D196" s="96" t="s">
        <v>2441</v>
      </c>
      <c r="E196" s="126">
        <v>113</v>
      </c>
      <c r="F196" s="150" t="str">
        <f>VLOOKUP(E196,VIP!$A$2:$O15432,2,0)</f>
        <v>DRBR113</v>
      </c>
      <c r="G196" s="150" t="str">
        <f>VLOOKUP(E196,'LISTADO ATM'!$A$2:$B$900,2,0)</f>
        <v xml:space="preserve">ATM Autoservicio Atalaya del Mar </v>
      </c>
      <c r="H196" s="150" t="str">
        <f>VLOOKUP(E196,VIP!$A$2:$O20393,7,FALSE)</f>
        <v>Si</v>
      </c>
      <c r="I196" s="150" t="str">
        <f>VLOOKUP(E196,VIP!$A$2:$O12358,8,FALSE)</f>
        <v>No</v>
      </c>
      <c r="J196" s="150" t="str">
        <f>VLOOKUP(E196,VIP!$A$2:$O12308,8,FALSE)</f>
        <v>No</v>
      </c>
      <c r="K196" s="150" t="str">
        <f>VLOOKUP(E196,VIP!$A$2:$O15882,6,0)</f>
        <v>NO</v>
      </c>
      <c r="L196" s="137" t="s">
        <v>2720</v>
      </c>
      <c r="M196" s="95" t="s">
        <v>2438</v>
      </c>
      <c r="N196" s="95" t="s">
        <v>2444</v>
      </c>
      <c r="O196" s="150" t="s">
        <v>2445</v>
      </c>
      <c r="P196" s="150"/>
      <c r="Q196" s="129" t="s">
        <v>2720</v>
      </c>
    </row>
    <row r="197" spans="1:17" s="123" customFormat="1" ht="18" x14ac:dyDescent="0.25">
      <c r="A197" s="150" t="str">
        <f>VLOOKUP(E197,'LISTADO ATM'!$A$2:$C$901,3,0)</f>
        <v>DISTRITO NACIONAL</v>
      </c>
      <c r="B197" s="126" t="s">
        <v>2875</v>
      </c>
      <c r="C197" s="96">
        <v>44433.65483796296</v>
      </c>
      <c r="D197" s="96" t="s">
        <v>2460</v>
      </c>
      <c r="E197" s="126">
        <v>2</v>
      </c>
      <c r="F197" s="150" t="str">
        <f>VLOOKUP(E197,VIP!$A$2:$O15440,2,0)</f>
        <v>DRBR002</v>
      </c>
      <c r="G197" s="150" t="str">
        <f>VLOOKUP(E197,'LISTADO ATM'!$A$2:$B$900,2,0)</f>
        <v>ATM Autoservicio Padre Castellano</v>
      </c>
      <c r="H197" s="150" t="str">
        <f>VLOOKUP(E197,VIP!$A$2:$O20401,7,FALSE)</f>
        <v>Si</v>
      </c>
      <c r="I197" s="150" t="str">
        <f>VLOOKUP(E197,VIP!$A$2:$O12366,8,FALSE)</f>
        <v>Si</v>
      </c>
      <c r="J197" s="150" t="str">
        <f>VLOOKUP(E197,VIP!$A$2:$O12316,8,FALSE)</f>
        <v>Si</v>
      </c>
      <c r="K197" s="150" t="str">
        <f>VLOOKUP(E197,VIP!$A$2:$O15890,6,0)</f>
        <v>NO</v>
      </c>
      <c r="L197" s="137" t="s">
        <v>2550</v>
      </c>
      <c r="M197" s="95" t="s">
        <v>2438</v>
      </c>
      <c r="N197" s="95" t="s">
        <v>2444</v>
      </c>
      <c r="O197" s="150" t="s">
        <v>2461</v>
      </c>
      <c r="P197" s="150"/>
      <c r="Q197" s="129" t="s">
        <v>2550</v>
      </c>
    </row>
    <row r="198" spans="1:17" s="123" customFormat="1" ht="18" x14ac:dyDescent="0.25">
      <c r="A198" s="150" t="str">
        <f>VLOOKUP(E198,'LISTADO ATM'!$A$2:$C$901,3,0)</f>
        <v>SUR</v>
      </c>
      <c r="B198" s="126" t="s">
        <v>2675</v>
      </c>
      <c r="C198" s="96">
        <v>44432.765289351853</v>
      </c>
      <c r="D198" s="96" t="s">
        <v>2441</v>
      </c>
      <c r="E198" s="126">
        <v>880</v>
      </c>
      <c r="F198" s="150" t="str">
        <f>VLOOKUP(E198,VIP!$A$2:$O15424,2,0)</f>
        <v>DRBR880</v>
      </c>
      <c r="G198" s="150" t="str">
        <f>VLOOKUP(E198,'LISTADO ATM'!$A$2:$B$900,2,0)</f>
        <v xml:space="preserve">ATM Autoservicio Barahona II </v>
      </c>
      <c r="H198" s="150" t="str">
        <f>VLOOKUP(E198,VIP!$A$2:$O20385,7,FALSE)</f>
        <v>Si</v>
      </c>
      <c r="I198" s="150" t="str">
        <f>VLOOKUP(E198,VIP!$A$2:$O12350,8,FALSE)</f>
        <v>Si</v>
      </c>
      <c r="J198" s="150" t="str">
        <f>VLOOKUP(E198,VIP!$A$2:$O12300,8,FALSE)</f>
        <v>Si</v>
      </c>
      <c r="K198" s="150" t="str">
        <f>VLOOKUP(E198,VIP!$A$2:$O15874,6,0)</f>
        <v>SI</v>
      </c>
      <c r="L198" s="137" t="s">
        <v>2676</v>
      </c>
      <c r="M198" s="95" t="s">
        <v>2438</v>
      </c>
      <c r="N198" s="95" t="s">
        <v>2444</v>
      </c>
      <c r="O198" s="150" t="s">
        <v>2445</v>
      </c>
      <c r="P198" s="150"/>
      <c r="Q198" s="129" t="s">
        <v>2550</v>
      </c>
    </row>
    <row r="199" spans="1:17" s="123" customFormat="1" ht="18" x14ac:dyDescent="0.25">
      <c r="A199" s="150" t="str">
        <f>VLOOKUP(E199,'LISTADO ATM'!$A$2:$C$901,3,0)</f>
        <v>DISTRITO NACIONAL</v>
      </c>
      <c r="B199" s="126" t="s">
        <v>2711</v>
      </c>
      <c r="C199" s="96">
        <v>44432.896585648145</v>
      </c>
      <c r="D199" s="96" t="s">
        <v>2441</v>
      </c>
      <c r="E199" s="126">
        <v>13</v>
      </c>
      <c r="F199" s="150" t="str">
        <f>VLOOKUP(E199,VIP!$A$2:$O15427,2,0)</f>
        <v>DRBR013</v>
      </c>
      <c r="G199" s="150" t="str">
        <f>VLOOKUP(E199,'LISTADO ATM'!$A$2:$B$900,2,0)</f>
        <v xml:space="preserve">ATM CDEEE </v>
      </c>
      <c r="H199" s="150" t="str">
        <f>VLOOKUP(E199,VIP!$A$2:$O20388,7,FALSE)</f>
        <v>Si</v>
      </c>
      <c r="I199" s="150" t="str">
        <f>VLOOKUP(E199,VIP!$A$2:$O12353,8,FALSE)</f>
        <v>Si</v>
      </c>
      <c r="J199" s="150" t="str">
        <f>VLOOKUP(E199,VIP!$A$2:$O12303,8,FALSE)</f>
        <v>Si</v>
      </c>
      <c r="K199" s="150" t="str">
        <f>VLOOKUP(E199,VIP!$A$2:$O15877,6,0)</f>
        <v>NO</v>
      </c>
      <c r="L199" s="137" t="s">
        <v>2434</v>
      </c>
      <c r="M199" s="95" t="s">
        <v>2438</v>
      </c>
      <c r="N199" s="95" t="s">
        <v>2444</v>
      </c>
      <c r="O199" s="150" t="s">
        <v>2445</v>
      </c>
      <c r="P199" s="150"/>
      <c r="Q199" s="129" t="s">
        <v>2434</v>
      </c>
    </row>
    <row r="200" spans="1:17" s="123" customFormat="1" ht="18" x14ac:dyDescent="0.25">
      <c r="A200" s="150" t="str">
        <f>VLOOKUP(E200,'LISTADO ATM'!$A$2:$C$901,3,0)</f>
        <v>DISTRITO NACIONAL</v>
      </c>
      <c r="B200" s="126" t="s">
        <v>2879</v>
      </c>
      <c r="C200" s="96">
        <v>44433.64738425926</v>
      </c>
      <c r="D200" s="96" t="s">
        <v>2441</v>
      </c>
      <c r="E200" s="126">
        <v>562</v>
      </c>
      <c r="F200" s="150" t="str">
        <f>VLOOKUP(E200,VIP!$A$2:$O15444,2,0)</f>
        <v>DRBR226</v>
      </c>
      <c r="G200" s="150" t="str">
        <f>VLOOKUP(E200,'LISTADO ATM'!$A$2:$B$900,2,0)</f>
        <v xml:space="preserve">ATM S/M Jumbo Carretera Mella </v>
      </c>
      <c r="H200" s="150" t="str">
        <f>VLOOKUP(E200,VIP!$A$2:$O20405,7,FALSE)</f>
        <v>Si</v>
      </c>
      <c r="I200" s="150" t="str">
        <f>VLOOKUP(E200,VIP!$A$2:$O12370,8,FALSE)</f>
        <v>Si</v>
      </c>
      <c r="J200" s="150" t="str">
        <f>VLOOKUP(E200,VIP!$A$2:$O12320,8,FALSE)</f>
        <v>Si</v>
      </c>
      <c r="K200" s="150" t="str">
        <f>VLOOKUP(E200,VIP!$A$2:$O15894,6,0)</f>
        <v>SI</v>
      </c>
      <c r="L200" s="137" t="s">
        <v>2434</v>
      </c>
      <c r="M200" s="95" t="s">
        <v>2438</v>
      </c>
      <c r="N200" s="95" t="s">
        <v>2444</v>
      </c>
      <c r="O200" s="150" t="s">
        <v>2445</v>
      </c>
      <c r="P200" s="150"/>
      <c r="Q200" s="129" t="s">
        <v>2434</v>
      </c>
    </row>
    <row r="201" spans="1:17" s="123" customFormat="1" ht="18" x14ac:dyDescent="0.25">
      <c r="A201" s="150" t="str">
        <f>VLOOKUP(E201,'LISTADO ATM'!$A$2:$C$901,3,0)</f>
        <v>DISTRITO NACIONAL</v>
      </c>
      <c r="B201" s="126" t="s">
        <v>2745</v>
      </c>
      <c r="C201" s="96">
        <v>44433.07099537037</v>
      </c>
      <c r="D201" s="96" t="s">
        <v>2441</v>
      </c>
      <c r="E201" s="126">
        <v>586</v>
      </c>
      <c r="F201" s="150" t="str">
        <f>VLOOKUP(E201,VIP!$A$2:$O15440,2,0)</f>
        <v>DRBR01Q</v>
      </c>
      <c r="G201" s="150" t="str">
        <f>VLOOKUP(E201,'LISTADO ATM'!$A$2:$B$900,2,0)</f>
        <v xml:space="preserve">ATM Palacio de Justicia D.N. </v>
      </c>
      <c r="H201" s="150" t="str">
        <f>VLOOKUP(E201,VIP!$A$2:$O20401,7,FALSE)</f>
        <v>Si</v>
      </c>
      <c r="I201" s="150" t="str">
        <f>VLOOKUP(E201,VIP!$A$2:$O12366,8,FALSE)</f>
        <v>Si</v>
      </c>
      <c r="J201" s="150" t="str">
        <f>VLOOKUP(E201,VIP!$A$2:$O12316,8,FALSE)</f>
        <v>Si</v>
      </c>
      <c r="K201" s="150" t="str">
        <f>VLOOKUP(E201,VIP!$A$2:$O15890,6,0)</f>
        <v>NO</v>
      </c>
      <c r="L201" s="137" t="s">
        <v>2434</v>
      </c>
      <c r="M201" s="95" t="s">
        <v>2438</v>
      </c>
      <c r="N201" s="95" t="s">
        <v>2444</v>
      </c>
      <c r="O201" s="150" t="s">
        <v>2445</v>
      </c>
      <c r="P201" s="150"/>
      <c r="Q201" s="129" t="s">
        <v>2434</v>
      </c>
    </row>
    <row r="202" spans="1:17" s="123" customFormat="1" ht="18" x14ac:dyDescent="0.25">
      <c r="A202" s="150" t="str">
        <f>VLOOKUP(E202,'LISTADO ATM'!$A$2:$C$901,3,0)</f>
        <v>DISTRITO NACIONAL</v>
      </c>
      <c r="B202" s="126" t="s">
        <v>2727</v>
      </c>
      <c r="C202" s="96">
        <v>44433.159212962964</v>
      </c>
      <c r="D202" s="96" t="s">
        <v>2441</v>
      </c>
      <c r="E202" s="126">
        <v>624</v>
      </c>
      <c r="F202" s="150" t="str">
        <f>VLOOKUP(E202,VIP!$A$2:$O15422,2,0)</f>
        <v>DRBR624</v>
      </c>
      <c r="G202" s="150" t="str">
        <f>VLOOKUP(E202,'LISTADO ATM'!$A$2:$B$900,2,0)</f>
        <v xml:space="preserve">ATM Policía Nacional I </v>
      </c>
      <c r="H202" s="150" t="str">
        <f>VLOOKUP(E202,VIP!$A$2:$O20383,7,FALSE)</f>
        <v>Si</v>
      </c>
      <c r="I202" s="150" t="str">
        <f>VLOOKUP(E202,VIP!$A$2:$O12348,8,FALSE)</f>
        <v>Si</v>
      </c>
      <c r="J202" s="150" t="str">
        <f>VLOOKUP(E202,VIP!$A$2:$O12298,8,FALSE)</f>
        <v>Si</v>
      </c>
      <c r="K202" s="150" t="str">
        <f>VLOOKUP(E202,VIP!$A$2:$O15872,6,0)</f>
        <v>NO</v>
      </c>
      <c r="L202" s="137" t="s">
        <v>2434</v>
      </c>
      <c r="M202" s="95" t="s">
        <v>2438</v>
      </c>
      <c r="N202" s="95" t="s">
        <v>2444</v>
      </c>
      <c r="O202" s="150" t="s">
        <v>2445</v>
      </c>
      <c r="P202" s="150"/>
      <c r="Q202" s="129" t="s">
        <v>2434</v>
      </c>
    </row>
    <row r="203" spans="1:17" s="123" customFormat="1" ht="18" x14ac:dyDescent="0.25">
      <c r="A203" s="150" t="str">
        <f>VLOOKUP(E203,'LISTADO ATM'!$A$2:$C$901,3,0)</f>
        <v>DISTRITO NACIONAL</v>
      </c>
      <c r="B203" s="126" t="s">
        <v>2812</v>
      </c>
      <c r="C203" s="96">
        <v>44433.617731481485</v>
      </c>
      <c r="D203" s="96" t="s">
        <v>2441</v>
      </c>
      <c r="E203" s="126">
        <v>717</v>
      </c>
      <c r="F203" s="150" t="str">
        <f>VLOOKUP(E203,VIP!$A$2:$O15426,2,0)</f>
        <v>DRBR24K</v>
      </c>
      <c r="G203" s="150" t="str">
        <f>VLOOKUP(E203,'LISTADO ATM'!$A$2:$B$900,2,0)</f>
        <v xml:space="preserve">ATM Oficina Los Alcarrizos </v>
      </c>
      <c r="H203" s="150" t="str">
        <f>VLOOKUP(E203,VIP!$A$2:$O20387,7,FALSE)</f>
        <v>Si</v>
      </c>
      <c r="I203" s="150" t="str">
        <f>VLOOKUP(E203,VIP!$A$2:$O12352,8,FALSE)</f>
        <v>Si</v>
      </c>
      <c r="J203" s="150" t="str">
        <f>VLOOKUP(E203,VIP!$A$2:$O12302,8,FALSE)</f>
        <v>Si</v>
      </c>
      <c r="K203" s="150" t="str">
        <f>VLOOKUP(E203,VIP!$A$2:$O15876,6,0)</f>
        <v>SI</v>
      </c>
      <c r="L203" s="137" t="s">
        <v>2434</v>
      </c>
      <c r="M203" s="95" t="s">
        <v>2438</v>
      </c>
      <c r="N203" s="95" t="s">
        <v>2444</v>
      </c>
      <c r="O203" s="150" t="s">
        <v>2445</v>
      </c>
      <c r="P203" s="150"/>
      <c r="Q203" s="129" t="s">
        <v>2434</v>
      </c>
    </row>
    <row r="204" spans="1:17" s="123" customFormat="1" ht="18" x14ac:dyDescent="0.25">
      <c r="A204" s="150" t="str">
        <f>VLOOKUP(E204,'LISTADO ATM'!$A$2:$C$901,3,0)</f>
        <v>DISTRITO NACIONAL</v>
      </c>
      <c r="B204" s="126" t="s">
        <v>2917</v>
      </c>
      <c r="C204" s="96">
        <v>44433.749178240738</v>
      </c>
      <c r="D204" s="96" t="s">
        <v>2441</v>
      </c>
      <c r="E204" s="126">
        <v>670</v>
      </c>
      <c r="F204" s="150" t="str">
        <f>VLOOKUP(E204,VIP!$A$2:$O15457,2,0)</f>
        <v>DRBR670</v>
      </c>
      <c r="G204" s="150" t="str">
        <f>VLOOKUP(E204,'LISTADO ATM'!$A$2:$B$900,2,0)</f>
        <v>ATM Estación Texaco Algodón</v>
      </c>
      <c r="H204" s="150" t="str">
        <f>VLOOKUP(E204,VIP!$A$2:$O20418,7,FALSE)</f>
        <v>Si</v>
      </c>
      <c r="I204" s="150" t="str">
        <f>VLOOKUP(E204,VIP!$A$2:$O12383,8,FALSE)</f>
        <v>Si</v>
      </c>
      <c r="J204" s="150" t="str">
        <f>VLOOKUP(E204,VIP!$A$2:$O12333,8,FALSE)</f>
        <v>Si</v>
      </c>
      <c r="K204" s="150" t="str">
        <f>VLOOKUP(E204,VIP!$A$2:$O15907,6,0)</f>
        <v>NO</v>
      </c>
      <c r="L204" s="137" t="s">
        <v>2434</v>
      </c>
      <c r="M204" s="95" t="s">
        <v>2438</v>
      </c>
      <c r="N204" s="95" t="s">
        <v>2444</v>
      </c>
      <c r="O204" s="150" t="s">
        <v>2445</v>
      </c>
      <c r="P204" s="150"/>
      <c r="Q204" s="129" t="s">
        <v>2434</v>
      </c>
    </row>
    <row r="205" spans="1:17" s="123" customFormat="1" ht="18" x14ac:dyDescent="0.25">
      <c r="A205" s="150" t="str">
        <f>VLOOKUP(E205,'LISTADO ATM'!$A$2:$C$901,3,0)</f>
        <v>ESTE</v>
      </c>
      <c r="B205" s="126" t="s">
        <v>2908</v>
      </c>
      <c r="C205" s="96">
        <v>44433.760972222219</v>
      </c>
      <c r="D205" s="96" t="s">
        <v>2460</v>
      </c>
      <c r="E205" s="126">
        <v>824</v>
      </c>
      <c r="F205" s="150" t="str">
        <f>VLOOKUP(E205,VIP!$A$2:$O15448,2,0)</f>
        <v>DRBR824</v>
      </c>
      <c r="G205" s="150" t="str">
        <f>VLOOKUP(E205,'LISTADO ATM'!$A$2:$B$900,2,0)</f>
        <v xml:space="preserve">ATM Multiplaza (Higuey) </v>
      </c>
      <c r="H205" s="150" t="str">
        <f>VLOOKUP(E205,VIP!$A$2:$O20409,7,FALSE)</f>
        <v>Si</v>
      </c>
      <c r="I205" s="150" t="str">
        <f>VLOOKUP(E205,VIP!$A$2:$O12374,8,FALSE)</f>
        <v>Si</v>
      </c>
      <c r="J205" s="150" t="str">
        <f>VLOOKUP(E205,VIP!$A$2:$O12324,8,FALSE)</f>
        <v>Si</v>
      </c>
      <c r="K205" s="150" t="str">
        <f>VLOOKUP(E205,VIP!$A$2:$O15898,6,0)</f>
        <v>NO</v>
      </c>
      <c r="L205" s="137" t="s">
        <v>2434</v>
      </c>
      <c r="M205" s="95" t="s">
        <v>2438</v>
      </c>
      <c r="N205" s="95" t="s">
        <v>2444</v>
      </c>
      <c r="O205" s="150" t="s">
        <v>2461</v>
      </c>
      <c r="P205" s="150"/>
      <c r="Q205" s="129" t="s">
        <v>2434</v>
      </c>
    </row>
    <row r="206" spans="1:17" s="123" customFormat="1" ht="18" x14ac:dyDescent="0.25">
      <c r="A206" s="150" t="str">
        <f>VLOOKUP(E206,'LISTADO ATM'!$A$2:$C$901,3,0)</f>
        <v>SUR</v>
      </c>
      <c r="B206" s="126" t="s">
        <v>2709</v>
      </c>
      <c r="C206" s="96">
        <v>44432.949687499997</v>
      </c>
      <c r="D206" s="96" t="s">
        <v>2174</v>
      </c>
      <c r="E206" s="126">
        <v>584</v>
      </c>
      <c r="F206" s="150" t="str">
        <f>VLOOKUP(E206,VIP!$A$2:$O15424,2,0)</f>
        <v>DRBR404</v>
      </c>
      <c r="G206" s="150" t="str">
        <f>VLOOKUP(E206,'LISTADO ATM'!$A$2:$B$900,2,0)</f>
        <v xml:space="preserve">ATM Oficina San Cristóbal I </v>
      </c>
      <c r="H206" s="150" t="str">
        <f>VLOOKUP(E206,VIP!$A$2:$O20385,7,FALSE)</f>
        <v>Si</v>
      </c>
      <c r="I206" s="150" t="str">
        <f>VLOOKUP(E206,VIP!$A$2:$O12350,8,FALSE)</f>
        <v>Si</v>
      </c>
      <c r="J206" s="150" t="str">
        <f>VLOOKUP(E206,VIP!$A$2:$O12300,8,FALSE)</f>
        <v>Si</v>
      </c>
      <c r="K206" s="150" t="str">
        <f>VLOOKUP(E206,VIP!$A$2:$O15874,6,0)</f>
        <v>SI</v>
      </c>
      <c r="L206" s="137" t="s">
        <v>2781</v>
      </c>
      <c r="M206" s="95" t="s">
        <v>2438</v>
      </c>
      <c r="N206" s="95" t="s">
        <v>2444</v>
      </c>
      <c r="O206" s="150" t="s">
        <v>2446</v>
      </c>
      <c r="P206" s="150"/>
      <c r="Q206" s="129" t="s">
        <v>2781</v>
      </c>
    </row>
    <row r="207" spans="1:17" s="123" customFormat="1" ht="18" x14ac:dyDescent="0.25">
      <c r="A207" s="150" t="str">
        <f>VLOOKUP(E207,'LISTADO ATM'!$A$2:$C$901,3,0)</f>
        <v>DISTRITO NACIONAL</v>
      </c>
      <c r="B207" s="126" t="s">
        <v>2896</v>
      </c>
      <c r="C207" s="96">
        <v>44433.789976851855</v>
      </c>
      <c r="D207" s="96" t="s">
        <v>2174</v>
      </c>
      <c r="E207" s="126">
        <v>627</v>
      </c>
      <c r="F207" s="150" t="str">
        <f>VLOOKUP(E207,VIP!$A$2:$O15438,2,0)</f>
        <v>DRBR163</v>
      </c>
      <c r="G207" s="150" t="str">
        <f>VLOOKUP(E207,'LISTADO ATM'!$A$2:$B$900,2,0)</f>
        <v xml:space="preserve">ATM CAASD </v>
      </c>
      <c r="H207" s="150" t="str">
        <f>VLOOKUP(E207,VIP!$A$2:$O20399,7,FALSE)</f>
        <v>Si</v>
      </c>
      <c r="I207" s="150" t="str">
        <f>VLOOKUP(E207,VIP!$A$2:$O12364,8,FALSE)</f>
        <v>Si</v>
      </c>
      <c r="J207" s="150" t="str">
        <f>VLOOKUP(E207,VIP!$A$2:$O12314,8,FALSE)</f>
        <v>Si</v>
      </c>
      <c r="K207" s="150" t="str">
        <f>VLOOKUP(E207,VIP!$A$2:$O15888,6,0)</f>
        <v>NO</v>
      </c>
      <c r="L207" s="137" t="s">
        <v>2897</v>
      </c>
      <c r="M207" s="95" t="s">
        <v>2438</v>
      </c>
      <c r="N207" s="95" t="s">
        <v>2444</v>
      </c>
      <c r="O207" s="150" t="s">
        <v>2446</v>
      </c>
      <c r="P207" s="150" t="s">
        <v>2692</v>
      </c>
      <c r="Q207" s="129" t="s">
        <v>2897</v>
      </c>
    </row>
    <row r="208" spans="1:17" s="123" customFormat="1" ht="18" x14ac:dyDescent="0.25">
      <c r="A208" s="150" t="str">
        <f>VLOOKUP(E208,'LISTADO ATM'!$A$2:$C$901,3,0)</f>
        <v>DISTRITO NACIONAL</v>
      </c>
      <c r="B208" s="126" t="s">
        <v>2886</v>
      </c>
      <c r="C208" s="96">
        <v>44433.802627314813</v>
      </c>
      <c r="D208" s="96" t="s">
        <v>2174</v>
      </c>
      <c r="E208" s="126">
        <v>338</v>
      </c>
      <c r="F208" s="150" t="str">
        <f>VLOOKUP(E208,VIP!$A$2:$O15432,2,0)</f>
        <v>DRBR338</v>
      </c>
      <c r="G208" s="150" t="str">
        <f>VLOOKUP(E208,'LISTADO ATM'!$A$2:$B$900,2,0)</f>
        <v>ATM S/M Aprezio Pantoja</v>
      </c>
      <c r="H208" s="150" t="str">
        <f>VLOOKUP(E208,VIP!$A$2:$O20393,7,FALSE)</f>
        <v>Si</v>
      </c>
      <c r="I208" s="150" t="str">
        <f>VLOOKUP(E208,VIP!$A$2:$O12358,8,FALSE)</f>
        <v>Si</v>
      </c>
      <c r="J208" s="150" t="str">
        <f>VLOOKUP(E208,VIP!$A$2:$O12308,8,FALSE)</f>
        <v>Si</v>
      </c>
      <c r="K208" s="150" t="str">
        <f>VLOOKUP(E208,VIP!$A$2:$O15882,6,0)</f>
        <v>NO</v>
      </c>
      <c r="L208" s="137" t="s">
        <v>2887</v>
      </c>
      <c r="M208" s="95" t="s">
        <v>2438</v>
      </c>
      <c r="N208" s="95" t="s">
        <v>2444</v>
      </c>
      <c r="O208" s="150" t="s">
        <v>2446</v>
      </c>
      <c r="P208" s="150" t="s">
        <v>2692</v>
      </c>
      <c r="Q208" s="129" t="s">
        <v>2887</v>
      </c>
    </row>
    <row r="209" spans="1:17" s="123" customFormat="1" ht="18" x14ac:dyDescent="0.25">
      <c r="A209" s="150" t="e">
        <f>VLOOKUP(E209,'LISTADO ATM'!$A$2:$C$901,3,0)</f>
        <v>#N/A</v>
      </c>
      <c r="B209" s="126" t="s">
        <v>2893</v>
      </c>
      <c r="C209" s="96">
        <v>44433.790949074071</v>
      </c>
      <c r="D209" s="96" t="s">
        <v>2174</v>
      </c>
      <c r="E209" s="126" t="s">
        <v>2894</v>
      </c>
      <c r="F209" s="150" t="e">
        <f>VLOOKUP(E209,VIP!$A$2:$O15436,2,0)</f>
        <v>#N/A</v>
      </c>
      <c r="G209" s="150" t="e">
        <f>VLOOKUP(E209,'LISTADO ATM'!$A$2:$B$900,2,0)</f>
        <v>#N/A</v>
      </c>
      <c r="H209" s="150" t="e">
        <f>VLOOKUP(E209,VIP!$A$2:$O20397,7,FALSE)</f>
        <v>#N/A</v>
      </c>
      <c r="I209" s="150" t="e">
        <f>VLOOKUP(E209,VIP!$A$2:$O12362,8,FALSE)</f>
        <v>#N/A</v>
      </c>
      <c r="J209" s="150" t="e">
        <f>VLOOKUP(E209,VIP!$A$2:$O12312,8,FALSE)</f>
        <v>#N/A</v>
      </c>
      <c r="K209" s="150" t="e">
        <f>VLOOKUP(E209,VIP!$A$2:$O15886,6,0)</f>
        <v>#N/A</v>
      </c>
      <c r="L209" s="137" t="s">
        <v>2887</v>
      </c>
      <c r="M209" s="95" t="s">
        <v>2438</v>
      </c>
      <c r="N209" s="95" t="s">
        <v>2444</v>
      </c>
      <c r="O209" s="150" t="s">
        <v>2446</v>
      </c>
      <c r="P209" s="150" t="s">
        <v>2692</v>
      </c>
      <c r="Q209" s="129" t="s">
        <v>2887</v>
      </c>
    </row>
    <row r="210" spans="1:17" s="123" customFormat="1" ht="18" x14ac:dyDescent="0.25">
      <c r="A210" s="150" t="str">
        <f>VLOOKUP(E210,'LISTADO ATM'!$A$2:$C$901,3,0)</f>
        <v>DISTRITO NACIONAL</v>
      </c>
      <c r="B210" s="126" t="s">
        <v>2641</v>
      </c>
      <c r="C210" s="96">
        <v>44432.055486111109</v>
      </c>
      <c r="D210" s="96" t="s">
        <v>2174</v>
      </c>
      <c r="E210" s="126">
        <v>490</v>
      </c>
      <c r="F210" s="150" t="str">
        <f>VLOOKUP(E210,VIP!$A$2:$O15350,2,0)</f>
        <v>DRBR490</v>
      </c>
      <c r="G210" s="150" t="str">
        <f>VLOOKUP(E210,'LISTADO ATM'!$A$2:$B$900,2,0)</f>
        <v xml:space="preserve">ATM Hospital Ney Arias Lora </v>
      </c>
      <c r="H210" s="150" t="str">
        <f>VLOOKUP(E210,VIP!$A$2:$O20311,7,FALSE)</f>
        <v>Si</v>
      </c>
      <c r="I210" s="150" t="str">
        <f>VLOOKUP(E210,VIP!$A$2:$O12276,8,FALSE)</f>
        <v>Si</v>
      </c>
      <c r="J210" s="150" t="str">
        <f>VLOOKUP(E210,VIP!$A$2:$O12226,8,FALSE)</f>
        <v>Si</v>
      </c>
      <c r="K210" s="150" t="str">
        <f>VLOOKUP(E210,VIP!$A$2:$O15800,6,0)</f>
        <v>NO</v>
      </c>
      <c r="L210" s="137" t="s">
        <v>2630</v>
      </c>
      <c r="M210" s="95" t="s">
        <v>2438</v>
      </c>
      <c r="N210" s="95" t="s">
        <v>2444</v>
      </c>
      <c r="O210" s="150" t="s">
        <v>2446</v>
      </c>
      <c r="P210" s="150"/>
      <c r="Q210" s="129" t="s">
        <v>2630</v>
      </c>
    </row>
    <row r="211" spans="1:17" s="123" customFormat="1" ht="18" x14ac:dyDescent="0.25">
      <c r="A211" s="150" t="str">
        <f>VLOOKUP(E211,'LISTADO ATM'!$A$2:$C$901,3,0)</f>
        <v>ESTE</v>
      </c>
      <c r="B211" s="126" t="s">
        <v>2837</v>
      </c>
      <c r="C211" s="96">
        <v>44433.527361111112</v>
      </c>
      <c r="D211" s="96" t="s">
        <v>2441</v>
      </c>
      <c r="E211" s="126">
        <v>353</v>
      </c>
      <c r="F211" s="150" t="str">
        <f>VLOOKUP(E211,VIP!$A$2:$O15452,2,0)</f>
        <v>DRBR353</v>
      </c>
      <c r="G211" s="150" t="str">
        <f>VLOOKUP(E211,'LISTADO ATM'!$A$2:$B$900,2,0)</f>
        <v xml:space="preserve">ATM Estación Boulevard Juan Dolio </v>
      </c>
      <c r="H211" s="150" t="str">
        <f>VLOOKUP(E211,VIP!$A$2:$O20413,7,FALSE)</f>
        <v>Si</v>
      </c>
      <c r="I211" s="150" t="str">
        <f>VLOOKUP(E211,VIP!$A$2:$O12378,8,FALSE)</f>
        <v>Si</v>
      </c>
      <c r="J211" s="150" t="str">
        <f>VLOOKUP(E211,VIP!$A$2:$O12328,8,FALSE)</f>
        <v>Si</v>
      </c>
      <c r="K211" s="150" t="str">
        <f>VLOOKUP(E211,VIP!$A$2:$O15902,6,0)</f>
        <v>NO</v>
      </c>
      <c r="L211" s="137" t="s">
        <v>2410</v>
      </c>
      <c r="M211" s="95" t="s">
        <v>2438</v>
      </c>
      <c r="N211" s="95" t="s">
        <v>2444</v>
      </c>
      <c r="O211" s="150" t="s">
        <v>2445</v>
      </c>
      <c r="P211" s="150"/>
      <c r="Q211" s="129" t="s">
        <v>2410</v>
      </c>
    </row>
    <row r="212" spans="1:17" s="123" customFormat="1" ht="18" x14ac:dyDescent="0.25">
      <c r="A212" s="150" t="str">
        <f>VLOOKUP(E212,'LISTADO ATM'!$A$2:$C$901,3,0)</f>
        <v>DISTRITO NACIONAL</v>
      </c>
      <c r="B212" s="126" t="s">
        <v>2825</v>
      </c>
      <c r="C212" s="96">
        <v>44433.586412037039</v>
      </c>
      <c r="D212" s="96" t="s">
        <v>2460</v>
      </c>
      <c r="E212" s="126">
        <v>378</v>
      </c>
      <c r="F212" s="150" t="str">
        <f>VLOOKUP(E212,VIP!$A$2:$O15440,2,0)</f>
        <v>DRBR378</v>
      </c>
      <c r="G212" s="150" t="str">
        <f>VLOOKUP(E212,'LISTADO ATM'!$A$2:$B$900,2,0)</f>
        <v>ATM UNP Villa Flores</v>
      </c>
      <c r="H212" s="150" t="str">
        <f>VLOOKUP(E212,VIP!$A$2:$O20401,7,FALSE)</f>
        <v>N/A</v>
      </c>
      <c r="I212" s="150" t="str">
        <f>VLOOKUP(E212,VIP!$A$2:$O12366,8,FALSE)</f>
        <v>N/A</v>
      </c>
      <c r="J212" s="150" t="str">
        <f>VLOOKUP(E212,VIP!$A$2:$O12316,8,FALSE)</f>
        <v>N/A</v>
      </c>
      <c r="K212" s="150" t="str">
        <f>VLOOKUP(E212,VIP!$A$2:$O15890,6,0)</f>
        <v>N/A</v>
      </c>
      <c r="L212" s="137" t="s">
        <v>2410</v>
      </c>
      <c r="M212" s="95" t="s">
        <v>2438</v>
      </c>
      <c r="N212" s="95" t="s">
        <v>2444</v>
      </c>
      <c r="O212" s="150" t="s">
        <v>2775</v>
      </c>
      <c r="P212" s="150"/>
      <c r="Q212" s="129" t="s">
        <v>2410</v>
      </c>
    </row>
    <row r="213" spans="1:17" s="123" customFormat="1" ht="18" x14ac:dyDescent="0.25">
      <c r="A213" s="150" t="str">
        <f>VLOOKUP(E213,'LISTADO ATM'!$A$2:$C$901,3,0)</f>
        <v>SUR</v>
      </c>
      <c r="B213" s="126" t="s">
        <v>2823</v>
      </c>
      <c r="C213" s="96">
        <v>44433.592453703706</v>
      </c>
      <c r="D213" s="96" t="s">
        <v>2441</v>
      </c>
      <c r="E213" s="126">
        <v>403</v>
      </c>
      <c r="F213" s="150" t="str">
        <f>VLOOKUP(E213,VIP!$A$2:$O15438,2,0)</f>
        <v>DRBR403</v>
      </c>
      <c r="G213" s="150" t="str">
        <f>VLOOKUP(E213,'LISTADO ATM'!$A$2:$B$900,2,0)</f>
        <v xml:space="preserve">ATM Oficina Vicente Noble </v>
      </c>
      <c r="H213" s="150" t="str">
        <f>VLOOKUP(E213,VIP!$A$2:$O20399,7,FALSE)</f>
        <v>Si</v>
      </c>
      <c r="I213" s="150" t="str">
        <f>VLOOKUP(E213,VIP!$A$2:$O12364,8,FALSE)</f>
        <v>Si</v>
      </c>
      <c r="J213" s="150" t="str">
        <f>VLOOKUP(E213,VIP!$A$2:$O12314,8,FALSE)</f>
        <v>Si</v>
      </c>
      <c r="K213" s="150" t="str">
        <f>VLOOKUP(E213,VIP!$A$2:$O15888,6,0)</f>
        <v>NO</v>
      </c>
      <c r="L213" s="137" t="s">
        <v>2410</v>
      </c>
      <c r="M213" s="95" t="s">
        <v>2438</v>
      </c>
      <c r="N213" s="95" t="s">
        <v>2444</v>
      </c>
      <c r="O213" s="150" t="s">
        <v>2445</v>
      </c>
      <c r="P213" s="150"/>
      <c r="Q213" s="129" t="s">
        <v>2410</v>
      </c>
    </row>
    <row r="214" spans="1:17" s="123" customFormat="1" ht="18" x14ac:dyDescent="0.25">
      <c r="A214" s="150" t="str">
        <f>VLOOKUP(E214,'LISTADO ATM'!$A$2:$C$901,3,0)</f>
        <v>DISTRITO NACIONAL</v>
      </c>
      <c r="B214" s="126" t="s">
        <v>2841</v>
      </c>
      <c r="C214" s="96">
        <v>44433.519571759258</v>
      </c>
      <c r="D214" s="96" t="s">
        <v>2441</v>
      </c>
      <c r="E214" s="126">
        <v>493</v>
      </c>
      <c r="F214" s="150" t="str">
        <f>VLOOKUP(E214,VIP!$A$2:$O15456,2,0)</f>
        <v>DRBR493</v>
      </c>
      <c r="G214" s="150" t="str">
        <f>VLOOKUP(E214,'LISTADO ATM'!$A$2:$B$900,2,0)</f>
        <v xml:space="preserve">ATM Oficina Haina Occidental II </v>
      </c>
      <c r="H214" s="150" t="str">
        <f>VLOOKUP(E214,VIP!$A$2:$O20417,7,FALSE)</f>
        <v>Si</v>
      </c>
      <c r="I214" s="150" t="str">
        <f>VLOOKUP(E214,VIP!$A$2:$O12382,8,FALSE)</f>
        <v>Si</v>
      </c>
      <c r="J214" s="150" t="str">
        <f>VLOOKUP(E214,VIP!$A$2:$O12332,8,FALSE)</f>
        <v>Si</v>
      </c>
      <c r="K214" s="150" t="str">
        <f>VLOOKUP(E214,VIP!$A$2:$O15906,6,0)</f>
        <v>NO</v>
      </c>
      <c r="L214" s="137" t="s">
        <v>2410</v>
      </c>
      <c r="M214" s="95" t="s">
        <v>2438</v>
      </c>
      <c r="N214" s="95" t="s">
        <v>2444</v>
      </c>
      <c r="O214" s="150" t="s">
        <v>2445</v>
      </c>
      <c r="P214" s="150"/>
      <c r="Q214" s="129" t="s">
        <v>2410</v>
      </c>
    </row>
    <row r="215" spans="1:17" s="123" customFormat="1" ht="18" x14ac:dyDescent="0.25">
      <c r="A215" s="150" t="str">
        <f>VLOOKUP(E215,'LISTADO ATM'!$A$2:$C$901,3,0)</f>
        <v>DISTRITO NACIONAL</v>
      </c>
      <c r="B215" s="126" t="s">
        <v>2819</v>
      </c>
      <c r="C215" s="96">
        <v>44433.59946759259</v>
      </c>
      <c r="D215" s="96" t="s">
        <v>2460</v>
      </c>
      <c r="E215" s="126">
        <v>516</v>
      </c>
      <c r="F215" s="150" t="str">
        <f>VLOOKUP(E215,VIP!$A$2:$O15434,2,0)</f>
        <v>DRBR516</v>
      </c>
      <c r="G215" s="150" t="str">
        <f>VLOOKUP(E215,'LISTADO ATM'!$A$2:$B$900,2,0)</f>
        <v xml:space="preserve">ATM Oficina Gascue </v>
      </c>
      <c r="H215" s="150" t="str">
        <f>VLOOKUP(E215,VIP!$A$2:$O20395,7,FALSE)</f>
        <v>Si</v>
      </c>
      <c r="I215" s="150" t="str">
        <f>VLOOKUP(E215,VIP!$A$2:$O12360,8,FALSE)</f>
        <v>Si</v>
      </c>
      <c r="J215" s="150" t="str">
        <f>VLOOKUP(E215,VIP!$A$2:$O12310,8,FALSE)</f>
        <v>Si</v>
      </c>
      <c r="K215" s="150" t="str">
        <f>VLOOKUP(E215,VIP!$A$2:$O15884,6,0)</f>
        <v>SI</v>
      </c>
      <c r="L215" s="137" t="s">
        <v>2410</v>
      </c>
      <c r="M215" s="95" t="s">
        <v>2438</v>
      </c>
      <c r="N215" s="95" t="s">
        <v>2444</v>
      </c>
      <c r="O215" s="150" t="s">
        <v>2775</v>
      </c>
      <c r="P215" s="150"/>
      <c r="Q215" s="129" t="s">
        <v>2410</v>
      </c>
    </row>
    <row r="216" spans="1:17" s="123" customFormat="1" ht="18" x14ac:dyDescent="0.25">
      <c r="A216" s="150" t="str">
        <f>VLOOKUP(E216,'LISTADO ATM'!$A$2:$C$901,3,0)</f>
        <v>SUR</v>
      </c>
      <c r="B216" s="126" t="s">
        <v>2658</v>
      </c>
      <c r="C216" s="96">
        <v>44432.515497685185</v>
      </c>
      <c r="D216" s="96" t="s">
        <v>2460</v>
      </c>
      <c r="E216" s="126">
        <v>582</v>
      </c>
      <c r="F216" s="150" t="str">
        <f>VLOOKUP(E216,VIP!$A$2:$O15392,2,0)</f>
        <v xml:space="preserve">DRBR582 </v>
      </c>
      <c r="G216" s="150" t="str">
        <f>VLOOKUP(E216,'LISTADO ATM'!$A$2:$B$900,2,0)</f>
        <v>ATM Estación Sabana Yegua</v>
      </c>
      <c r="H216" s="150" t="str">
        <f>VLOOKUP(E216,VIP!$A$2:$O20353,7,FALSE)</f>
        <v>N/A</v>
      </c>
      <c r="I216" s="150" t="str">
        <f>VLOOKUP(E216,VIP!$A$2:$O12318,8,FALSE)</f>
        <v>N/A</v>
      </c>
      <c r="J216" s="150" t="str">
        <f>VLOOKUP(E216,VIP!$A$2:$O12268,8,FALSE)</f>
        <v>N/A</v>
      </c>
      <c r="K216" s="150" t="str">
        <f>VLOOKUP(E216,VIP!$A$2:$O15842,6,0)</f>
        <v>N/A</v>
      </c>
      <c r="L216" s="137" t="s">
        <v>2410</v>
      </c>
      <c r="M216" s="95" t="s">
        <v>2438</v>
      </c>
      <c r="N216" s="95" t="s">
        <v>2444</v>
      </c>
      <c r="O216" s="150" t="s">
        <v>2461</v>
      </c>
      <c r="P216" s="150"/>
      <c r="Q216" s="129" t="s">
        <v>2410</v>
      </c>
    </row>
    <row r="217" spans="1:17" s="123" customFormat="1" ht="18" x14ac:dyDescent="0.25">
      <c r="A217" s="150" t="str">
        <f>VLOOKUP(E217,'LISTADO ATM'!$A$2:$C$901,3,0)</f>
        <v>ESTE</v>
      </c>
      <c r="B217" s="126" t="s">
        <v>2659</v>
      </c>
      <c r="C217" s="96">
        <v>44432.532395833332</v>
      </c>
      <c r="D217" s="96" t="s">
        <v>2460</v>
      </c>
      <c r="E217" s="126">
        <v>608</v>
      </c>
      <c r="F217" s="150" t="str">
        <f>VLOOKUP(E217,VIP!$A$2:$O15395,2,0)</f>
        <v>DRBR305</v>
      </c>
      <c r="G217" s="150" t="str">
        <f>VLOOKUP(E217,'LISTADO ATM'!$A$2:$B$900,2,0)</f>
        <v xml:space="preserve">ATM Oficina Jumbo (San Pedro) </v>
      </c>
      <c r="H217" s="150" t="str">
        <f>VLOOKUP(E217,VIP!$A$2:$O20356,7,FALSE)</f>
        <v>Si</v>
      </c>
      <c r="I217" s="150" t="str">
        <f>VLOOKUP(E217,VIP!$A$2:$O12321,8,FALSE)</f>
        <v>Si</v>
      </c>
      <c r="J217" s="150" t="str">
        <f>VLOOKUP(E217,VIP!$A$2:$O12271,8,FALSE)</f>
        <v>Si</v>
      </c>
      <c r="K217" s="150" t="str">
        <f>VLOOKUP(E217,VIP!$A$2:$O15845,6,0)</f>
        <v>SI</v>
      </c>
      <c r="L217" s="137" t="s">
        <v>2410</v>
      </c>
      <c r="M217" s="95" t="s">
        <v>2438</v>
      </c>
      <c r="N217" s="95" t="s">
        <v>2444</v>
      </c>
      <c r="O217" s="150" t="s">
        <v>2461</v>
      </c>
      <c r="P217" s="150"/>
      <c r="Q217" s="129" t="s">
        <v>2410</v>
      </c>
    </row>
    <row r="218" spans="1:17" s="123" customFormat="1" ht="18" x14ac:dyDescent="0.25">
      <c r="A218" s="150" t="str">
        <f>VLOOKUP(E218,'LISTADO ATM'!$A$2:$C$901,3,0)</f>
        <v>DISTRITO NACIONAL</v>
      </c>
      <c r="B218" s="126" t="s">
        <v>2738</v>
      </c>
      <c r="C218" s="96">
        <v>44433.111111111109</v>
      </c>
      <c r="D218" s="96" t="s">
        <v>2441</v>
      </c>
      <c r="E218" s="126">
        <v>655</v>
      </c>
      <c r="F218" s="150" t="str">
        <f>VLOOKUP(E218,VIP!$A$2:$O15433,2,0)</f>
        <v>DRBR655</v>
      </c>
      <c r="G218" s="150" t="str">
        <f>VLOOKUP(E218,'LISTADO ATM'!$A$2:$B$900,2,0)</f>
        <v>ATM Farmacia Sandra</v>
      </c>
      <c r="H218" s="150" t="str">
        <f>VLOOKUP(E218,VIP!$A$2:$O20394,7,FALSE)</f>
        <v>Si</v>
      </c>
      <c r="I218" s="150" t="str">
        <f>VLOOKUP(E218,VIP!$A$2:$O12359,8,FALSE)</f>
        <v>Si</v>
      </c>
      <c r="J218" s="150" t="str">
        <f>VLOOKUP(E218,VIP!$A$2:$O12309,8,FALSE)</f>
        <v>Si</v>
      </c>
      <c r="K218" s="150" t="str">
        <f>VLOOKUP(E218,VIP!$A$2:$O15883,6,0)</f>
        <v>NO</v>
      </c>
      <c r="L218" s="137" t="s">
        <v>2410</v>
      </c>
      <c r="M218" s="95" t="s">
        <v>2438</v>
      </c>
      <c r="N218" s="95" t="s">
        <v>2444</v>
      </c>
      <c r="O218" s="150" t="s">
        <v>2445</v>
      </c>
      <c r="P218" s="150"/>
      <c r="Q218" s="129" t="s">
        <v>2410</v>
      </c>
    </row>
    <row r="219" spans="1:17" s="123" customFormat="1" ht="18" x14ac:dyDescent="0.25">
      <c r="A219" s="150" t="str">
        <f>VLOOKUP(E219,'LISTADO ATM'!$A$2:$C$901,3,0)</f>
        <v>DISTRITO NACIONAL</v>
      </c>
      <c r="B219" s="126" t="s">
        <v>2802</v>
      </c>
      <c r="C219" s="96">
        <v>44433.363483796296</v>
      </c>
      <c r="D219" s="96" t="s">
        <v>2441</v>
      </c>
      <c r="E219" s="126">
        <v>672</v>
      </c>
      <c r="F219" s="150" t="str">
        <f>VLOOKUP(E219,VIP!$A$2:$O15443,2,0)</f>
        <v>DRBR672</v>
      </c>
      <c r="G219" s="150" t="str">
        <f>VLOOKUP(E219,'LISTADO ATM'!$A$2:$B$900,2,0)</f>
        <v>ATM Destacamento Policía Nacional La Victoria</v>
      </c>
      <c r="H219" s="150" t="str">
        <f>VLOOKUP(E219,VIP!$A$2:$O20404,7,FALSE)</f>
        <v>Si</v>
      </c>
      <c r="I219" s="150" t="str">
        <f>VLOOKUP(E219,VIP!$A$2:$O12369,8,FALSE)</f>
        <v>Si</v>
      </c>
      <c r="J219" s="150" t="str">
        <f>VLOOKUP(E219,VIP!$A$2:$O12319,8,FALSE)</f>
        <v>Si</v>
      </c>
      <c r="K219" s="150" t="str">
        <f>VLOOKUP(E219,VIP!$A$2:$O15893,6,0)</f>
        <v>SI</v>
      </c>
      <c r="L219" s="137" t="s">
        <v>2410</v>
      </c>
      <c r="M219" s="95" t="s">
        <v>2438</v>
      </c>
      <c r="N219" s="95" t="s">
        <v>2444</v>
      </c>
      <c r="O219" s="150" t="s">
        <v>2445</v>
      </c>
      <c r="P219" s="150"/>
      <c r="Q219" s="129" t="s">
        <v>2410</v>
      </c>
    </row>
    <row r="220" spans="1:17" s="123" customFormat="1" ht="18" x14ac:dyDescent="0.25">
      <c r="A220" s="150" t="str">
        <f>VLOOKUP(E220,'LISTADO ATM'!$A$2:$C$901,3,0)</f>
        <v>DISTRITO NACIONAL</v>
      </c>
      <c r="B220" s="126" t="s">
        <v>2868</v>
      </c>
      <c r="C220" s="96">
        <v>44433.661747685182</v>
      </c>
      <c r="D220" s="96" t="s">
        <v>2441</v>
      </c>
      <c r="E220" s="126">
        <v>708</v>
      </c>
      <c r="F220" s="150" t="str">
        <f>VLOOKUP(E220,VIP!$A$2:$O15432,2,0)</f>
        <v>DRBR505</v>
      </c>
      <c r="G220" s="150" t="str">
        <f>VLOOKUP(E220,'LISTADO ATM'!$A$2:$B$900,2,0)</f>
        <v xml:space="preserve">ATM El Vestir De Hoy </v>
      </c>
      <c r="H220" s="150" t="str">
        <f>VLOOKUP(E220,VIP!$A$2:$O20393,7,FALSE)</f>
        <v>Si</v>
      </c>
      <c r="I220" s="150" t="str">
        <f>VLOOKUP(E220,VIP!$A$2:$O12358,8,FALSE)</f>
        <v>Si</v>
      </c>
      <c r="J220" s="150" t="str">
        <f>VLOOKUP(E220,VIP!$A$2:$O12308,8,FALSE)</f>
        <v>Si</v>
      </c>
      <c r="K220" s="150" t="str">
        <f>VLOOKUP(E220,VIP!$A$2:$O15882,6,0)</f>
        <v>NO</v>
      </c>
      <c r="L220" s="137" t="s">
        <v>2410</v>
      </c>
      <c r="M220" s="95" t="s">
        <v>2438</v>
      </c>
      <c r="N220" s="95" t="s">
        <v>2444</v>
      </c>
      <c r="O220" s="150" t="s">
        <v>2445</v>
      </c>
      <c r="P220" s="150"/>
      <c r="Q220" s="129" t="s">
        <v>2410</v>
      </c>
    </row>
    <row r="221" spans="1:17" s="123" customFormat="1" ht="18" x14ac:dyDescent="0.25">
      <c r="A221" s="150" t="str">
        <f>VLOOKUP(E221,'LISTADO ATM'!$A$2:$C$901,3,0)</f>
        <v>DISTRITO NACIONAL</v>
      </c>
      <c r="B221" s="126" t="s">
        <v>2715</v>
      </c>
      <c r="C221" s="96">
        <v>44432.893483796295</v>
      </c>
      <c r="D221" s="96" t="s">
        <v>2441</v>
      </c>
      <c r="E221" s="126">
        <v>738</v>
      </c>
      <c r="F221" s="150" t="str">
        <f>VLOOKUP(E221,VIP!$A$2:$O15431,2,0)</f>
        <v>DRBR24S</v>
      </c>
      <c r="G221" s="150" t="str">
        <f>VLOOKUP(E221,'LISTADO ATM'!$A$2:$B$900,2,0)</f>
        <v xml:space="preserve">ATM Zona Franca Los Alcarrizos </v>
      </c>
      <c r="H221" s="150" t="str">
        <f>VLOOKUP(E221,VIP!$A$2:$O20392,7,FALSE)</f>
        <v>Si</v>
      </c>
      <c r="I221" s="150" t="str">
        <f>VLOOKUP(E221,VIP!$A$2:$O12357,8,FALSE)</f>
        <v>Si</v>
      </c>
      <c r="J221" s="150" t="str">
        <f>VLOOKUP(E221,VIP!$A$2:$O12307,8,FALSE)</f>
        <v>Si</v>
      </c>
      <c r="K221" s="150" t="str">
        <f>VLOOKUP(E221,VIP!$A$2:$O15881,6,0)</f>
        <v>NO</v>
      </c>
      <c r="L221" s="137" t="s">
        <v>2410</v>
      </c>
      <c r="M221" s="95" t="s">
        <v>2438</v>
      </c>
      <c r="N221" s="95" t="s">
        <v>2444</v>
      </c>
      <c r="O221" s="150" t="s">
        <v>2445</v>
      </c>
      <c r="P221" s="150"/>
      <c r="Q221" s="129" t="s">
        <v>2410</v>
      </c>
    </row>
    <row r="222" spans="1:17" ht="18" x14ac:dyDescent="0.25">
      <c r="A222" s="150" t="str">
        <f>VLOOKUP(E222,'LISTADO ATM'!$A$2:$C$901,3,0)</f>
        <v>DISTRITO NACIONAL</v>
      </c>
      <c r="B222" s="126" t="s">
        <v>2872</v>
      </c>
      <c r="C222" s="96">
        <v>44433.656307870369</v>
      </c>
      <c r="D222" s="96" t="s">
        <v>2441</v>
      </c>
      <c r="E222" s="126">
        <v>769</v>
      </c>
      <c r="F222" s="150" t="str">
        <f>VLOOKUP(E222,VIP!$A$2:$O15437,2,0)</f>
        <v>DRBR769</v>
      </c>
      <c r="G222" s="150" t="str">
        <f>VLOOKUP(E222,'LISTADO ATM'!$A$2:$B$900,2,0)</f>
        <v>ATM UNP Pablo Mella Morales</v>
      </c>
      <c r="H222" s="150" t="str">
        <f>VLOOKUP(E222,VIP!$A$2:$O20398,7,FALSE)</f>
        <v>Si</v>
      </c>
      <c r="I222" s="150" t="str">
        <f>VLOOKUP(E222,VIP!$A$2:$O12363,8,FALSE)</f>
        <v>Si</v>
      </c>
      <c r="J222" s="150" t="str">
        <f>VLOOKUP(E222,VIP!$A$2:$O12313,8,FALSE)</f>
        <v>Si</v>
      </c>
      <c r="K222" s="150" t="str">
        <f>VLOOKUP(E222,VIP!$A$2:$O15887,6,0)</f>
        <v>NO</v>
      </c>
      <c r="L222" s="137" t="s">
        <v>2410</v>
      </c>
      <c r="M222" s="95" t="s">
        <v>2438</v>
      </c>
      <c r="N222" s="95" t="s">
        <v>2444</v>
      </c>
      <c r="O222" s="150" t="s">
        <v>2445</v>
      </c>
      <c r="P222" s="150"/>
      <c r="Q222" s="129" t="s">
        <v>2410</v>
      </c>
    </row>
    <row r="223" spans="1:17" ht="18" x14ac:dyDescent="0.25">
      <c r="A223" s="150" t="str">
        <f>VLOOKUP(E223,'LISTADO ATM'!$A$2:$C$901,3,0)</f>
        <v>DISTRITO NACIONAL</v>
      </c>
      <c r="B223" s="126" t="s">
        <v>2815</v>
      </c>
      <c r="C223" s="96">
        <v>44433.605405092596</v>
      </c>
      <c r="D223" s="96" t="s">
        <v>2441</v>
      </c>
      <c r="E223" s="126">
        <v>839</v>
      </c>
      <c r="F223" s="150" t="str">
        <f>VLOOKUP(E223,VIP!$A$2:$O15429,2,0)</f>
        <v>DRBR839</v>
      </c>
      <c r="G223" s="150" t="str">
        <f>VLOOKUP(E223,'LISTADO ATM'!$A$2:$B$900,2,0)</f>
        <v xml:space="preserve">ATM INAPA </v>
      </c>
      <c r="H223" s="150" t="str">
        <f>VLOOKUP(E223,VIP!$A$2:$O20390,7,FALSE)</f>
        <v>Si</v>
      </c>
      <c r="I223" s="150" t="str">
        <f>VLOOKUP(E223,VIP!$A$2:$O12355,8,FALSE)</f>
        <v>Si</v>
      </c>
      <c r="J223" s="150" t="str">
        <f>VLOOKUP(E223,VIP!$A$2:$O12305,8,FALSE)</f>
        <v>Si</v>
      </c>
      <c r="K223" s="150" t="str">
        <f>VLOOKUP(E223,VIP!$A$2:$O15879,6,0)</f>
        <v>NO</v>
      </c>
      <c r="L223" s="137" t="s">
        <v>2410</v>
      </c>
      <c r="M223" s="95" t="s">
        <v>2438</v>
      </c>
      <c r="N223" s="95" t="s">
        <v>2444</v>
      </c>
      <c r="O223" s="150" t="s">
        <v>2445</v>
      </c>
      <c r="P223" s="150"/>
      <c r="Q223" s="129" t="s">
        <v>2410</v>
      </c>
    </row>
    <row r="224" spans="1:17" ht="18" x14ac:dyDescent="0.25">
      <c r="A224" s="150" t="str">
        <f>VLOOKUP(E224,'LISTADO ATM'!$A$2:$C$901,3,0)</f>
        <v>DISTRITO NACIONAL</v>
      </c>
      <c r="B224" s="126" t="s">
        <v>2876</v>
      </c>
      <c r="C224" s="96">
        <v>44433.653124999997</v>
      </c>
      <c r="D224" s="96" t="s">
        <v>2441</v>
      </c>
      <c r="E224" s="126">
        <v>908</v>
      </c>
      <c r="F224" s="150" t="str">
        <f>VLOOKUP(E224,VIP!$A$2:$O15441,2,0)</f>
        <v>DRBR16D</v>
      </c>
      <c r="G224" s="150" t="str">
        <f>VLOOKUP(E224,'LISTADO ATM'!$A$2:$B$900,2,0)</f>
        <v xml:space="preserve">ATM Oficina Plaza Botánika </v>
      </c>
      <c r="H224" s="150" t="str">
        <f>VLOOKUP(E224,VIP!$A$2:$O20402,7,FALSE)</f>
        <v>Si</v>
      </c>
      <c r="I224" s="150" t="str">
        <f>VLOOKUP(E224,VIP!$A$2:$O12367,8,FALSE)</f>
        <v>Si</v>
      </c>
      <c r="J224" s="150" t="str">
        <f>VLOOKUP(E224,VIP!$A$2:$O12317,8,FALSE)</f>
        <v>Si</v>
      </c>
      <c r="K224" s="150" t="str">
        <f>VLOOKUP(E224,VIP!$A$2:$O15891,6,0)</f>
        <v>NO</v>
      </c>
      <c r="L224" s="137" t="s">
        <v>2410</v>
      </c>
      <c r="M224" s="95" t="s">
        <v>2438</v>
      </c>
      <c r="N224" s="95" t="s">
        <v>2444</v>
      </c>
      <c r="O224" s="150" t="s">
        <v>2445</v>
      </c>
      <c r="P224" s="150"/>
      <c r="Q224" s="129" t="s">
        <v>2410</v>
      </c>
    </row>
    <row r="225" spans="1:17" ht="18" x14ac:dyDescent="0.25">
      <c r="A225" s="150" t="str">
        <f>VLOOKUP(E225,'LISTADO ATM'!$A$2:$C$901,3,0)</f>
        <v>ESTE</v>
      </c>
      <c r="B225" s="126" t="s">
        <v>2814</v>
      </c>
      <c r="C225" s="96">
        <v>44433.607141203705</v>
      </c>
      <c r="D225" s="96" t="s">
        <v>2441</v>
      </c>
      <c r="E225" s="126">
        <v>963</v>
      </c>
      <c r="F225" s="150" t="str">
        <f>VLOOKUP(E225,VIP!$A$2:$O15428,2,0)</f>
        <v>DRBR963</v>
      </c>
      <c r="G225" s="150" t="str">
        <f>VLOOKUP(E225,'LISTADO ATM'!$A$2:$B$900,2,0)</f>
        <v xml:space="preserve">ATM Multiplaza La Romana </v>
      </c>
      <c r="H225" s="150" t="str">
        <f>VLOOKUP(E225,VIP!$A$2:$O20389,7,FALSE)</f>
        <v>Si</v>
      </c>
      <c r="I225" s="150" t="str">
        <f>VLOOKUP(E225,VIP!$A$2:$O12354,8,FALSE)</f>
        <v>Si</v>
      </c>
      <c r="J225" s="150" t="str">
        <f>VLOOKUP(E225,VIP!$A$2:$O12304,8,FALSE)</f>
        <v>Si</v>
      </c>
      <c r="K225" s="150" t="str">
        <f>VLOOKUP(E225,VIP!$A$2:$O15878,6,0)</f>
        <v>NO</v>
      </c>
      <c r="L225" s="137" t="s">
        <v>2410</v>
      </c>
      <c r="M225" s="95" t="s">
        <v>2438</v>
      </c>
      <c r="N225" s="95" t="s">
        <v>2444</v>
      </c>
      <c r="O225" s="150" t="s">
        <v>2445</v>
      </c>
      <c r="P225" s="150"/>
      <c r="Q225" s="129" t="s">
        <v>2410</v>
      </c>
    </row>
    <row r="226" spans="1:17" ht="18" x14ac:dyDescent="0.25">
      <c r="A226" s="150" t="str">
        <f>VLOOKUP(E226,'LISTADO ATM'!$A$2:$C$901,3,0)</f>
        <v>DISTRITO NACIONAL</v>
      </c>
      <c r="B226" s="126" t="s">
        <v>2874</v>
      </c>
      <c r="C226" s="96">
        <v>44433.655300925922</v>
      </c>
      <c r="D226" s="96" t="s">
        <v>2460</v>
      </c>
      <c r="E226" s="126">
        <v>973</v>
      </c>
      <c r="F226" s="150" t="str">
        <f>VLOOKUP(E226,VIP!$A$2:$O15439,2,0)</f>
        <v>DRBR912</v>
      </c>
      <c r="G226" s="150" t="str">
        <f>VLOOKUP(E226,'LISTADO ATM'!$A$2:$B$900,2,0)</f>
        <v xml:space="preserve">ATM Oficina Sabana de la Mar </v>
      </c>
      <c r="H226" s="150" t="str">
        <f>VLOOKUP(E226,VIP!$A$2:$O20400,7,FALSE)</f>
        <v>Si</v>
      </c>
      <c r="I226" s="150" t="str">
        <f>VLOOKUP(E226,VIP!$A$2:$O12365,8,FALSE)</f>
        <v>Si</v>
      </c>
      <c r="J226" s="150" t="str">
        <f>VLOOKUP(E226,VIP!$A$2:$O12315,8,FALSE)</f>
        <v>Si</v>
      </c>
      <c r="K226" s="150" t="str">
        <f>VLOOKUP(E226,VIP!$A$2:$O15889,6,0)</f>
        <v>NO</v>
      </c>
      <c r="L226" s="137" t="s">
        <v>2410</v>
      </c>
      <c r="M226" s="95" t="s">
        <v>2438</v>
      </c>
      <c r="N226" s="95" t="s">
        <v>2444</v>
      </c>
      <c r="O226" s="150" t="s">
        <v>2775</v>
      </c>
      <c r="P226" s="150"/>
      <c r="Q226" s="129" t="s">
        <v>2410</v>
      </c>
    </row>
    <row r="227" spans="1:17" ht="18" x14ac:dyDescent="0.25">
      <c r="A227" s="150" t="str">
        <f>VLOOKUP(E227,'LISTADO ATM'!$A$2:$C$901,3,0)</f>
        <v>DISTRITO NACIONAL</v>
      </c>
      <c r="B227" s="126" t="s">
        <v>2871</v>
      </c>
      <c r="C227" s="96">
        <v>44433.65761574074</v>
      </c>
      <c r="D227" s="96" t="s">
        <v>2441</v>
      </c>
      <c r="E227" s="126">
        <v>993</v>
      </c>
      <c r="F227" s="150" t="str">
        <f>VLOOKUP(E227,VIP!$A$2:$O15436,2,0)</f>
        <v>DRBR993</v>
      </c>
      <c r="G227" s="150" t="str">
        <f>VLOOKUP(E227,'LISTADO ATM'!$A$2:$B$900,2,0)</f>
        <v xml:space="preserve">ATM Centro Medico Integral II </v>
      </c>
      <c r="H227" s="150" t="str">
        <f>VLOOKUP(E227,VIP!$A$2:$O20397,7,FALSE)</f>
        <v>Si</v>
      </c>
      <c r="I227" s="150" t="str">
        <f>VLOOKUP(E227,VIP!$A$2:$O12362,8,FALSE)</f>
        <v>Si</v>
      </c>
      <c r="J227" s="150" t="str">
        <f>VLOOKUP(E227,VIP!$A$2:$O12312,8,FALSE)</f>
        <v>Si</v>
      </c>
      <c r="K227" s="150" t="str">
        <f>VLOOKUP(E227,VIP!$A$2:$O15886,6,0)</f>
        <v>NO</v>
      </c>
      <c r="L227" s="137" t="s">
        <v>2410</v>
      </c>
      <c r="M227" s="95" t="s">
        <v>2438</v>
      </c>
      <c r="N227" s="95" t="s">
        <v>2444</v>
      </c>
      <c r="O227" s="150" t="s">
        <v>2445</v>
      </c>
      <c r="P227" s="150"/>
      <c r="Q227" s="129" t="s">
        <v>2410</v>
      </c>
    </row>
    <row r="228" spans="1:17" ht="18" x14ac:dyDescent="0.25">
      <c r="A228" s="150" t="str">
        <f>VLOOKUP(E228,'LISTADO ATM'!$A$2:$C$901,3,0)</f>
        <v>DISTRITO NACIONAL</v>
      </c>
      <c r="B228" s="126" t="s">
        <v>2916</v>
      </c>
      <c r="C228" s="96">
        <v>44433.752638888887</v>
      </c>
      <c r="D228" s="96" t="s">
        <v>2441</v>
      </c>
      <c r="E228" s="126">
        <v>976</v>
      </c>
      <c r="F228" s="150" t="str">
        <f>VLOOKUP(E228,VIP!$A$2:$O15456,2,0)</f>
        <v>DRBR24W</v>
      </c>
      <c r="G228" s="150" t="str">
        <f>VLOOKUP(E228,'LISTADO ATM'!$A$2:$B$900,2,0)</f>
        <v xml:space="preserve">ATM Oficina Diamond Plaza I </v>
      </c>
      <c r="H228" s="150" t="str">
        <f>VLOOKUP(E228,VIP!$A$2:$O20417,7,FALSE)</f>
        <v>Si</v>
      </c>
      <c r="I228" s="150" t="str">
        <f>VLOOKUP(E228,VIP!$A$2:$O12382,8,FALSE)</f>
        <v>Si</v>
      </c>
      <c r="J228" s="150" t="str">
        <f>VLOOKUP(E228,VIP!$A$2:$O12332,8,FALSE)</f>
        <v>Si</v>
      </c>
      <c r="K228" s="150" t="str">
        <f>VLOOKUP(E228,VIP!$A$2:$O15906,6,0)</f>
        <v>NO</v>
      </c>
      <c r="L228" s="137" t="s">
        <v>2410</v>
      </c>
      <c r="M228" s="95" t="s">
        <v>2438</v>
      </c>
      <c r="N228" s="95" t="s">
        <v>2444</v>
      </c>
      <c r="O228" s="150" t="s">
        <v>2445</v>
      </c>
      <c r="P228" s="150"/>
      <c r="Q228" s="129" t="s">
        <v>2410</v>
      </c>
    </row>
    <row r="229" spans="1:17" ht="18" x14ac:dyDescent="0.25">
      <c r="A229" s="150" t="str">
        <f>VLOOKUP(E229,'LISTADO ATM'!$A$2:$C$901,3,0)</f>
        <v>SUR</v>
      </c>
      <c r="B229" s="126" t="s">
        <v>2911</v>
      </c>
      <c r="C229" s="96">
        <v>44433.756423611114</v>
      </c>
      <c r="D229" s="96" t="s">
        <v>2460</v>
      </c>
      <c r="E229" s="126">
        <v>84</v>
      </c>
      <c r="F229" s="150" t="str">
        <f>VLOOKUP(E229,VIP!$A$2:$O15451,2,0)</f>
        <v>DRBR084</v>
      </c>
      <c r="G229" s="150" t="str">
        <f>VLOOKUP(E229,'LISTADO ATM'!$A$2:$B$900,2,0)</f>
        <v xml:space="preserve">ATM Oficina Multicentro Sirena San Cristóbal </v>
      </c>
      <c r="H229" s="150" t="str">
        <f>VLOOKUP(E229,VIP!$A$2:$O20412,7,FALSE)</f>
        <v>Si</v>
      </c>
      <c r="I229" s="150" t="str">
        <f>VLOOKUP(E229,VIP!$A$2:$O12377,8,FALSE)</f>
        <v>Si</v>
      </c>
      <c r="J229" s="150" t="str">
        <f>VLOOKUP(E229,VIP!$A$2:$O12327,8,FALSE)</f>
        <v>Si</v>
      </c>
      <c r="K229" s="150" t="str">
        <f>VLOOKUP(E229,VIP!$A$2:$O15901,6,0)</f>
        <v>SI</v>
      </c>
      <c r="L229" s="137" t="s">
        <v>2410</v>
      </c>
      <c r="M229" s="95" t="s">
        <v>2438</v>
      </c>
      <c r="N229" s="95" t="s">
        <v>2444</v>
      </c>
      <c r="O229" s="150" t="s">
        <v>2461</v>
      </c>
      <c r="P229" s="150"/>
      <c r="Q229" s="129" t="s">
        <v>2410</v>
      </c>
    </row>
    <row r="230" spans="1:17" ht="18" x14ac:dyDescent="0.25">
      <c r="A230" s="150" t="str">
        <f>VLOOKUP(E230,'LISTADO ATM'!$A$2:$C$901,3,0)</f>
        <v>DISTRITO NACIONAL</v>
      </c>
      <c r="B230" s="126" t="s">
        <v>2883</v>
      </c>
      <c r="C230" s="96">
        <v>44433.812673611108</v>
      </c>
      <c r="D230" s="96" t="s">
        <v>2441</v>
      </c>
      <c r="E230" s="126">
        <v>165</v>
      </c>
      <c r="F230" s="150" t="str">
        <f>VLOOKUP(E230,VIP!$A$2:$O15429,2,0)</f>
        <v>DRBR165</v>
      </c>
      <c r="G230" s="150" t="str">
        <f>VLOOKUP(E230,'LISTADO ATM'!$A$2:$B$900,2,0)</f>
        <v>ATM Autoservicio Megacentro</v>
      </c>
      <c r="H230" s="150" t="str">
        <f>VLOOKUP(E230,VIP!$A$2:$O20390,7,FALSE)</f>
        <v>Si</v>
      </c>
      <c r="I230" s="150" t="str">
        <f>VLOOKUP(E230,VIP!$A$2:$O12355,8,FALSE)</f>
        <v>Si</v>
      </c>
      <c r="J230" s="150" t="str">
        <f>VLOOKUP(E230,VIP!$A$2:$O12305,8,FALSE)</f>
        <v>Si</v>
      </c>
      <c r="K230" s="150" t="str">
        <f>VLOOKUP(E230,VIP!$A$2:$O15879,6,0)</f>
        <v>SI</v>
      </c>
      <c r="L230" s="137" t="s">
        <v>2410</v>
      </c>
      <c r="M230" s="95" t="s">
        <v>2438</v>
      </c>
      <c r="N230" s="95" t="s">
        <v>2444</v>
      </c>
      <c r="O230" s="150" t="s">
        <v>2445</v>
      </c>
      <c r="P230" s="150"/>
      <c r="Q230" s="129" t="s">
        <v>2410</v>
      </c>
    </row>
    <row r="231" spans="1:17" ht="18" x14ac:dyDescent="0.25">
      <c r="A231" s="150" t="str">
        <f>VLOOKUP(E231,'LISTADO ATM'!$A$2:$C$901,3,0)</f>
        <v>SUR</v>
      </c>
      <c r="B231" s="126" t="s">
        <v>2912</v>
      </c>
      <c r="C231" s="96">
        <v>44433.755231481482</v>
      </c>
      <c r="D231" s="96" t="s">
        <v>2460</v>
      </c>
      <c r="E231" s="126">
        <v>252</v>
      </c>
      <c r="F231" s="150" t="str">
        <f>VLOOKUP(E231,VIP!$A$2:$O15452,2,0)</f>
        <v>DRBR252</v>
      </c>
      <c r="G231" s="150" t="str">
        <f>VLOOKUP(E231,'LISTADO ATM'!$A$2:$B$900,2,0)</f>
        <v xml:space="preserve">ATM Banco Agrícola (Barahona) </v>
      </c>
      <c r="H231" s="150" t="str">
        <f>VLOOKUP(E231,VIP!$A$2:$O20413,7,FALSE)</f>
        <v>Si</v>
      </c>
      <c r="I231" s="150" t="str">
        <f>VLOOKUP(E231,VIP!$A$2:$O12378,8,FALSE)</f>
        <v>Si</v>
      </c>
      <c r="J231" s="150" t="str">
        <f>VLOOKUP(E231,VIP!$A$2:$O12328,8,FALSE)</f>
        <v>Si</v>
      </c>
      <c r="K231" s="150" t="str">
        <f>VLOOKUP(E231,VIP!$A$2:$O15902,6,0)</f>
        <v>NO</v>
      </c>
      <c r="L231" s="137" t="s">
        <v>2410</v>
      </c>
      <c r="M231" s="95" t="s">
        <v>2438</v>
      </c>
      <c r="N231" s="95" t="s">
        <v>2444</v>
      </c>
      <c r="O231" s="150" t="s">
        <v>2461</v>
      </c>
      <c r="P231" s="150"/>
      <c r="Q231" s="129" t="s">
        <v>2410</v>
      </c>
    </row>
    <row r="232" spans="1:17" ht="18" x14ac:dyDescent="0.25">
      <c r="A232" s="150" t="str">
        <f>VLOOKUP(E232,'LISTADO ATM'!$A$2:$C$901,3,0)</f>
        <v>DISTRITO NACIONAL</v>
      </c>
      <c r="B232" s="126" t="s">
        <v>2910</v>
      </c>
      <c r="C232" s="96">
        <v>44433.760254629633</v>
      </c>
      <c r="D232" s="96" t="s">
        <v>2441</v>
      </c>
      <c r="E232" s="126">
        <v>461</v>
      </c>
      <c r="F232" s="150" t="str">
        <f>VLOOKUP(E232,VIP!$A$2:$O15450,2,0)</f>
        <v>DRBR461</v>
      </c>
      <c r="G232" s="150" t="str">
        <f>VLOOKUP(E232,'LISTADO ATM'!$A$2:$B$900,2,0)</f>
        <v xml:space="preserve">ATM Autobanco Sarasota I </v>
      </c>
      <c r="H232" s="150" t="str">
        <f>VLOOKUP(E232,VIP!$A$2:$O20411,7,FALSE)</f>
        <v>Si</v>
      </c>
      <c r="I232" s="150" t="str">
        <f>VLOOKUP(E232,VIP!$A$2:$O12376,8,FALSE)</f>
        <v>Si</v>
      </c>
      <c r="J232" s="150" t="str">
        <f>VLOOKUP(E232,VIP!$A$2:$O12326,8,FALSE)</f>
        <v>Si</v>
      </c>
      <c r="K232" s="150" t="str">
        <f>VLOOKUP(E232,VIP!$A$2:$O15900,6,0)</f>
        <v>SI</v>
      </c>
      <c r="L232" s="137" t="s">
        <v>2410</v>
      </c>
      <c r="M232" s="95" t="s">
        <v>2438</v>
      </c>
      <c r="N232" s="95" t="s">
        <v>2444</v>
      </c>
      <c r="O232" s="150" t="s">
        <v>2445</v>
      </c>
      <c r="P232" s="150"/>
      <c r="Q232" s="129" t="s">
        <v>2410</v>
      </c>
    </row>
    <row r="233" spans="1:17" ht="18" x14ac:dyDescent="0.25">
      <c r="A233" s="150" t="str">
        <f>VLOOKUP(E233,'LISTADO ATM'!$A$2:$C$901,3,0)</f>
        <v>NORTE</v>
      </c>
      <c r="B233" s="126" t="s">
        <v>2914</v>
      </c>
      <c r="C233" s="96">
        <v>44433.753622685188</v>
      </c>
      <c r="D233" s="96" t="s">
        <v>2613</v>
      </c>
      <c r="E233" s="126">
        <v>633</v>
      </c>
      <c r="F233" s="150" t="str">
        <f>VLOOKUP(E233,VIP!$A$2:$O15454,2,0)</f>
        <v>DRBR260</v>
      </c>
      <c r="G233" s="150" t="str">
        <f>VLOOKUP(E233,'LISTADO ATM'!$A$2:$B$900,2,0)</f>
        <v xml:space="preserve">ATM Autobanco Las Colinas </v>
      </c>
      <c r="H233" s="150" t="str">
        <f>VLOOKUP(E233,VIP!$A$2:$O20415,7,FALSE)</f>
        <v>Si</v>
      </c>
      <c r="I233" s="150" t="str">
        <f>VLOOKUP(E233,VIP!$A$2:$O12380,8,FALSE)</f>
        <v>Si</v>
      </c>
      <c r="J233" s="150" t="str">
        <f>VLOOKUP(E233,VIP!$A$2:$O12330,8,FALSE)</f>
        <v>Si</v>
      </c>
      <c r="K233" s="150" t="str">
        <f>VLOOKUP(E233,VIP!$A$2:$O15904,6,0)</f>
        <v>SI</v>
      </c>
      <c r="L233" s="137" t="s">
        <v>2410</v>
      </c>
      <c r="M233" s="95" t="s">
        <v>2438</v>
      </c>
      <c r="N233" s="95" t="s">
        <v>2444</v>
      </c>
      <c r="O233" s="150" t="s">
        <v>2614</v>
      </c>
      <c r="P233" s="150"/>
      <c r="Q233" s="129" t="s">
        <v>2410</v>
      </c>
    </row>
    <row r="234" spans="1:17" ht="18" x14ac:dyDescent="0.25">
      <c r="A234" s="150" t="str">
        <f>VLOOKUP(E234,'LISTADO ATM'!$A$2:$C$901,3,0)</f>
        <v>SUR</v>
      </c>
      <c r="B234" s="126" t="s">
        <v>2913</v>
      </c>
      <c r="C234" s="96">
        <v>44433.754340277781</v>
      </c>
      <c r="D234" s="96" t="s">
        <v>2460</v>
      </c>
      <c r="E234" s="126">
        <v>677</v>
      </c>
      <c r="F234" s="150" t="str">
        <f>VLOOKUP(E234,VIP!$A$2:$O15453,2,0)</f>
        <v>DRBR677</v>
      </c>
      <c r="G234" s="150" t="str">
        <f>VLOOKUP(E234,'LISTADO ATM'!$A$2:$B$900,2,0)</f>
        <v>ATM PBG Villa Jaragua</v>
      </c>
      <c r="H234" s="150" t="str">
        <f>VLOOKUP(E234,VIP!$A$2:$O20414,7,FALSE)</f>
        <v>Si</v>
      </c>
      <c r="I234" s="150" t="str">
        <f>VLOOKUP(E234,VIP!$A$2:$O12379,8,FALSE)</f>
        <v>Si</v>
      </c>
      <c r="J234" s="150" t="str">
        <f>VLOOKUP(E234,VIP!$A$2:$O12329,8,FALSE)</f>
        <v>Si</v>
      </c>
      <c r="K234" s="150" t="str">
        <f>VLOOKUP(E234,VIP!$A$2:$O15903,6,0)</f>
        <v>SI</v>
      </c>
      <c r="L234" s="137" t="s">
        <v>2410</v>
      </c>
      <c r="M234" s="95" t="s">
        <v>2438</v>
      </c>
      <c r="N234" s="95" t="s">
        <v>2444</v>
      </c>
      <c r="O234" s="150" t="s">
        <v>2461</v>
      </c>
      <c r="P234" s="150"/>
      <c r="Q234" s="129" t="s">
        <v>2410</v>
      </c>
    </row>
    <row r="235" spans="1:17" ht="18" x14ac:dyDescent="0.25">
      <c r="A235" s="150" t="str">
        <f>VLOOKUP(E235,'LISTADO ATM'!$A$2:$C$901,3,0)</f>
        <v>NORTE</v>
      </c>
      <c r="B235" s="126" t="s">
        <v>2915</v>
      </c>
      <c r="C235" s="96">
        <v>44433.753182870372</v>
      </c>
      <c r="D235" s="96" t="s">
        <v>2441</v>
      </c>
      <c r="E235" s="126">
        <v>799</v>
      </c>
      <c r="F235" s="150" t="str">
        <f>VLOOKUP(E235,VIP!$A$2:$O15455,2,0)</f>
        <v>DRBR799</v>
      </c>
      <c r="G235" s="150" t="str">
        <f>VLOOKUP(E235,'LISTADO ATM'!$A$2:$B$900,2,0)</f>
        <v xml:space="preserve">ATM Clínica Corominas (Santiago) </v>
      </c>
      <c r="H235" s="150" t="str">
        <f>VLOOKUP(E235,VIP!$A$2:$O20416,7,FALSE)</f>
        <v>Si</v>
      </c>
      <c r="I235" s="150" t="str">
        <f>VLOOKUP(E235,VIP!$A$2:$O12381,8,FALSE)</f>
        <v>Si</v>
      </c>
      <c r="J235" s="150" t="str">
        <f>VLOOKUP(E235,VIP!$A$2:$O12331,8,FALSE)</f>
        <v>Si</v>
      </c>
      <c r="K235" s="150" t="str">
        <f>VLOOKUP(E235,VIP!$A$2:$O15905,6,0)</f>
        <v>NO</v>
      </c>
      <c r="L235" s="137" t="s">
        <v>2410</v>
      </c>
      <c r="M235" s="95" t="s">
        <v>2438</v>
      </c>
      <c r="N235" s="95" t="s">
        <v>2444</v>
      </c>
      <c r="O235" s="150" t="s">
        <v>2445</v>
      </c>
      <c r="P235" s="150"/>
      <c r="Q235" s="129" t="s">
        <v>2410</v>
      </c>
    </row>
    <row r="236" spans="1:17" ht="18" x14ac:dyDescent="0.25">
      <c r="A236" s="150" t="str">
        <f>VLOOKUP(E236,'LISTADO ATM'!$A$2:$C$901,3,0)</f>
        <v>DISTRITO NACIONAL</v>
      </c>
      <c r="B236" s="126" t="s">
        <v>2822</v>
      </c>
      <c r="C236" s="96">
        <v>44433.592858796299</v>
      </c>
      <c r="D236" s="96" t="s">
        <v>2174</v>
      </c>
      <c r="E236" s="126">
        <v>12</v>
      </c>
      <c r="F236" s="150" t="str">
        <f>VLOOKUP(E236,VIP!$A$2:$O15437,2,0)</f>
        <v>DRBR012</v>
      </c>
      <c r="G236" s="150" t="str">
        <f>VLOOKUP(E236,'LISTADO ATM'!$A$2:$B$900,2,0)</f>
        <v xml:space="preserve">ATM Comercial Ganadera (San Isidro) </v>
      </c>
      <c r="H236" s="150" t="str">
        <f>VLOOKUP(E236,VIP!$A$2:$O20398,7,FALSE)</f>
        <v>Si</v>
      </c>
      <c r="I236" s="150" t="str">
        <f>VLOOKUP(E236,VIP!$A$2:$O12363,8,FALSE)</f>
        <v>No</v>
      </c>
      <c r="J236" s="150" t="str">
        <f>VLOOKUP(E236,VIP!$A$2:$O12313,8,FALSE)</f>
        <v>No</v>
      </c>
      <c r="K236" s="150" t="str">
        <f>VLOOKUP(E236,VIP!$A$2:$O15887,6,0)</f>
        <v>NO</v>
      </c>
      <c r="L236" s="137" t="s">
        <v>2456</v>
      </c>
      <c r="M236" s="95" t="s">
        <v>2438</v>
      </c>
      <c r="N236" s="95" t="s">
        <v>2444</v>
      </c>
      <c r="O236" s="150" t="s">
        <v>2446</v>
      </c>
      <c r="P236" s="150"/>
      <c r="Q236" s="129" t="s">
        <v>2456</v>
      </c>
    </row>
    <row r="237" spans="1:17" ht="18" x14ac:dyDescent="0.25">
      <c r="A237" s="150" t="str">
        <f>VLOOKUP(E237,'LISTADO ATM'!$A$2:$C$901,3,0)</f>
        <v>DISTRITO NACIONAL</v>
      </c>
      <c r="B237" s="126" t="s">
        <v>2645</v>
      </c>
      <c r="C237" s="96">
        <v>44432.383888888886</v>
      </c>
      <c r="D237" s="96" t="s">
        <v>2174</v>
      </c>
      <c r="E237" s="126">
        <v>35</v>
      </c>
      <c r="F237" s="150" t="str">
        <f>VLOOKUP(E237,VIP!$A$2:$O15351,2,0)</f>
        <v>DRBR035</v>
      </c>
      <c r="G237" s="150" t="str">
        <f>VLOOKUP(E237,'LISTADO ATM'!$A$2:$B$900,2,0)</f>
        <v xml:space="preserve">ATM Dirección General de Aduanas I </v>
      </c>
      <c r="H237" s="150" t="str">
        <f>VLOOKUP(E237,VIP!$A$2:$O20312,7,FALSE)</f>
        <v>Si</v>
      </c>
      <c r="I237" s="150" t="str">
        <f>VLOOKUP(E237,VIP!$A$2:$O12277,8,FALSE)</f>
        <v>Si</v>
      </c>
      <c r="J237" s="150" t="str">
        <f>VLOOKUP(E237,VIP!$A$2:$O12227,8,FALSE)</f>
        <v>Si</v>
      </c>
      <c r="K237" s="150" t="str">
        <f>VLOOKUP(E237,VIP!$A$2:$O15801,6,0)</f>
        <v>NO</v>
      </c>
      <c r="L237" s="137" t="s">
        <v>2456</v>
      </c>
      <c r="M237" s="95" t="s">
        <v>2438</v>
      </c>
      <c r="N237" s="95" t="s">
        <v>2444</v>
      </c>
      <c r="O237" s="150" t="s">
        <v>2446</v>
      </c>
      <c r="P237" s="150"/>
      <c r="Q237" s="129" t="s">
        <v>2456</v>
      </c>
    </row>
    <row r="238" spans="1:17" ht="18" x14ac:dyDescent="0.25">
      <c r="A238" s="150" t="str">
        <f>VLOOKUP(E238,'LISTADO ATM'!$A$2:$C$901,3,0)</f>
        <v>DISTRITO NACIONAL</v>
      </c>
      <c r="B238" s="126" t="s">
        <v>2842</v>
      </c>
      <c r="C238" s="96">
        <v>44433.503888888888</v>
      </c>
      <c r="D238" s="96" t="s">
        <v>2174</v>
      </c>
      <c r="E238" s="126">
        <v>281</v>
      </c>
      <c r="F238" s="150" t="str">
        <f>VLOOKUP(E238,VIP!$A$2:$O15457,2,0)</f>
        <v>DRBR737</v>
      </c>
      <c r="G238" s="150" t="str">
        <f>VLOOKUP(E238,'LISTADO ATM'!$A$2:$B$900,2,0)</f>
        <v xml:space="preserve">ATM S/M Pola Independencia </v>
      </c>
      <c r="H238" s="150" t="str">
        <f>VLOOKUP(E238,VIP!$A$2:$O20418,7,FALSE)</f>
        <v>Si</v>
      </c>
      <c r="I238" s="150" t="str">
        <f>VLOOKUP(E238,VIP!$A$2:$O12383,8,FALSE)</f>
        <v>Si</v>
      </c>
      <c r="J238" s="150" t="str">
        <f>VLOOKUP(E238,VIP!$A$2:$O12333,8,FALSE)</f>
        <v>Si</v>
      </c>
      <c r="K238" s="150" t="str">
        <f>VLOOKUP(E238,VIP!$A$2:$O15907,6,0)</f>
        <v>NO</v>
      </c>
      <c r="L238" s="137" t="s">
        <v>2456</v>
      </c>
      <c r="M238" s="95" t="s">
        <v>2438</v>
      </c>
      <c r="N238" s="95" t="s">
        <v>2608</v>
      </c>
      <c r="O238" s="150" t="s">
        <v>2446</v>
      </c>
      <c r="P238" s="150"/>
      <c r="Q238" s="129" t="s">
        <v>2456</v>
      </c>
    </row>
    <row r="239" spans="1:17" ht="18" x14ac:dyDescent="0.25">
      <c r="A239" s="150" t="str">
        <f>VLOOKUP(E239,'LISTADO ATM'!$A$2:$C$901,3,0)</f>
        <v>DISTRITO NACIONAL</v>
      </c>
      <c r="B239" s="126" t="s">
        <v>2870</v>
      </c>
      <c r="C239" s="96">
        <v>44433.659108796295</v>
      </c>
      <c r="D239" s="96" t="s">
        <v>2174</v>
      </c>
      <c r="E239" s="126">
        <v>904</v>
      </c>
      <c r="F239" s="150" t="str">
        <f>VLOOKUP(E239,VIP!$A$2:$O15435,2,0)</f>
        <v>DRBR24B</v>
      </c>
      <c r="G239" s="150" t="str">
        <f>VLOOKUP(E239,'LISTADO ATM'!$A$2:$B$900,2,0)</f>
        <v xml:space="preserve">ATM Oficina Multicentro La Sirena Churchill </v>
      </c>
      <c r="H239" s="150" t="str">
        <f>VLOOKUP(E239,VIP!$A$2:$O20396,7,FALSE)</f>
        <v>Si</v>
      </c>
      <c r="I239" s="150" t="str">
        <f>VLOOKUP(E239,VIP!$A$2:$O12361,8,FALSE)</f>
        <v>Si</v>
      </c>
      <c r="J239" s="150" t="str">
        <f>VLOOKUP(E239,VIP!$A$2:$O12311,8,FALSE)</f>
        <v>Si</v>
      </c>
      <c r="K239" s="150" t="str">
        <f>VLOOKUP(E239,VIP!$A$2:$O15885,6,0)</f>
        <v>SI</v>
      </c>
      <c r="L239" s="137" t="s">
        <v>2456</v>
      </c>
      <c r="M239" s="95" t="s">
        <v>2438</v>
      </c>
      <c r="N239" s="95" t="s">
        <v>2444</v>
      </c>
      <c r="O239" s="150" t="s">
        <v>2446</v>
      </c>
      <c r="P239" s="150"/>
      <c r="Q239" s="129" t="s">
        <v>2456</v>
      </c>
    </row>
    <row r="240" spans="1:17" ht="18" x14ac:dyDescent="0.25">
      <c r="A240" s="150" t="str">
        <f>VLOOKUP(E240,'LISTADO ATM'!$A$2:$C$901,3,0)</f>
        <v>DISTRITO NACIONAL</v>
      </c>
      <c r="B240" s="126" t="s">
        <v>2899</v>
      </c>
      <c r="C240" s="96">
        <v>44433.777546296296</v>
      </c>
      <c r="D240" s="96" t="s">
        <v>2174</v>
      </c>
      <c r="E240" s="126">
        <v>243</v>
      </c>
      <c r="F240" s="150" t="str">
        <f>VLOOKUP(E240,VIP!$A$2:$O15440,2,0)</f>
        <v>DRBR243</v>
      </c>
      <c r="G240" s="150" t="str">
        <f>VLOOKUP(E240,'LISTADO ATM'!$A$2:$B$900,2,0)</f>
        <v xml:space="preserve">ATM Autoservicio Plaza Central  </v>
      </c>
      <c r="H240" s="150" t="str">
        <f>VLOOKUP(E240,VIP!$A$2:$O20401,7,FALSE)</f>
        <v>Si</v>
      </c>
      <c r="I240" s="150" t="str">
        <f>VLOOKUP(E240,VIP!$A$2:$O12366,8,FALSE)</f>
        <v>Si</v>
      </c>
      <c r="J240" s="150" t="str">
        <f>VLOOKUP(E240,VIP!$A$2:$O12316,8,FALSE)</f>
        <v>Si</v>
      </c>
      <c r="K240" s="150" t="str">
        <f>VLOOKUP(E240,VIP!$A$2:$O15890,6,0)</f>
        <v>SI</v>
      </c>
      <c r="L240" s="137" t="s">
        <v>2456</v>
      </c>
      <c r="M240" s="95" t="s">
        <v>2438</v>
      </c>
      <c r="N240" s="95" t="s">
        <v>2444</v>
      </c>
      <c r="O240" s="150" t="s">
        <v>2446</v>
      </c>
      <c r="P240" s="150"/>
      <c r="Q240" s="129" t="s">
        <v>2456</v>
      </c>
    </row>
    <row r="241" spans="1:17" ht="18" x14ac:dyDescent="0.25">
      <c r="A241" s="150" t="str">
        <f>VLOOKUP(E241,'LISTADO ATM'!$A$2:$C$901,3,0)</f>
        <v>DISTRITO NACIONAL</v>
      </c>
      <c r="B241" s="126" t="s">
        <v>2900</v>
      </c>
      <c r="C241" s="96">
        <v>44433.774618055555</v>
      </c>
      <c r="D241" s="96" t="s">
        <v>2174</v>
      </c>
      <c r="E241" s="126">
        <v>259</v>
      </c>
      <c r="F241" s="150" t="str">
        <f>VLOOKUP(E241,VIP!$A$2:$O15441,2,0)</f>
        <v>DRBR259</v>
      </c>
      <c r="G241" s="150" t="str">
        <f>VLOOKUP(E241,'LISTADO ATM'!$A$2:$B$900,2,0)</f>
        <v>ATM Senado de la Republica</v>
      </c>
      <c r="H241" s="150" t="str">
        <f>VLOOKUP(E241,VIP!$A$2:$O20402,7,FALSE)</f>
        <v>Si</v>
      </c>
      <c r="I241" s="150" t="str">
        <f>VLOOKUP(E241,VIP!$A$2:$O12367,8,FALSE)</f>
        <v>Si</v>
      </c>
      <c r="J241" s="150" t="str">
        <f>VLOOKUP(E241,VIP!$A$2:$O12317,8,FALSE)</f>
        <v>Si</v>
      </c>
      <c r="K241" s="150" t="str">
        <f>VLOOKUP(E241,VIP!$A$2:$O15891,6,0)</f>
        <v>NO</v>
      </c>
      <c r="L241" s="137" t="s">
        <v>2456</v>
      </c>
      <c r="M241" s="95" t="s">
        <v>2438</v>
      </c>
      <c r="N241" s="95" t="s">
        <v>2444</v>
      </c>
      <c r="O241" s="150" t="s">
        <v>2446</v>
      </c>
      <c r="P241" s="150"/>
      <c r="Q241" s="129" t="s">
        <v>2456</v>
      </c>
    </row>
    <row r="242" spans="1:17" ht="18" x14ac:dyDescent="0.25">
      <c r="A242" s="150" t="str">
        <f>VLOOKUP(E242,'LISTADO ATM'!$A$2:$C$901,3,0)</f>
        <v>NORTE</v>
      </c>
      <c r="B242" s="126" t="s">
        <v>2919</v>
      </c>
      <c r="C242" s="96">
        <v>44433.684444444443</v>
      </c>
      <c r="D242" s="96" t="s">
        <v>2174</v>
      </c>
      <c r="E242" s="126">
        <v>266</v>
      </c>
      <c r="F242" s="150" t="str">
        <f>VLOOKUP(E242,VIP!$A$2:$O15459,2,0)</f>
        <v>DRBR266</v>
      </c>
      <c r="G242" s="150" t="str">
        <f>VLOOKUP(E242,'LISTADO ATM'!$A$2:$B$900,2,0)</f>
        <v xml:space="preserve">ATM Oficina Villa Francisca </v>
      </c>
      <c r="H242" s="150" t="str">
        <f>VLOOKUP(E242,VIP!$A$2:$O20420,7,FALSE)</f>
        <v>Si</v>
      </c>
      <c r="I242" s="150" t="str">
        <f>VLOOKUP(E242,VIP!$A$2:$O12385,8,FALSE)</f>
        <v>Si</v>
      </c>
      <c r="J242" s="150" t="str">
        <f>VLOOKUP(E242,VIP!$A$2:$O12335,8,FALSE)</f>
        <v>Si</v>
      </c>
      <c r="K242" s="150" t="str">
        <f>VLOOKUP(E242,VIP!$A$2:$O15909,6,0)</f>
        <v>NO</v>
      </c>
      <c r="L242" s="137" t="s">
        <v>2456</v>
      </c>
      <c r="M242" s="95" t="s">
        <v>2438</v>
      </c>
      <c r="N242" s="95" t="s">
        <v>2608</v>
      </c>
      <c r="O242" s="150" t="s">
        <v>2446</v>
      </c>
      <c r="P242" s="150"/>
      <c r="Q242" s="129" t="s">
        <v>2456</v>
      </c>
    </row>
    <row r="243" spans="1:17" ht="18" x14ac:dyDescent="0.25">
      <c r="A243" s="150" t="str">
        <f>VLOOKUP(E243,'LISTADO ATM'!$A$2:$C$901,3,0)</f>
        <v>DISTRITO NACIONAL</v>
      </c>
      <c r="B243" s="126" t="s">
        <v>2902</v>
      </c>
      <c r="C243" s="96">
        <v>44433.768090277779</v>
      </c>
      <c r="D243" s="96" t="s">
        <v>2174</v>
      </c>
      <c r="E243" s="126">
        <v>302</v>
      </c>
      <c r="F243" s="150" t="str">
        <f>VLOOKUP(E243,VIP!$A$2:$O15443,2,0)</f>
        <v>DRBR302</v>
      </c>
      <c r="G243" s="150" t="str">
        <f>VLOOKUP(E243,'LISTADO ATM'!$A$2:$B$900,2,0)</f>
        <v xml:space="preserve">ATM S/M Aprezio Los Mameyes  </v>
      </c>
      <c r="H243" s="150" t="str">
        <f>VLOOKUP(E243,VIP!$A$2:$O20404,7,FALSE)</f>
        <v>Si</v>
      </c>
      <c r="I243" s="150" t="str">
        <f>VLOOKUP(E243,VIP!$A$2:$O12369,8,FALSE)</f>
        <v>Si</v>
      </c>
      <c r="J243" s="150" t="str">
        <f>VLOOKUP(E243,VIP!$A$2:$O12319,8,FALSE)</f>
        <v>Si</v>
      </c>
      <c r="K243" s="150" t="str">
        <f>VLOOKUP(E243,VIP!$A$2:$O15893,6,0)</f>
        <v>NO</v>
      </c>
      <c r="L243" s="137" t="s">
        <v>2456</v>
      </c>
      <c r="M243" s="95" t="s">
        <v>2438</v>
      </c>
      <c r="N243" s="95" t="s">
        <v>2444</v>
      </c>
      <c r="O243" s="150" t="s">
        <v>2446</v>
      </c>
      <c r="P243" s="150"/>
      <c r="Q243" s="129" t="s">
        <v>2456</v>
      </c>
    </row>
    <row r="244" spans="1:17" ht="18" x14ac:dyDescent="0.25">
      <c r="A244" s="150" t="str">
        <f>VLOOKUP(E244,'LISTADO ATM'!$A$2:$C$901,3,0)</f>
        <v>DISTRITO NACIONAL</v>
      </c>
      <c r="B244" s="126" t="s">
        <v>2905</v>
      </c>
      <c r="C244" s="96">
        <v>44433.762557870374</v>
      </c>
      <c r="D244" s="96" t="s">
        <v>2174</v>
      </c>
      <c r="E244" s="126">
        <v>525</v>
      </c>
      <c r="F244" s="150" t="str">
        <f>VLOOKUP(E244,VIP!$A$2:$O15446,2,0)</f>
        <v>DRBR525</v>
      </c>
      <c r="G244" s="150" t="str">
        <f>VLOOKUP(E244,'LISTADO ATM'!$A$2:$B$900,2,0)</f>
        <v>ATM S/M Bravo Las Americas</v>
      </c>
      <c r="H244" s="150" t="str">
        <f>VLOOKUP(E244,VIP!$A$2:$O20407,7,FALSE)</f>
        <v>Si</v>
      </c>
      <c r="I244" s="150" t="str">
        <f>VLOOKUP(E244,VIP!$A$2:$O12372,8,FALSE)</f>
        <v>Si</v>
      </c>
      <c r="J244" s="150" t="str">
        <f>VLOOKUP(E244,VIP!$A$2:$O12322,8,FALSE)</f>
        <v>Si</v>
      </c>
      <c r="K244" s="150" t="str">
        <f>VLOOKUP(E244,VIP!$A$2:$O15896,6,0)</f>
        <v>NO</v>
      </c>
      <c r="L244" s="137" t="s">
        <v>2456</v>
      </c>
      <c r="M244" s="95" t="s">
        <v>2438</v>
      </c>
      <c r="N244" s="95" t="s">
        <v>2444</v>
      </c>
      <c r="O244" s="150" t="s">
        <v>2446</v>
      </c>
      <c r="P244" s="150"/>
      <c r="Q244" s="129" t="s">
        <v>2456</v>
      </c>
    </row>
    <row r="245" spans="1:17" ht="18" x14ac:dyDescent="0.25">
      <c r="A245" s="150" t="str">
        <f>VLOOKUP(E245,'LISTADO ATM'!$A$2:$C$901,3,0)</f>
        <v>NORTE</v>
      </c>
      <c r="B245" s="126" t="s">
        <v>2901</v>
      </c>
      <c r="C245" s="96">
        <v>44433.773009259261</v>
      </c>
      <c r="D245" s="96" t="s">
        <v>2175</v>
      </c>
      <c r="E245" s="126">
        <v>864</v>
      </c>
      <c r="F245" s="150" t="str">
        <f>VLOOKUP(E245,VIP!$A$2:$O15442,2,0)</f>
        <v>DRBR864</v>
      </c>
      <c r="G245" s="150" t="str">
        <f>VLOOKUP(E245,'LISTADO ATM'!$A$2:$B$900,2,0)</f>
        <v xml:space="preserve">ATM Palmares Mall (San Francisco) </v>
      </c>
      <c r="H245" s="150" t="str">
        <f>VLOOKUP(E245,VIP!$A$2:$O20403,7,FALSE)</f>
        <v>Si</v>
      </c>
      <c r="I245" s="150" t="str">
        <f>VLOOKUP(E245,VIP!$A$2:$O12368,8,FALSE)</f>
        <v>Si</v>
      </c>
      <c r="J245" s="150" t="str">
        <f>VLOOKUP(E245,VIP!$A$2:$O12318,8,FALSE)</f>
        <v>Si</v>
      </c>
      <c r="K245" s="150" t="str">
        <f>VLOOKUP(E245,VIP!$A$2:$O15892,6,0)</f>
        <v>NO</v>
      </c>
      <c r="L245" s="137" t="s">
        <v>2456</v>
      </c>
      <c r="M245" s="95" t="s">
        <v>2438</v>
      </c>
      <c r="N245" s="95" t="s">
        <v>2444</v>
      </c>
      <c r="O245" s="150" t="s">
        <v>2583</v>
      </c>
      <c r="P245" s="150"/>
      <c r="Q245" s="129" t="s">
        <v>2456</v>
      </c>
    </row>
    <row r="246" spans="1:17" ht="18" x14ac:dyDescent="0.25">
      <c r="A246" s="150" t="str">
        <f>VLOOKUP(E246,'LISTADO ATM'!$A$2:$C$901,3,0)</f>
        <v>DISTRITO NACIONAL</v>
      </c>
      <c r="B246" s="126" t="s">
        <v>2903</v>
      </c>
      <c r="C246" s="96">
        <v>44433.766932870371</v>
      </c>
      <c r="D246" s="96" t="s">
        <v>2174</v>
      </c>
      <c r="E246" s="126">
        <v>914</v>
      </c>
      <c r="F246" s="150" t="str">
        <f>VLOOKUP(E246,VIP!$A$2:$O15444,2,0)</f>
        <v>DRBR914</v>
      </c>
      <c r="G246" s="150" t="str">
        <f>VLOOKUP(E246,'LISTADO ATM'!$A$2:$B$900,2,0)</f>
        <v xml:space="preserve">ATM Clínica Abreu </v>
      </c>
      <c r="H246" s="150" t="str">
        <f>VLOOKUP(E246,VIP!$A$2:$O20405,7,FALSE)</f>
        <v>Si</v>
      </c>
      <c r="I246" s="150" t="str">
        <f>VLOOKUP(E246,VIP!$A$2:$O12370,8,FALSE)</f>
        <v>No</v>
      </c>
      <c r="J246" s="150" t="str">
        <f>VLOOKUP(E246,VIP!$A$2:$O12320,8,FALSE)</f>
        <v>No</v>
      </c>
      <c r="K246" s="150" t="str">
        <f>VLOOKUP(E246,VIP!$A$2:$O15894,6,0)</f>
        <v>NO</v>
      </c>
      <c r="L246" s="137" t="s">
        <v>2456</v>
      </c>
      <c r="M246" s="95" t="s">
        <v>2438</v>
      </c>
      <c r="N246" s="95" t="s">
        <v>2444</v>
      </c>
      <c r="O246" s="150" t="s">
        <v>2446</v>
      </c>
      <c r="P246" s="150"/>
      <c r="Q246" s="129" t="s">
        <v>2456</v>
      </c>
    </row>
    <row r="1035691" spans="16:16" ht="18" x14ac:dyDescent="0.25">
      <c r="P1035691" s="110"/>
    </row>
  </sheetData>
  <autoFilter ref="A4:Q246">
    <sortState ref="A5:Q246">
      <sortCondition ref="M4:M246"/>
    </sortState>
  </autoFilter>
  <sortState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2:E113">
    <cfRule type="duplicateValues" dxfId="474" priority="136960"/>
  </conditionalFormatting>
  <conditionalFormatting sqref="E30:E57">
    <cfRule type="duplicateValues" dxfId="473" priority="136968"/>
  </conditionalFormatting>
  <conditionalFormatting sqref="E58:E80">
    <cfRule type="duplicateValues" dxfId="472" priority="136971"/>
  </conditionalFormatting>
  <conditionalFormatting sqref="E19:E38">
    <cfRule type="duplicateValues" dxfId="471" priority="137237"/>
  </conditionalFormatting>
  <conditionalFormatting sqref="E123:E128">
    <cfRule type="duplicateValues" dxfId="470" priority="52"/>
  </conditionalFormatting>
  <conditionalFormatting sqref="E123:E128">
    <cfRule type="duplicateValues" dxfId="469" priority="51"/>
  </conditionalFormatting>
  <conditionalFormatting sqref="B123:B128">
    <cfRule type="duplicateValues" dxfId="468" priority="50"/>
  </conditionalFormatting>
  <conditionalFormatting sqref="B129:B148">
    <cfRule type="duplicateValues" dxfId="467" priority="49"/>
  </conditionalFormatting>
  <conditionalFormatting sqref="E129:E148">
    <cfRule type="duplicateValues" dxfId="466" priority="48"/>
  </conditionalFormatting>
  <conditionalFormatting sqref="E129:E148">
    <cfRule type="duplicateValues" dxfId="465" priority="47"/>
  </conditionalFormatting>
  <conditionalFormatting sqref="B129:B148">
    <cfRule type="duplicateValues" dxfId="464" priority="46"/>
  </conditionalFormatting>
  <conditionalFormatting sqref="B149:B151">
    <cfRule type="duplicateValues" dxfId="463" priority="44"/>
  </conditionalFormatting>
  <conditionalFormatting sqref="E149:E151">
    <cfRule type="duplicateValues" dxfId="462" priority="43"/>
  </conditionalFormatting>
  <conditionalFormatting sqref="E149:E151">
    <cfRule type="duplicateValues" dxfId="461" priority="42"/>
  </conditionalFormatting>
  <conditionalFormatting sqref="B149:B151">
    <cfRule type="duplicateValues" dxfId="460" priority="41"/>
  </conditionalFormatting>
  <conditionalFormatting sqref="B149:B151">
    <cfRule type="duplicateValues" dxfId="459" priority="40"/>
  </conditionalFormatting>
  <conditionalFormatting sqref="B152:B187">
    <cfRule type="duplicateValues" dxfId="458" priority="38"/>
  </conditionalFormatting>
  <conditionalFormatting sqref="B152:B187">
    <cfRule type="duplicateValues" dxfId="457" priority="35"/>
  </conditionalFormatting>
  <conditionalFormatting sqref="B152:B187">
    <cfRule type="duplicateValues" dxfId="456" priority="34"/>
  </conditionalFormatting>
  <conditionalFormatting sqref="E188:E201">
    <cfRule type="duplicateValues" dxfId="455" priority="31"/>
  </conditionalFormatting>
  <conditionalFormatting sqref="E188:E201">
    <cfRule type="duplicateValues" dxfId="454" priority="30"/>
  </conditionalFormatting>
  <conditionalFormatting sqref="B188:B201">
    <cfRule type="duplicateValues" dxfId="453" priority="29"/>
  </conditionalFormatting>
  <conditionalFormatting sqref="E188:E201">
    <cfRule type="duplicateValues" dxfId="452" priority="28"/>
  </conditionalFormatting>
  <conditionalFormatting sqref="B188:B201">
    <cfRule type="duplicateValues" dxfId="451" priority="27"/>
  </conditionalFormatting>
  <conditionalFormatting sqref="E188:E201">
    <cfRule type="duplicateValues" dxfId="450" priority="26"/>
  </conditionalFormatting>
  <conditionalFormatting sqref="B188:B201">
    <cfRule type="duplicateValues" dxfId="449" priority="25"/>
  </conditionalFormatting>
  <conditionalFormatting sqref="E1:E1048576">
    <cfRule type="duplicateValues" dxfId="448" priority="24"/>
  </conditionalFormatting>
  <conditionalFormatting sqref="E114:E122">
    <cfRule type="duplicateValues" dxfId="447" priority="137911"/>
  </conditionalFormatting>
  <conditionalFormatting sqref="E202:E221">
    <cfRule type="duplicateValues" dxfId="446" priority="23"/>
  </conditionalFormatting>
  <conditionalFormatting sqref="E202:E221">
    <cfRule type="duplicateValues" dxfId="445" priority="22"/>
  </conditionalFormatting>
  <conditionalFormatting sqref="B202:B221">
    <cfRule type="duplicateValues" dxfId="444" priority="21"/>
  </conditionalFormatting>
  <conditionalFormatting sqref="E202:E221">
    <cfRule type="duplicateValues" dxfId="443" priority="20"/>
  </conditionalFormatting>
  <conditionalFormatting sqref="B202:B221">
    <cfRule type="duplicateValues" dxfId="442" priority="19"/>
  </conditionalFormatting>
  <conditionalFormatting sqref="E202:E221">
    <cfRule type="duplicateValues" dxfId="441" priority="18"/>
  </conditionalFormatting>
  <conditionalFormatting sqref="B202:B221">
    <cfRule type="duplicateValues" dxfId="440" priority="17"/>
  </conditionalFormatting>
  <conditionalFormatting sqref="E202:E221">
    <cfRule type="duplicateValues" dxfId="439" priority="16"/>
  </conditionalFormatting>
  <conditionalFormatting sqref="E247:E1048576 E1:E4 E19:E80">
    <cfRule type="duplicateValues" dxfId="438" priority="137912"/>
  </conditionalFormatting>
  <conditionalFormatting sqref="E247:E1048576 E1:E4 E19:E122">
    <cfRule type="duplicateValues" dxfId="437" priority="137916"/>
  </conditionalFormatting>
  <conditionalFormatting sqref="B247:B1048576 B1:B128">
    <cfRule type="duplicateValues" dxfId="436" priority="137920"/>
  </conditionalFormatting>
  <conditionalFormatting sqref="B247:B1048576 B1:B148">
    <cfRule type="duplicateValues" dxfId="435" priority="137923"/>
  </conditionalFormatting>
  <conditionalFormatting sqref="E247:E1048576 E1:E4 E19:E151">
    <cfRule type="duplicateValues" dxfId="434" priority="137926"/>
  </conditionalFormatting>
  <conditionalFormatting sqref="B247:B1048576 B1:B187">
    <cfRule type="duplicateValues" dxfId="433" priority="137933"/>
  </conditionalFormatting>
  <conditionalFormatting sqref="E5:E246">
    <cfRule type="duplicateValues" dxfId="432" priority="137956"/>
  </conditionalFormatting>
  <conditionalFormatting sqref="E222:E246">
    <cfRule type="duplicateValues" dxfId="431" priority="137959"/>
  </conditionalFormatting>
  <conditionalFormatting sqref="B222:B246">
    <cfRule type="duplicateValues" dxfId="430" priority="13796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1"/>
  <sheetViews>
    <sheetView topLeftCell="F1" zoomScale="55" zoomScaleNormal="55" workbookViewId="0">
      <selection activeCell="H15" sqref="H15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84.85546875" style="114" customWidth="1"/>
    <col min="4" max="4" width="60.140625" style="114" customWidth="1"/>
    <col min="5" max="5" width="33" style="69" customWidth="1"/>
    <col min="6" max="6" width="27.28515625" style="82" bestFit="1" customWidth="1"/>
    <col min="7" max="7" width="6.85546875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9" t="s">
        <v>2144</v>
      </c>
      <c r="B1" s="200"/>
      <c r="C1" s="200"/>
      <c r="D1" s="200"/>
      <c r="E1" s="201"/>
      <c r="F1" s="197" t="s">
        <v>2540</v>
      </c>
      <c r="G1" s="198"/>
      <c r="H1" s="100">
        <f>COUNTIF(A:E,"2 Gavetas Vacías + 1 Fallando")</f>
        <v>2</v>
      </c>
      <c r="I1" s="100">
        <f>COUNTIF(A:E,("3 Gavetas Vacías"))</f>
        <v>4</v>
      </c>
      <c r="J1" s="123">
        <f>COUNTIF(A:E,"2 Gavetas Fallando + 1 Vacia")</f>
        <v>0</v>
      </c>
      <c r="K1" s="123"/>
    </row>
    <row r="2" spans="1:11" ht="25.5" customHeight="1" x14ac:dyDescent="0.25">
      <c r="A2" s="202" t="s">
        <v>2628</v>
      </c>
      <c r="B2" s="203"/>
      <c r="C2" s="203"/>
      <c r="D2" s="203"/>
      <c r="E2" s="204"/>
      <c r="F2" s="99" t="s">
        <v>2539</v>
      </c>
      <c r="G2" s="98">
        <f>G3+G4</f>
        <v>242</v>
      </c>
      <c r="H2" s="99" t="s">
        <v>2549</v>
      </c>
      <c r="I2" s="98">
        <f>COUNTIF(A:E,"Abastecido")</f>
        <v>66</v>
      </c>
      <c r="J2" s="99" t="s">
        <v>2566</v>
      </c>
      <c r="K2" s="98">
        <f>COUNTIF(REPORTE!A:Q,"REINICIO FALLIDO")</f>
        <v>6</v>
      </c>
    </row>
    <row r="3" spans="1:11" ht="15" customHeight="1" x14ac:dyDescent="0.25">
      <c r="A3" s="205"/>
      <c r="B3" s="193"/>
      <c r="C3" s="206"/>
      <c r="D3" s="206"/>
      <c r="E3" s="207"/>
      <c r="F3" s="99" t="s">
        <v>2538</v>
      </c>
      <c r="G3" s="98">
        <f>COUNTIF(REPORTE!A:Q,"fuera de Servicio")</f>
        <v>83</v>
      </c>
      <c r="H3" s="99" t="s">
        <v>2545</v>
      </c>
      <c r="I3" s="98">
        <f>COUNTIF(A:E,"Gavetas Vacías + Gavetas Fallando")</f>
        <v>9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44433.25</v>
      </c>
      <c r="C4" s="208"/>
      <c r="D4" s="208"/>
      <c r="E4" s="209"/>
      <c r="F4" s="99" t="s">
        <v>2535</v>
      </c>
      <c r="G4" s="98">
        <f>COUNTIF(REPORTE!A:Q,"En Servicio")</f>
        <v>159</v>
      </c>
      <c r="H4" s="99" t="s">
        <v>2548</v>
      </c>
      <c r="I4" s="98">
        <f>COUNTIF(A:E,"Solucionado")</f>
        <v>10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44433.708333333336</v>
      </c>
      <c r="C5" s="208"/>
      <c r="D5" s="208"/>
      <c r="E5" s="209"/>
      <c r="F5" s="99" t="s">
        <v>2536</v>
      </c>
      <c r="G5" s="98">
        <f>COUNTIF(REPORTE!A:Q,"REINICIO EXITOSO")</f>
        <v>9</v>
      </c>
      <c r="H5" s="99" t="s">
        <v>2542</v>
      </c>
      <c r="I5" s="98">
        <f>I1+H1+J1</f>
        <v>6</v>
      </c>
      <c r="J5" s="123"/>
      <c r="K5" s="123"/>
    </row>
    <row r="6" spans="1:11" ht="15" customHeight="1" x14ac:dyDescent="0.25">
      <c r="A6" s="179"/>
      <c r="B6" s="180"/>
      <c r="C6" s="210"/>
      <c r="D6" s="210"/>
      <c r="E6" s="211"/>
      <c r="F6" s="99" t="s">
        <v>2537</v>
      </c>
      <c r="G6" s="98">
        <f>COUNTIF(REPORTE!A:Q,"CARGA EXITOSA")</f>
        <v>11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82" t="s">
        <v>2570</v>
      </c>
      <c r="B7" s="183"/>
      <c r="C7" s="183"/>
      <c r="D7" s="183"/>
      <c r="E7" s="184"/>
      <c r="F7" s="99" t="s">
        <v>2541</v>
      </c>
      <c r="G7" s="98">
        <f>COUNTIF(A:E,"Sin Efectivo")</f>
        <v>29</v>
      </c>
      <c r="H7" s="99" t="s">
        <v>2547</v>
      </c>
      <c r="I7" s="98">
        <f>COUNTIF(A:E,"GAVETA DE DEPOSITO LLENA")</f>
        <v>0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222" t="s">
        <v>2409</v>
      </c>
    </row>
    <row r="9" spans="1:11" s="108" customFormat="1" ht="18" x14ac:dyDescent="0.25">
      <c r="A9" s="144" t="str">
        <f>VLOOKUP(B9,'[1]LISTADO ATM'!$A$2:$C$922,3,0)</f>
        <v>NORTE</v>
      </c>
      <c r="B9" s="150">
        <v>151</v>
      </c>
      <c r="C9" s="133" t="str">
        <f>VLOOKUP(B9,'[1]LISTADO ATM'!$A$2:$B$922,2,0)</f>
        <v xml:space="preserve">ATM Oficina Nagua </v>
      </c>
      <c r="D9" s="131" t="s">
        <v>2616</v>
      </c>
      <c r="E9" s="151" t="s">
        <v>2702</v>
      </c>
    </row>
    <row r="10" spans="1:11" s="108" customFormat="1" ht="18" x14ac:dyDescent="0.25">
      <c r="A10" s="144" t="str">
        <f>VLOOKUP(B10,'[1]LISTADO ATM'!$A$2:$C$922,3,0)</f>
        <v>NORTE</v>
      </c>
      <c r="B10" s="150">
        <v>3</v>
      </c>
      <c r="C10" s="133" t="str">
        <f>VLOOKUP(B10,'[1]LISTADO ATM'!$A$2:$B$922,2,0)</f>
        <v>ATM Autoservicio La Vega Real</v>
      </c>
      <c r="D10" s="131" t="s">
        <v>2616</v>
      </c>
      <c r="E10" s="151">
        <v>3336000481</v>
      </c>
    </row>
    <row r="11" spans="1:11" s="108" customFormat="1" ht="18" x14ac:dyDescent="0.25">
      <c r="A11" s="144" t="str">
        <f>VLOOKUP(B11,'[1]LISTADO ATM'!$A$2:$C$922,3,0)</f>
        <v>NORTE</v>
      </c>
      <c r="B11" s="150">
        <v>775</v>
      </c>
      <c r="C11" s="133" t="str">
        <f>VLOOKUP(B11,'[1]LISTADO ATM'!$A$2:$B$922,2,0)</f>
        <v xml:space="preserve">ATM S/M Lilo (Montecristi) </v>
      </c>
      <c r="D11" s="131" t="s">
        <v>2616</v>
      </c>
      <c r="E11" s="151">
        <v>3336000660</v>
      </c>
    </row>
    <row r="12" spans="1:11" s="108" customFormat="1" ht="18" customHeight="1" x14ac:dyDescent="0.25">
      <c r="A12" s="144" t="str">
        <f>VLOOKUP(B12,'[1]LISTADO ATM'!$A$2:$C$922,3,0)</f>
        <v>ESTE</v>
      </c>
      <c r="B12" s="150">
        <v>114</v>
      </c>
      <c r="C12" s="133" t="str">
        <f>VLOOKUP(B12,'[1]LISTADO ATM'!$A$2:$B$922,2,0)</f>
        <v xml:space="preserve">ATM Oficina Hato Mayor </v>
      </c>
      <c r="D12" s="131" t="s">
        <v>2616</v>
      </c>
      <c r="E12" s="151" t="s">
        <v>2694</v>
      </c>
    </row>
    <row r="13" spans="1:11" s="108" customFormat="1" ht="18" customHeight="1" x14ac:dyDescent="0.25">
      <c r="A13" s="144" t="str">
        <f>VLOOKUP(B13,'[1]LISTADO ATM'!$A$2:$C$922,3,0)</f>
        <v>SUR</v>
      </c>
      <c r="B13" s="150">
        <v>249</v>
      </c>
      <c r="C13" s="133" t="str">
        <f>VLOOKUP(B13,'[1]LISTADO ATM'!$A$2:$B$922,2,0)</f>
        <v xml:space="preserve">ATM Banco Agrícola Neiba </v>
      </c>
      <c r="D13" s="131" t="s">
        <v>2616</v>
      </c>
      <c r="E13" s="151" t="s">
        <v>2698</v>
      </c>
    </row>
    <row r="14" spans="1:11" s="108" customFormat="1" ht="18" customHeight="1" x14ac:dyDescent="0.25">
      <c r="A14" s="144" t="str">
        <f>VLOOKUP(B14,'[1]LISTADO ATM'!$A$2:$C$922,3,0)</f>
        <v>DISTRITO NACIONAL</v>
      </c>
      <c r="B14" s="150">
        <v>272</v>
      </c>
      <c r="C14" s="133" t="str">
        <f>VLOOKUP(B14,'[1]LISTADO ATM'!$A$2:$B$922,2,0)</f>
        <v xml:space="preserve">ATM Cámara de Diputados </v>
      </c>
      <c r="D14" s="131" t="s">
        <v>2616</v>
      </c>
      <c r="E14" s="151" t="s">
        <v>2700</v>
      </c>
    </row>
    <row r="15" spans="1:11" s="108" customFormat="1" ht="18" x14ac:dyDescent="0.25">
      <c r="A15" s="144" t="str">
        <f>VLOOKUP(B15,'[1]LISTADO ATM'!$A$2:$C$922,3,0)</f>
        <v>NORTE</v>
      </c>
      <c r="B15" s="150">
        <v>144</v>
      </c>
      <c r="C15" s="133" t="str">
        <f>VLOOKUP(B15,'[1]LISTADO ATM'!$A$2:$B$922,2,0)</f>
        <v xml:space="preserve">ATM Oficina Villa Altagracia </v>
      </c>
      <c r="D15" s="131" t="s">
        <v>2616</v>
      </c>
      <c r="E15" s="151" t="s">
        <v>2703</v>
      </c>
    </row>
    <row r="16" spans="1:11" s="108" customFormat="1" ht="18" customHeight="1" x14ac:dyDescent="0.25">
      <c r="A16" s="144" t="str">
        <f>VLOOKUP(B16,'[1]LISTADO ATM'!$A$2:$C$922,3,0)</f>
        <v>SUR</v>
      </c>
      <c r="B16" s="150">
        <v>101</v>
      </c>
      <c r="C16" s="133" t="str">
        <f>VLOOKUP(B16,'[1]LISTADO ATM'!$A$2:$B$922,2,0)</f>
        <v xml:space="preserve">ATM Oficina San Juan de la Maguana I </v>
      </c>
      <c r="D16" s="131" t="s">
        <v>2616</v>
      </c>
      <c r="E16" s="151">
        <v>3336000309</v>
      </c>
    </row>
    <row r="17" spans="1:5" s="108" customFormat="1" ht="18.75" customHeight="1" x14ac:dyDescent="0.25">
      <c r="A17" s="144" t="str">
        <f>VLOOKUP(B17,'[1]LISTADO ATM'!$A$2:$C$922,3,0)</f>
        <v>DISTRITO NACIONAL</v>
      </c>
      <c r="B17" s="150">
        <v>617</v>
      </c>
      <c r="C17" s="133" t="str">
        <f>VLOOKUP(B17,'[1]LISTADO ATM'!$A$2:$B$922,2,0)</f>
        <v xml:space="preserve">ATM Guardia Presidencial </v>
      </c>
      <c r="D17" s="131" t="s">
        <v>2616</v>
      </c>
      <c r="E17" s="151">
        <v>3336000327</v>
      </c>
    </row>
    <row r="18" spans="1:5" s="108" customFormat="1" ht="18" customHeight="1" x14ac:dyDescent="0.25">
      <c r="A18" s="144" t="str">
        <f>VLOOKUP(B18,'[1]LISTADO ATM'!$A$2:$C$922,3,0)</f>
        <v>DISTRITO NACIONAL</v>
      </c>
      <c r="B18" s="150">
        <v>981</v>
      </c>
      <c r="C18" s="133" t="str">
        <f>VLOOKUP(B18,'[1]LISTADO ATM'!$A$2:$B$922,2,0)</f>
        <v xml:space="preserve">ATM Edificio 911 </v>
      </c>
      <c r="D18" s="131" t="s">
        <v>2616</v>
      </c>
      <c r="E18" s="151">
        <v>3336000452</v>
      </c>
    </row>
    <row r="19" spans="1:5" s="108" customFormat="1" ht="18" customHeight="1" x14ac:dyDescent="0.25">
      <c r="A19" s="144" t="str">
        <f>VLOOKUP(B19,'[1]LISTADO ATM'!$A$2:$C$922,3,0)</f>
        <v>NORTE</v>
      </c>
      <c r="B19" s="150">
        <v>157</v>
      </c>
      <c r="C19" s="133" t="str">
        <f>VLOOKUP(B19,'[1]LISTADO ATM'!$A$2:$B$922,2,0)</f>
        <v xml:space="preserve">ATM Oficina Samaná </v>
      </c>
      <c r="D19" s="131" t="s">
        <v>2616</v>
      </c>
      <c r="E19" s="151">
        <v>3336000457</v>
      </c>
    </row>
    <row r="20" spans="1:5" s="114" customFormat="1" ht="18" customHeight="1" x14ac:dyDescent="0.25">
      <c r="A20" s="144" t="str">
        <f>VLOOKUP(B20,'[1]LISTADO ATM'!$A$2:$C$922,3,0)</f>
        <v>SUR</v>
      </c>
      <c r="B20" s="150">
        <v>45</v>
      </c>
      <c r="C20" s="133" t="str">
        <f>VLOOKUP(B20,'[1]LISTADO ATM'!$A$2:$B$922,2,0)</f>
        <v xml:space="preserve">ATM Oficina Tamayo </v>
      </c>
      <c r="D20" s="131" t="s">
        <v>2616</v>
      </c>
      <c r="E20" s="151">
        <v>3336000462</v>
      </c>
    </row>
    <row r="21" spans="1:5" s="114" customFormat="1" ht="18" customHeight="1" x14ac:dyDescent="0.25">
      <c r="A21" s="144" t="str">
        <f>VLOOKUP(B21,'[1]LISTADO ATM'!$A$2:$C$922,3,0)</f>
        <v>NORTE</v>
      </c>
      <c r="B21" s="150">
        <v>142</v>
      </c>
      <c r="C21" s="133" t="str">
        <f>VLOOKUP(B21,'[1]LISTADO ATM'!$A$2:$B$922,2,0)</f>
        <v xml:space="preserve">ATM Centro de Caja Galerías Bonao </v>
      </c>
      <c r="D21" s="131" t="s">
        <v>2616</v>
      </c>
      <c r="E21" s="151">
        <v>3336000480</v>
      </c>
    </row>
    <row r="22" spans="1:5" s="114" customFormat="1" ht="18" customHeight="1" x14ac:dyDescent="0.25">
      <c r="A22" s="144" t="str">
        <f>VLOOKUP(B22,'[1]LISTADO ATM'!$A$2:$C$922,3,0)</f>
        <v>DISTRITO NACIONAL</v>
      </c>
      <c r="B22" s="150">
        <v>241</v>
      </c>
      <c r="C22" s="133" t="str">
        <f>VLOOKUP(B22,'[1]LISTADO ATM'!$A$2:$B$922,2,0)</f>
        <v xml:space="preserve">ATM Palacio Nacional (Presidencia) </v>
      </c>
      <c r="D22" s="131" t="s">
        <v>2616</v>
      </c>
      <c r="E22" s="151">
        <v>3336000483</v>
      </c>
    </row>
    <row r="23" spans="1:5" s="114" customFormat="1" ht="18" customHeight="1" x14ac:dyDescent="0.25">
      <c r="A23" s="144" t="str">
        <f>VLOOKUP(B23,'[1]LISTADO ATM'!$A$2:$C$922,3,0)</f>
        <v>NORTE</v>
      </c>
      <c r="B23" s="150">
        <v>504</v>
      </c>
      <c r="C23" s="133" t="str">
        <f>VLOOKUP(B23,'[1]LISTADO ATM'!$A$2:$B$922,2,0)</f>
        <v>ATM CURNA UASD Nagua</v>
      </c>
      <c r="D23" s="131" t="s">
        <v>2616</v>
      </c>
      <c r="E23" s="151">
        <v>3336000488</v>
      </c>
    </row>
    <row r="24" spans="1:5" s="114" customFormat="1" ht="18" customHeight="1" x14ac:dyDescent="0.25">
      <c r="A24" s="144" t="str">
        <f>VLOOKUP(B24,'[1]LISTADO ATM'!$A$2:$C$922,3,0)</f>
        <v>ESTE</v>
      </c>
      <c r="B24" s="150">
        <v>630</v>
      </c>
      <c r="C24" s="133" t="str">
        <f>VLOOKUP(B24,'[1]LISTADO ATM'!$A$2:$B$922,2,0)</f>
        <v xml:space="preserve">ATM Oficina Plaza Zaglul (SPM) </v>
      </c>
      <c r="D24" s="131" t="s">
        <v>2616</v>
      </c>
      <c r="E24" s="151">
        <v>3336000493</v>
      </c>
    </row>
    <row r="25" spans="1:5" s="114" customFormat="1" ht="18" customHeight="1" x14ac:dyDescent="0.25">
      <c r="A25" s="144" t="str">
        <f>VLOOKUP(B25,'[1]LISTADO ATM'!$A$2:$C$922,3,0)</f>
        <v>ESTE</v>
      </c>
      <c r="B25" s="150">
        <v>609</v>
      </c>
      <c r="C25" s="133" t="str">
        <f>VLOOKUP(B25,'[1]LISTADO ATM'!$A$2:$B$922,2,0)</f>
        <v xml:space="preserve">ATM S/M Jumbo (San Pedro) </v>
      </c>
      <c r="D25" s="131" t="s">
        <v>2616</v>
      </c>
      <c r="E25" s="151">
        <v>3336000495</v>
      </c>
    </row>
    <row r="26" spans="1:5" s="114" customFormat="1" ht="18" customHeight="1" x14ac:dyDescent="0.25">
      <c r="A26" s="144" t="str">
        <f>VLOOKUP(B26,'[1]LISTADO ATM'!$A$2:$C$922,3,0)</f>
        <v>DISTRITO NACIONAL</v>
      </c>
      <c r="B26" s="150">
        <v>949</v>
      </c>
      <c r="C26" s="133" t="str">
        <f>VLOOKUP(B26,'[1]LISTADO ATM'!$A$2:$B$922,2,0)</f>
        <v xml:space="preserve">ATM S/M Bravo San Isidro Coral Mall </v>
      </c>
      <c r="D26" s="131" t="s">
        <v>2616</v>
      </c>
      <c r="E26" s="151">
        <v>3336000500</v>
      </c>
    </row>
    <row r="27" spans="1:5" s="114" customFormat="1" ht="18.75" customHeight="1" x14ac:dyDescent="0.25">
      <c r="A27" s="144" t="str">
        <f>VLOOKUP(B27,'[1]LISTADO ATM'!$A$2:$C$922,3,0)</f>
        <v>ESTE</v>
      </c>
      <c r="B27" s="150">
        <v>294</v>
      </c>
      <c r="C27" s="133" t="str">
        <f>VLOOKUP(B27,'[1]LISTADO ATM'!$A$2:$B$922,2,0)</f>
        <v xml:space="preserve">ATM Plaza Zaglul San Pedro II </v>
      </c>
      <c r="D27" s="131" t="s">
        <v>2616</v>
      </c>
      <c r="E27" s="151">
        <v>3336000502</v>
      </c>
    </row>
    <row r="28" spans="1:5" s="123" customFormat="1" ht="18.75" customHeight="1" x14ac:dyDescent="0.25">
      <c r="A28" s="144" t="str">
        <f>VLOOKUP(B28,'[1]LISTADO ATM'!$A$2:$C$922,3,0)</f>
        <v>DISTRITO NACIONAL</v>
      </c>
      <c r="B28" s="150">
        <v>564</v>
      </c>
      <c r="C28" s="133" t="str">
        <f>VLOOKUP(B28,'[1]LISTADO ATM'!$A$2:$B$922,2,0)</f>
        <v xml:space="preserve">ATM Ministerio de Agricultura </v>
      </c>
      <c r="D28" s="131" t="s">
        <v>2616</v>
      </c>
      <c r="E28" s="151">
        <v>3335999552</v>
      </c>
    </row>
    <row r="29" spans="1:5" s="123" customFormat="1" ht="18.75" customHeight="1" x14ac:dyDescent="0.25">
      <c r="A29" s="144" t="str">
        <f>VLOOKUP(B29,'[1]LISTADO ATM'!$A$2:$C$922,3,0)</f>
        <v>ESTE</v>
      </c>
      <c r="B29" s="150">
        <v>330</v>
      </c>
      <c r="C29" s="133" t="str">
        <f>VLOOKUP(B29,'[1]LISTADO ATM'!$A$2:$B$922,2,0)</f>
        <v xml:space="preserve">ATM Oficina Boulevard (Higuey) </v>
      </c>
      <c r="D29" s="131" t="s">
        <v>2616</v>
      </c>
      <c r="E29" s="151">
        <v>3336000508</v>
      </c>
    </row>
    <row r="30" spans="1:5" s="123" customFormat="1" ht="18.75" customHeight="1" x14ac:dyDescent="0.25">
      <c r="A30" s="144" t="str">
        <f>VLOOKUP(B30,'[1]LISTADO ATM'!$A$2:$C$922,3,0)</f>
        <v>DISTRITO NACIONAL</v>
      </c>
      <c r="B30" s="150">
        <v>663</v>
      </c>
      <c r="C30" s="133" t="str">
        <f>VLOOKUP(B30,'[1]LISTADO ATM'!$A$2:$B$922,2,0)</f>
        <v>S/M Ole Ave. España</v>
      </c>
      <c r="D30" s="131" t="s">
        <v>2616</v>
      </c>
      <c r="E30" s="151">
        <v>3336000982</v>
      </c>
    </row>
    <row r="31" spans="1:5" s="123" customFormat="1" ht="18.75" customHeight="1" x14ac:dyDescent="0.25">
      <c r="A31" s="144" t="str">
        <f>VLOOKUP(B31,'[1]LISTADO ATM'!$A$2:$C$922,3,0)</f>
        <v>NORTE</v>
      </c>
      <c r="B31" s="150">
        <v>737</v>
      </c>
      <c r="C31" s="133" t="str">
        <f>VLOOKUP(B31,'[1]LISTADO ATM'!$A$2:$B$922,2,0)</f>
        <v xml:space="preserve">ATM UNP Cabarete (Puerto Plata) </v>
      </c>
      <c r="D31" s="131" t="s">
        <v>2616</v>
      </c>
      <c r="E31" s="151">
        <v>3336001007</v>
      </c>
    </row>
    <row r="32" spans="1:5" s="123" customFormat="1" ht="18.75" customHeight="1" x14ac:dyDescent="0.25">
      <c r="A32" s="144" t="str">
        <f>VLOOKUP(B32,'[1]LISTADO ATM'!$A$2:$C$922,3,0)</f>
        <v>DISTRITO NACIONAL</v>
      </c>
      <c r="B32" s="150">
        <v>568</v>
      </c>
      <c r="C32" s="133" t="str">
        <f>VLOOKUP(B32,'[1]LISTADO ATM'!$A$2:$B$922,2,0)</f>
        <v xml:space="preserve">ATM Ministerio de Educación </v>
      </c>
      <c r="D32" s="131" t="s">
        <v>2616</v>
      </c>
      <c r="E32" s="141" t="s">
        <v>2704</v>
      </c>
    </row>
    <row r="33" spans="1:10" s="114" customFormat="1" ht="18.75" customHeight="1" x14ac:dyDescent="0.25">
      <c r="A33" s="144" t="str">
        <f>VLOOKUP(B33,'[1]LISTADO ATM'!$A$2:$C$922,3,0)</f>
        <v>NORTE</v>
      </c>
      <c r="B33" s="150">
        <v>93</v>
      </c>
      <c r="C33" s="133" t="str">
        <f>VLOOKUP(B33,'[1]LISTADO ATM'!$A$2:$B$922,2,0)</f>
        <v xml:space="preserve">ATM Oficina Cotuí </v>
      </c>
      <c r="D33" s="131" t="s">
        <v>2616</v>
      </c>
      <c r="E33" s="141">
        <v>3336000473</v>
      </c>
    </row>
    <row r="34" spans="1:10" s="114" customFormat="1" ht="18.75" customHeight="1" x14ac:dyDescent="0.25">
      <c r="A34" s="144" t="str">
        <f>VLOOKUP(B34,'[1]LISTADO ATM'!$A$2:$C$922,3,0)</f>
        <v>DISTRITO NACIONAL</v>
      </c>
      <c r="B34" s="150">
        <v>558</v>
      </c>
      <c r="C34" s="133" t="str">
        <f>VLOOKUP(B34,'[1]LISTADO ATM'!$A$2:$B$922,2,0)</f>
        <v xml:space="preserve">ATM Base Naval 27 de Febrero (Sans Soucí) </v>
      </c>
      <c r="D34" s="131" t="s">
        <v>2616</v>
      </c>
      <c r="E34" s="141">
        <v>3336000487</v>
      </c>
    </row>
    <row r="35" spans="1:10" s="114" customFormat="1" ht="18" customHeight="1" x14ac:dyDescent="0.25">
      <c r="A35" s="144" t="str">
        <f>VLOOKUP(B35,'[1]LISTADO ATM'!$A$2:$C$922,3,0)</f>
        <v>NORTE</v>
      </c>
      <c r="B35" s="150">
        <v>752</v>
      </c>
      <c r="C35" s="133" t="str">
        <f>VLOOKUP(B35,'[1]LISTADO ATM'!$A$2:$B$922,2,0)</f>
        <v xml:space="preserve">ATM UNP Las Carolinas (La Vega) </v>
      </c>
      <c r="D35" s="131" t="s">
        <v>2616</v>
      </c>
      <c r="E35" s="141">
        <v>3336000490</v>
      </c>
    </row>
    <row r="36" spans="1:10" s="114" customFormat="1" ht="18.75" customHeight="1" x14ac:dyDescent="0.25">
      <c r="A36" s="144" t="str">
        <f>VLOOKUP(B36,'[1]LISTADO ATM'!$A$2:$C$922,3,0)</f>
        <v>SUR</v>
      </c>
      <c r="B36" s="150">
        <v>616</v>
      </c>
      <c r="C36" s="133" t="str">
        <f>VLOOKUP(B36,'[1]LISTADO ATM'!$A$2:$B$922,2,0)</f>
        <v xml:space="preserve">ATM 5ta. Brigada Barahona </v>
      </c>
      <c r="D36" s="131" t="s">
        <v>2616</v>
      </c>
      <c r="E36" s="141" t="s">
        <v>2763</v>
      </c>
      <c r="G36" s="122"/>
    </row>
    <row r="37" spans="1:10" s="114" customFormat="1" ht="18" customHeight="1" x14ac:dyDescent="0.25">
      <c r="A37" s="144" t="str">
        <f>VLOOKUP(B37,'[1]LISTADO ATM'!$A$2:$C$922,3,0)</f>
        <v>NORTE</v>
      </c>
      <c r="B37" s="150">
        <v>936</v>
      </c>
      <c r="C37" s="133" t="str">
        <f>VLOOKUP(B37,'[1]LISTADO ATM'!$A$2:$B$922,2,0)</f>
        <v xml:space="preserve">ATM Autobanco Oficina La Vega I </v>
      </c>
      <c r="D37" s="131" t="s">
        <v>2616</v>
      </c>
      <c r="E37" s="141">
        <v>3336000496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44" t="str">
        <f>VLOOKUP(B38,'[1]LISTADO ATM'!$A$2:$C$922,3,0)</f>
        <v>DISTRITO NACIONAL</v>
      </c>
      <c r="B38" s="150">
        <v>861</v>
      </c>
      <c r="C38" s="133" t="str">
        <f>VLOOKUP(B38,'[1]LISTADO ATM'!$A$2:$B$922,2,0)</f>
        <v xml:space="preserve">ATM Oficina Bella Vista 27 de Febrero II </v>
      </c>
      <c r="D38" s="131" t="s">
        <v>2616</v>
      </c>
      <c r="E38" s="141">
        <v>3336000498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44" t="str">
        <f>VLOOKUP(B39,'[1]LISTADO ATM'!$A$2:$C$922,3,0)</f>
        <v>NORTE</v>
      </c>
      <c r="B39" s="150">
        <v>985</v>
      </c>
      <c r="C39" s="133" t="str">
        <f>VLOOKUP(B39,'[1]LISTADO ATM'!$A$2:$B$922,2,0)</f>
        <v xml:space="preserve">ATM Oficina Dajabón II </v>
      </c>
      <c r="D39" s="131" t="s">
        <v>2616</v>
      </c>
      <c r="E39" s="141" t="s">
        <v>2764</v>
      </c>
    </row>
    <row r="40" spans="1:10" s="122" customFormat="1" ht="18.75" customHeight="1" x14ac:dyDescent="0.25">
      <c r="A40" s="144" t="str">
        <f>VLOOKUP(B40,'[1]LISTADO ATM'!$A$2:$C$922,3,0)</f>
        <v>DISTRITO NACIONAL</v>
      </c>
      <c r="B40" s="150">
        <v>536</v>
      </c>
      <c r="C40" s="133" t="str">
        <f>VLOOKUP(B40,'[1]LISTADO ATM'!$A$2:$B$922,2,0)</f>
        <v xml:space="preserve">ATM Super Lama San Isidro </v>
      </c>
      <c r="D40" s="131" t="s">
        <v>2616</v>
      </c>
      <c r="E40" s="151" t="s">
        <v>2699</v>
      </c>
    </row>
    <row r="41" spans="1:10" s="122" customFormat="1" ht="18.75" customHeight="1" x14ac:dyDescent="0.25">
      <c r="A41" s="144" t="str">
        <f>VLOOKUP(B41,'[1]LISTADO ATM'!$A$2:$C$922,3,0)</f>
        <v>ESTE</v>
      </c>
      <c r="B41" s="150">
        <v>427</v>
      </c>
      <c r="C41" s="133" t="str">
        <f>VLOOKUP(B41,'[1]LISTADO ATM'!$A$2:$B$922,2,0)</f>
        <v xml:space="preserve">ATM Almacenes Iberia (Hato Mayor) </v>
      </c>
      <c r="D41" s="131" t="s">
        <v>2616</v>
      </c>
      <c r="E41" s="151" t="s">
        <v>2701</v>
      </c>
    </row>
    <row r="42" spans="1:10" s="122" customFormat="1" ht="18.75" customHeight="1" x14ac:dyDescent="0.25">
      <c r="A42" s="144" t="str">
        <f>VLOOKUP(B42,'[1]LISTADO ATM'!$A$2:$C$922,3,0)</f>
        <v>DISTRITO NACIONAL</v>
      </c>
      <c r="B42" s="150">
        <v>561</v>
      </c>
      <c r="C42" s="133" t="str">
        <f>VLOOKUP(B42,'[1]LISTADO ATM'!$A$2:$B$922,2,0)</f>
        <v xml:space="preserve">ATM Comando Regional P.N. S.D. Este </v>
      </c>
      <c r="D42" s="131" t="s">
        <v>2616</v>
      </c>
      <c r="E42" s="151">
        <v>3336000451</v>
      </c>
    </row>
    <row r="43" spans="1:10" s="122" customFormat="1" ht="18" customHeight="1" x14ac:dyDescent="0.25">
      <c r="A43" s="144" t="str">
        <f>VLOOKUP(B43,'[1]LISTADO ATM'!$A$2:$C$922,3,0)</f>
        <v>DISTRITO NACIONAL</v>
      </c>
      <c r="B43" s="150">
        <v>706</v>
      </c>
      <c r="C43" s="133" t="str">
        <f>VLOOKUP(B43,'[1]LISTADO ATM'!$A$2:$B$922,2,0)</f>
        <v xml:space="preserve">ATM S/M Pristine </v>
      </c>
      <c r="D43" s="131" t="s">
        <v>2616</v>
      </c>
      <c r="E43" s="151">
        <v>3336000453</v>
      </c>
    </row>
    <row r="44" spans="1:10" s="122" customFormat="1" ht="18" x14ac:dyDescent="0.25">
      <c r="A44" s="144" t="str">
        <f>VLOOKUP(B44,'[1]LISTADO ATM'!$A$2:$C$922,3,0)</f>
        <v>NORTE</v>
      </c>
      <c r="B44" s="150">
        <v>728</v>
      </c>
      <c r="C44" s="133" t="str">
        <f>VLOOKUP(B44,'[1]LISTADO ATM'!$A$2:$B$922,2,0)</f>
        <v xml:space="preserve">ATM UNP La Vega Oficina Regional Norcentral </v>
      </c>
      <c r="D44" s="131" t="s">
        <v>2616</v>
      </c>
      <c r="E44" s="151">
        <v>3336000455</v>
      </c>
    </row>
    <row r="45" spans="1:10" s="114" customFormat="1" ht="18" customHeight="1" x14ac:dyDescent="0.25">
      <c r="A45" s="144" t="str">
        <f>VLOOKUP(B45,'[1]LISTADO ATM'!$A$2:$C$922,3,0)</f>
        <v>ESTE</v>
      </c>
      <c r="B45" s="150">
        <v>899</v>
      </c>
      <c r="C45" s="133" t="str">
        <f>VLOOKUP(B45,'[1]LISTADO ATM'!$A$2:$B$922,2,0)</f>
        <v xml:space="preserve">ATM Oficina Punta Cana </v>
      </c>
      <c r="D45" s="131" t="s">
        <v>2616</v>
      </c>
      <c r="E45" s="151">
        <v>3336000456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44" t="str">
        <f>VLOOKUP(B46,'[1]LISTADO ATM'!$A$2:$C$922,3,0)</f>
        <v>DISTRITO NACIONAL</v>
      </c>
      <c r="B46" s="150">
        <v>23</v>
      </c>
      <c r="C46" s="133" t="str">
        <f>VLOOKUP(B46,'[1]LISTADO ATM'!$A$2:$B$922,2,0)</f>
        <v xml:space="preserve">ATM Oficina México </v>
      </c>
      <c r="D46" s="131" t="s">
        <v>2616</v>
      </c>
      <c r="E46" s="151">
        <v>3336000467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4" t="str">
        <f>VLOOKUP(B47,'[1]LISTADO ATM'!$A$2:$C$922,3,0)</f>
        <v>SUR</v>
      </c>
      <c r="B47" s="150">
        <v>311</v>
      </c>
      <c r="C47" s="133" t="str">
        <f>VLOOKUP(B47,'[1]LISTADO ATM'!$A$2:$B$922,2,0)</f>
        <v>ATM Plaza Eroski</v>
      </c>
      <c r="D47" s="131" t="s">
        <v>2616</v>
      </c>
      <c r="E47" s="151" t="s">
        <v>2761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4" t="str">
        <f>VLOOKUP(B48,'[1]LISTADO ATM'!$A$2:$C$922,3,0)</f>
        <v>DISTRITO NACIONAL</v>
      </c>
      <c r="B48" s="150">
        <v>235</v>
      </c>
      <c r="C48" s="133" t="str">
        <f>VLOOKUP(B48,'[1]LISTADO ATM'!$A$2:$B$922,2,0)</f>
        <v xml:space="preserve">ATM Oficina Multicentro La Sirena San Isidro </v>
      </c>
      <c r="D48" s="131" t="s">
        <v>2616</v>
      </c>
      <c r="E48" s="151" t="s">
        <v>2762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44" t="str">
        <f>VLOOKUP(B49,'[1]LISTADO ATM'!$A$2:$C$922,3,0)</f>
        <v>DISTRITO NACIONAL</v>
      </c>
      <c r="B49" s="150">
        <v>583</v>
      </c>
      <c r="C49" s="133" t="str">
        <f>VLOOKUP(B49,'[1]LISTADO ATM'!$A$2:$B$922,2,0)</f>
        <v xml:space="preserve">ATM Ministerio Fuerzas Armadas I </v>
      </c>
      <c r="D49" s="131" t="s">
        <v>2616</v>
      </c>
      <c r="E49" s="151">
        <v>3336000486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44" t="str">
        <f>VLOOKUP(B50,'[1]LISTADO ATM'!$A$2:$C$922,3,0)</f>
        <v>DISTRITO NACIONAL</v>
      </c>
      <c r="B50" s="150">
        <v>325</v>
      </c>
      <c r="C50" s="133" t="str">
        <f>VLOOKUP(B50,'[1]LISTADO ATM'!$A$2:$B$922,2,0)</f>
        <v>ATM Casa Edwin</v>
      </c>
      <c r="D50" s="131" t="s">
        <v>2616</v>
      </c>
      <c r="E50" s="151">
        <v>3336000510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44" t="str">
        <f>VLOOKUP(B51,'[1]LISTADO ATM'!$A$2:$C$922,3,0)</f>
        <v>DISTRITO NACIONAL</v>
      </c>
      <c r="B51" s="150">
        <v>560</v>
      </c>
      <c r="C51" s="133" t="str">
        <f>VLOOKUP(B51,'[1]LISTADO ATM'!$A$2:$B$922,2,0)</f>
        <v xml:space="preserve">ATM Junta Central Electoral </v>
      </c>
      <c r="D51" s="131" t="s">
        <v>2616</v>
      </c>
      <c r="E51" s="151">
        <v>3336000667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44" t="str">
        <f>VLOOKUP(B52,'[1]LISTADO ATM'!$A$2:$C$922,3,0)</f>
        <v>NORTE</v>
      </c>
      <c r="B52" s="150">
        <v>402</v>
      </c>
      <c r="C52" s="133" t="str">
        <f>VLOOKUP(B52,'[1]LISTADO ATM'!$A$2:$B$922,2,0)</f>
        <v xml:space="preserve">ATM La Sirena La Vega </v>
      </c>
      <c r="D52" s="131" t="s">
        <v>2616</v>
      </c>
      <c r="E52" s="151">
        <v>3336000700</v>
      </c>
    </row>
    <row r="53" spans="1:10" s="114" customFormat="1" ht="18" customHeight="1" x14ac:dyDescent="0.25">
      <c r="A53" s="144" t="str">
        <f>VLOOKUP(B53,'[1]LISTADO ATM'!$A$2:$C$922,3,0)</f>
        <v>DISTRITO NACIONAL</v>
      </c>
      <c r="B53" s="150">
        <v>227</v>
      </c>
      <c r="C53" s="133" t="str">
        <f>VLOOKUP(B53,'[1]LISTADO ATM'!$A$2:$B$922,2,0)</f>
        <v xml:space="preserve">ATM S/M Bravo Av. Enriquillo </v>
      </c>
      <c r="D53" s="131" t="s">
        <v>2616</v>
      </c>
      <c r="E53" s="151">
        <v>3336000969</v>
      </c>
    </row>
    <row r="54" spans="1:10" s="114" customFormat="1" ht="18" customHeight="1" x14ac:dyDescent="0.25">
      <c r="A54" s="144" t="str">
        <f>VLOOKUP(B54,'[1]LISTADO ATM'!$A$2:$C$922,3,0)</f>
        <v>DISTRITO NACIONAL</v>
      </c>
      <c r="B54" s="150">
        <v>507</v>
      </c>
      <c r="C54" s="133" t="str">
        <f>VLOOKUP(B54,'[1]LISTADO ATM'!$A$2:$B$922,2,0)</f>
        <v>ATM Estación Sigma Boca Chica</v>
      </c>
      <c r="D54" s="131" t="s">
        <v>2616</v>
      </c>
      <c r="E54" s="151">
        <v>3336001206</v>
      </c>
    </row>
    <row r="55" spans="1:10" s="114" customFormat="1" ht="18.75" customHeight="1" x14ac:dyDescent="0.25">
      <c r="A55" s="144" t="str">
        <f>VLOOKUP(B55,'[1]LISTADO ATM'!$A$2:$C$922,3,0)</f>
        <v>DISTRITO NACIONAL</v>
      </c>
      <c r="B55" s="150">
        <v>486</v>
      </c>
      <c r="C55" s="133" t="str">
        <f>VLOOKUP(B55,'[1]LISTADO ATM'!$A$2:$B$922,2,0)</f>
        <v xml:space="preserve">ATM Olé La Caleta </v>
      </c>
      <c r="D55" s="131" t="s">
        <v>2616</v>
      </c>
      <c r="E55" s="151">
        <v>3336001336</v>
      </c>
    </row>
    <row r="56" spans="1:10" s="114" customFormat="1" ht="18" customHeight="1" x14ac:dyDescent="0.25">
      <c r="A56" s="144" t="str">
        <f>VLOOKUP(B56,'[1]LISTADO ATM'!$A$2:$C$922,3,0)</f>
        <v>DISTRITO NACIONAL</v>
      </c>
      <c r="B56" s="150">
        <v>983</v>
      </c>
      <c r="C56" s="133" t="str">
        <f>VLOOKUP(B56,'[1]LISTADO ATM'!$A$2:$B$922,2,0)</f>
        <v xml:space="preserve">ATM Bravo República de Colombia </v>
      </c>
      <c r="D56" s="131" t="s">
        <v>2616</v>
      </c>
      <c r="E56" s="151">
        <v>3336001384</v>
      </c>
    </row>
    <row r="57" spans="1:10" s="122" customFormat="1" ht="18" customHeight="1" x14ac:dyDescent="0.25">
      <c r="A57" s="144" t="str">
        <f>VLOOKUP(B57,'[1]LISTADO ATM'!$A$2:$C$922,3,0)</f>
        <v>NORTE</v>
      </c>
      <c r="B57" s="150">
        <v>594</v>
      </c>
      <c r="C57" s="133" t="str">
        <f>VLOOKUP(B57,'[1]LISTADO ATM'!$A$2:$B$922,2,0)</f>
        <v xml:space="preserve">ATM Plaza Venezuela II (Santiago) </v>
      </c>
      <c r="D57" s="131" t="s">
        <v>2616</v>
      </c>
      <c r="E57" s="151">
        <v>3336001516</v>
      </c>
    </row>
    <row r="58" spans="1:10" s="122" customFormat="1" ht="18" customHeight="1" x14ac:dyDescent="0.25">
      <c r="A58" s="144" t="str">
        <f>VLOOKUP(B58,'[1]LISTADO ATM'!$A$2:$C$922,3,0)</f>
        <v>DISTRITO NACIONAL</v>
      </c>
      <c r="B58" s="150">
        <v>162</v>
      </c>
      <c r="C58" s="133" t="str">
        <f>VLOOKUP(B58,'[1]LISTADO ATM'!$A$2:$B$922,2,0)</f>
        <v xml:space="preserve">ATM Oficina Tiradentes I </v>
      </c>
      <c r="D58" s="131" t="s">
        <v>2616</v>
      </c>
      <c r="E58" s="141" t="s">
        <v>2705</v>
      </c>
    </row>
    <row r="59" spans="1:10" s="122" customFormat="1" ht="18" customHeight="1" x14ac:dyDescent="0.25">
      <c r="A59" s="144" t="str">
        <f>VLOOKUP(B59,'[1]LISTADO ATM'!$A$2:$C$922,3,0)</f>
        <v>NORTE</v>
      </c>
      <c r="B59" s="150">
        <v>383</v>
      </c>
      <c r="C59" s="133" t="str">
        <f>VLOOKUP(B59,'[1]LISTADO ATM'!$A$2:$B$922,2,0)</f>
        <v>ATM S/M Daniel (Dajabón)</v>
      </c>
      <c r="D59" s="131" t="s">
        <v>2616</v>
      </c>
      <c r="E59" s="141">
        <v>3336000489</v>
      </c>
    </row>
    <row r="60" spans="1:10" s="122" customFormat="1" ht="18" customHeight="1" x14ac:dyDescent="0.25">
      <c r="A60" s="144" t="str">
        <f>VLOOKUP(B60,'[1]LISTADO ATM'!$A$2:$C$922,3,0)</f>
        <v>SUR</v>
      </c>
      <c r="B60" s="150">
        <v>699</v>
      </c>
      <c r="C60" s="133" t="str">
        <f>VLOOKUP(B60,'[1]LISTADO ATM'!$A$2:$B$922,2,0)</f>
        <v>ATM S/M Bravo Bani</v>
      </c>
      <c r="D60" s="131" t="s">
        <v>2616</v>
      </c>
      <c r="E60" s="141" t="s">
        <v>2765</v>
      </c>
    </row>
    <row r="61" spans="1:10" s="122" customFormat="1" ht="18" x14ac:dyDescent="0.25">
      <c r="A61" s="144" t="str">
        <f>VLOOKUP(B61,'[1]LISTADO ATM'!$A$2:$C$922,3,0)</f>
        <v>DISTRITO NACIONAL</v>
      </c>
      <c r="B61" s="150">
        <v>435</v>
      </c>
      <c r="C61" s="133" t="str">
        <f>VLOOKUP(B61,'[1]LISTADO ATM'!$A$2:$B$922,2,0)</f>
        <v xml:space="preserve">ATM Autobanco Torre I </v>
      </c>
      <c r="D61" s="131" t="s">
        <v>2616</v>
      </c>
      <c r="E61" s="151">
        <v>3336000997</v>
      </c>
    </row>
    <row r="62" spans="1:10" s="122" customFormat="1" ht="18" customHeight="1" x14ac:dyDescent="0.25">
      <c r="A62" s="144" t="str">
        <f>VLOOKUP(B62,'[1]LISTADO ATM'!$A$2:$C$922,3,0)</f>
        <v>SUR</v>
      </c>
      <c r="B62" s="150">
        <v>962</v>
      </c>
      <c r="C62" s="133" t="str">
        <f>VLOOKUP(B62,'[1]LISTADO ATM'!$A$2:$B$922,2,0)</f>
        <v xml:space="preserve">ATM Oficina Villa Ofelia II (San Juan) </v>
      </c>
      <c r="D62" s="131" t="s">
        <v>2616</v>
      </c>
      <c r="E62" s="151">
        <v>3336001522</v>
      </c>
    </row>
    <row r="63" spans="1:10" s="123" customFormat="1" ht="18" customHeight="1" x14ac:dyDescent="0.25">
      <c r="A63" s="144" t="str">
        <f>VLOOKUP(B63,'[1]LISTADO ATM'!$A$2:$C$922,3,0)</f>
        <v>NORTE</v>
      </c>
      <c r="B63" s="150">
        <v>413</v>
      </c>
      <c r="C63" s="133" t="str">
        <f>VLOOKUP(B63,'[1]LISTADO ATM'!$A$2:$B$922,2,0)</f>
        <v xml:space="preserve">ATM UNP Las Galeras Samaná </v>
      </c>
      <c r="D63" s="131" t="s">
        <v>2616</v>
      </c>
      <c r="E63" s="151">
        <v>3336001537</v>
      </c>
    </row>
    <row r="64" spans="1:10" s="123" customFormat="1" ht="18" customHeight="1" x14ac:dyDescent="0.25">
      <c r="A64" s="144" t="str">
        <f>VLOOKUP(B64,'[1]LISTADO ATM'!$A$2:$C$922,3,0)</f>
        <v>DISTRITO NACIONAL</v>
      </c>
      <c r="B64" s="150">
        <v>354</v>
      </c>
      <c r="C64" s="133" t="str">
        <f>VLOOKUP(B64,'[1]LISTADO ATM'!$A$2:$B$922,2,0)</f>
        <v xml:space="preserve">ATM Oficina Núñez de Cáceres II </v>
      </c>
      <c r="D64" s="131" t="s">
        <v>2616</v>
      </c>
      <c r="E64" s="151" t="s">
        <v>2693</v>
      </c>
    </row>
    <row r="65" spans="1:5" s="123" customFormat="1" ht="18" customHeight="1" x14ac:dyDescent="0.25">
      <c r="A65" s="144" t="str">
        <f>VLOOKUP(B65,'[1]LISTADO ATM'!$A$2:$C$922,3,0)</f>
        <v>DISTRITO NACIONAL</v>
      </c>
      <c r="B65" s="150">
        <v>563</v>
      </c>
      <c r="C65" s="133" t="str">
        <f>VLOOKUP(B65,'[1]LISTADO ATM'!$A$2:$B$922,2,0)</f>
        <v xml:space="preserve">ATM Base Aérea San Isidro </v>
      </c>
      <c r="D65" s="131" t="s">
        <v>2616</v>
      </c>
      <c r="E65" s="151" t="s">
        <v>2697</v>
      </c>
    </row>
    <row r="66" spans="1:5" s="123" customFormat="1" ht="18" customHeight="1" x14ac:dyDescent="0.25">
      <c r="A66" s="144" t="str">
        <f>VLOOKUP(B66,'[1]LISTADO ATM'!$A$2:$C$922,3,0)</f>
        <v>ESTE</v>
      </c>
      <c r="B66" s="150">
        <v>16</v>
      </c>
      <c r="C66" s="133" t="str">
        <f>VLOOKUP(B66,'[1]LISTADO ATM'!$A$2:$B$922,2,0)</f>
        <v>ATM Estación Texaco Sabana de la Mar</v>
      </c>
      <c r="D66" s="131" t="s">
        <v>2616</v>
      </c>
      <c r="E66" s="151">
        <v>3336000317</v>
      </c>
    </row>
    <row r="67" spans="1:5" s="123" customFormat="1" ht="18" customHeight="1" x14ac:dyDescent="0.25">
      <c r="A67" s="144" t="str">
        <f>VLOOKUP(B67,'[1]LISTADO ATM'!$A$2:$C$922,3,0)</f>
        <v>DISTRITO NACIONAL</v>
      </c>
      <c r="B67" s="150">
        <v>696</v>
      </c>
      <c r="C67" s="133" t="str">
        <f>VLOOKUP(B67,'[1]LISTADO ATM'!$A$2:$B$922,2,0)</f>
        <v>ATM Olé Jacobo Majluta</v>
      </c>
      <c r="D67" s="131" t="s">
        <v>2616</v>
      </c>
      <c r="E67" s="151">
        <v>3336000491</v>
      </c>
    </row>
    <row r="68" spans="1:5" s="123" customFormat="1" ht="18" customHeight="1" x14ac:dyDescent="0.25">
      <c r="A68" s="144" t="str">
        <f>VLOOKUP(B68,'[1]LISTADO ATM'!$A$2:$C$922,3,0)</f>
        <v>SUR</v>
      </c>
      <c r="B68" s="150">
        <v>50</v>
      </c>
      <c r="C68" s="133" t="str">
        <f>VLOOKUP(B68,'[1]LISTADO ATM'!$A$2:$B$922,2,0)</f>
        <v xml:space="preserve">ATM Oficina Padre Las Casas (Azua) </v>
      </c>
      <c r="D68" s="131" t="s">
        <v>2616</v>
      </c>
      <c r="E68" s="151">
        <v>3336000511</v>
      </c>
    </row>
    <row r="69" spans="1:5" s="123" customFormat="1" ht="18" customHeight="1" x14ac:dyDescent="0.25">
      <c r="A69" s="144" t="str">
        <f>VLOOKUP(B69,'[1]LISTADO ATM'!$A$2:$C$922,3,0)</f>
        <v>SUR</v>
      </c>
      <c r="B69" s="150">
        <v>44</v>
      </c>
      <c r="C69" s="133" t="str">
        <f>VLOOKUP(B69,'[1]LISTADO ATM'!$A$2:$B$922,2,0)</f>
        <v xml:space="preserve">ATM Oficina Pedernales </v>
      </c>
      <c r="D69" s="131" t="s">
        <v>2616</v>
      </c>
      <c r="E69" s="151">
        <v>3336001029</v>
      </c>
    </row>
    <row r="70" spans="1:5" s="122" customFormat="1" ht="18.75" customHeight="1" x14ac:dyDescent="0.25">
      <c r="A70" s="144" t="str">
        <f>VLOOKUP(B70,'[1]LISTADO ATM'!$A$2:$C$922,3,0)</f>
        <v>DISTRITO NACIONAL</v>
      </c>
      <c r="B70" s="150">
        <v>821</v>
      </c>
      <c r="C70" s="133" t="str">
        <f>VLOOKUP(B70,'[1]LISTADO ATM'!$A$2:$B$922,2,0)</f>
        <v xml:space="preserve">ATM S/M Bravo Churchill </v>
      </c>
      <c r="D70" s="131" t="s">
        <v>2616</v>
      </c>
      <c r="E70" s="151">
        <v>3336001121</v>
      </c>
    </row>
    <row r="71" spans="1:5" s="123" customFormat="1" ht="18.75" customHeight="1" x14ac:dyDescent="0.25">
      <c r="A71" s="144" t="str">
        <f>VLOOKUP(B71,'[1]LISTADO ATM'!$A$2:$C$922,3,0)</f>
        <v>DISTRITO NACIONAL</v>
      </c>
      <c r="B71" s="150">
        <v>967</v>
      </c>
      <c r="C71" s="133" t="str">
        <f>VLOOKUP(B71,'[1]LISTADO ATM'!$A$2:$B$922,2,0)</f>
        <v xml:space="preserve">ATM UNP Hiper Olé Autopista Duarte </v>
      </c>
      <c r="D71" s="131" t="s">
        <v>2616</v>
      </c>
      <c r="E71" s="151">
        <v>3336001132</v>
      </c>
    </row>
    <row r="72" spans="1:5" s="123" customFormat="1" ht="18.75" customHeight="1" x14ac:dyDescent="0.25">
      <c r="A72" s="144" t="str">
        <f>VLOOKUP(B72,'[1]LISTADO ATM'!$A$2:$C$922,3,0)</f>
        <v>DISTRITO NACIONAL</v>
      </c>
      <c r="B72" s="150">
        <v>946</v>
      </c>
      <c r="C72" s="133" t="str">
        <f>VLOOKUP(B72,'[1]LISTADO ATM'!$A$2:$B$922,2,0)</f>
        <v xml:space="preserve">ATM Oficina Núñez de Cáceres I </v>
      </c>
      <c r="D72" s="131" t="s">
        <v>2616</v>
      </c>
      <c r="E72" s="151">
        <v>3336001382</v>
      </c>
    </row>
    <row r="73" spans="1:5" s="123" customFormat="1" ht="18.75" customHeight="1" x14ac:dyDescent="0.25">
      <c r="A73" s="144" t="str">
        <f>VLOOKUP(B73,'[1]LISTADO ATM'!$A$2:$C$922,3,0)</f>
        <v>NORTE</v>
      </c>
      <c r="B73" s="150">
        <v>283</v>
      </c>
      <c r="C73" s="133" t="str">
        <f>VLOOKUP(B73,'[1]LISTADO ATM'!$A$2:$B$922,2,0)</f>
        <v xml:space="preserve">ATM Oficina Nibaje </v>
      </c>
      <c r="D73" s="131" t="s">
        <v>2616</v>
      </c>
      <c r="E73" s="151">
        <v>3336001464</v>
      </c>
    </row>
    <row r="74" spans="1:5" s="114" customFormat="1" ht="18" customHeight="1" x14ac:dyDescent="0.25">
      <c r="A74" s="144" t="str">
        <f>VLOOKUP(B74,'[1]LISTADO ATM'!$A$2:$C$922,3,0)</f>
        <v>SUR</v>
      </c>
      <c r="B74" s="150">
        <v>767</v>
      </c>
      <c r="C74" s="133" t="str">
        <f>VLOOKUP(B74,'[1]LISTADO ATM'!$A$2:$B$922,2,0)</f>
        <v xml:space="preserve">ATM S/M Diverso (Azua) </v>
      </c>
      <c r="D74" s="131" t="s">
        <v>2616</v>
      </c>
      <c r="E74" s="151" t="s">
        <v>2955</v>
      </c>
    </row>
    <row r="75" spans="1:5" s="122" customFormat="1" ht="18.75" customHeight="1" thickBot="1" x14ac:dyDescent="0.3">
      <c r="A75" s="143" t="s">
        <v>2463</v>
      </c>
      <c r="B75" s="136">
        <f>COUNT(B9:B74)</f>
        <v>66</v>
      </c>
      <c r="C75" s="177"/>
      <c r="D75" s="178"/>
      <c r="E75" s="167"/>
    </row>
    <row r="76" spans="1:5" s="122" customFormat="1" ht="18" customHeight="1" x14ac:dyDescent="0.25">
      <c r="A76" s="179"/>
      <c r="B76" s="180"/>
      <c r="C76" s="180"/>
      <c r="D76" s="180"/>
      <c r="E76" s="181"/>
    </row>
    <row r="77" spans="1:5" s="122" customFormat="1" ht="18" customHeight="1" x14ac:dyDescent="0.25">
      <c r="A77" s="182" t="s">
        <v>2571</v>
      </c>
      <c r="B77" s="183"/>
      <c r="C77" s="183"/>
      <c r="D77" s="183"/>
      <c r="E77" s="184"/>
    </row>
    <row r="78" spans="1:5" s="122" customFormat="1" ht="17.45" customHeight="1" x14ac:dyDescent="0.25">
      <c r="A78" s="139" t="s">
        <v>15</v>
      </c>
      <c r="B78" s="139" t="s">
        <v>2408</v>
      </c>
      <c r="C78" s="130" t="s">
        <v>46</v>
      </c>
      <c r="D78" s="130" t="s">
        <v>2411</v>
      </c>
      <c r="E78" s="223" t="s">
        <v>2409</v>
      </c>
    </row>
    <row r="79" spans="1:5" s="122" customFormat="1" ht="18.75" customHeight="1" x14ac:dyDescent="0.25">
      <c r="A79" s="140" t="str">
        <f>VLOOKUP(B79,'[1]LISTADO ATM'!$A$2:$C$822,3,0)</f>
        <v>DISTRITO NACIONAL</v>
      </c>
      <c r="B79" s="133">
        <v>243</v>
      </c>
      <c r="C79" s="133" t="str">
        <f>VLOOKUP(B79,'[1]LISTADO ATM'!$A$2:$B$822,2,0)</f>
        <v xml:space="preserve">ATM Autoservicio Plaza Central  </v>
      </c>
      <c r="D79" s="131" t="s">
        <v>2531</v>
      </c>
      <c r="E79" s="141" t="s">
        <v>2636</v>
      </c>
    </row>
    <row r="80" spans="1:5" s="114" customFormat="1" ht="18.75" customHeight="1" x14ac:dyDescent="0.25">
      <c r="A80" s="140" t="str">
        <f>VLOOKUP(B80,'[1]LISTADO ATM'!$A$2:$C$822,3,0)</f>
        <v>DISTRITO NACIONAL</v>
      </c>
      <c r="B80" s="133">
        <v>701</v>
      </c>
      <c r="C80" s="133" t="str">
        <f>VLOOKUP(B80,'[1]LISTADO ATM'!$A$2:$B$822,2,0)</f>
        <v>ATM Autoservicio Los Alcarrizos</v>
      </c>
      <c r="D80" s="131" t="s">
        <v>2531</v>
      </c>
      <c r="E80" s="141" t="s">
        <v>2721</v>
      </c>
    </row>
    <row r="81" spans="1:5" s="114" customFormat="1" ht="18" customHeight="1" x14ac:dyDescent="0.25">
      <c r="A81" s="140" t="str">
        <f>VLOOKUP(B81,'[1]LISTADO ATM'!$A$2:$C$822,3,0)</f>
        <v>NORTE</v>
      </c>
      <c r="B81" s="133">
        <v>266</v>
      </c>
      <c r="C81" s="133" t="str">
        <f>VLOOKUP(B81,'[1]LISTADO ATM'!$A$2:$B$822,2,0)</f>
        <v xml:space="preserve">ATM Oficina Villa Francisca </v>
      </c>
      <c r="D81" s="131" t="s">
        <v>2531</v>
      </c>
      <c r="E81" s="141" t="s">
        <v>2684</v>
      </c>
    </row>
    <row r="82" spans="1:5" s="114" customFormat="1" ht="18" customHeight="1" x14ac:dyDescent="0.25">
      <c r="A82" s="140" t="str">
        <f>VLOOKUP(B82,'[1]LISTADO ATM'!$A$2:$C$822,3,0)</f>
        <v>NORTE</v>
      </c>
      <c r="B82" s="133">
        <v>538</v>
      </c>
      <c r="C82" s="133" t="str">
        <f>VLOOKUP(B82,'[1]LISTADO ATM'!$A$2:$B$822,2,0)</f>
        <v>ATM  Autoservicio San Fco. Macorís</v>
      </c>
      <c r="D82" s="131" t="s">
        <v>2531</v>
      </c>
      <c r="E82" s="142">
        <v>3336000474</v>
      </c>
    </row>
    <row r="83" spans="1:5" s="114" customFormat="1" ht="18.75" customHeight="1" x14ac:dyDescent="0.25">
      <c r="A83" s="140" t="str">
        <f>VLOOKUP(B83,'[1]LISTADO ATM'!$A$2:$C$822,3,0)</f>
        <v>NORTE</v>
      </c>
      <c r="B83" s="133">
        <v>8</v>
      </c>
      <c r="C83" s="133" t="str">
        <f>VLOOKUP(B83,'[1]LISTADO ATM'!$A$2:$B$822,2,0)</f>
        <v>ATM Autoservicio Yaque</v>
      </c>
      <c r="D83" s="131" t="s">
        <v>2531</v>
      </c>
      <c r="E83" s="141" t="s">
        <v>2719</v>
      </c>
    </row>
    <row r="84" spans="1:5" s="114" customFormat="1" ht="18" customHeight="1" x14ac:dyDescent="0.25">
      <c r="A84" s="140" t="str">
        <f>VLOOKUP(B84,'[1]LISTADO ATM'!$A$2:$C$822,3,0)</f>
        <v>DISTRITO NACIONAL</v>
      </c>
      <c r="B84" s="133">
        <v>566</v>
      </c>
      <c r="C84" s="133" t="str">
        <f>VLOOKUP(B84,'[1]LISTADO ATM'!$A$2:$B$822,2,0)</f>
        <v xml:space="preserve">ATM Hiper Olé Aut. Duarte </v>
      </c>
      <c r="D84" s="131" t="s">
        <v>2531</v>
      </c>
      <c r="E84" s="141">
        <v>3335998728</v>
      </c>
    </row>
    <row r="85" spans="1:5" s="122" customFormat="1" ht="18.75" customHeight="1" x14ac:dyDescent="0.25">
      <c r="A85" s="140" t="str">
        <f>VLOOKUP(B85,'[1]LISTADO ATM'!$A$2:$C$822,3,0)</f>
        <v>DISTRITO NACIONAL</v>
      </c>
      <c r="B85" s="150">
        <v>678</v>
      </c>
      <c r="C85" s="133" t="str">
        <f>VLOOKUP(B85,'[1]LISTADO ATM'!$A$2:$B$822,2,0)</f>
        <v>ATM Eco Petroleo San Isidro</v>
      </c>
      <c r="D85" s="131" t="s">
        <v>2531</v>
      </c>
      <c r="E85" s="141" t="s">
        <v>2706</v>
      </c>
    </row>
    <row r="86" spans="1:5" s="122" customFormat="1" ht="18.75" customHeight="1" x14ac:dyDescent="0.25">
      <c r="A86" s="140" t="str">
        <f>VLOOKUP(B86,'[1]LISTADO ATM'!$A$2:$C$822,3,0)</f>
        <v>ESTE</v>
      </c>
      <c r="B86" s="150">
        <v>912</v>
      </c>
      <c r="C86" s="133" t="str">
        <f>VLOOKUP(B86,'[1]LISTADO ATM'!$A$2:$B$822,2,0)</f>
        <v xml:space="preserve">ATM Oficina San Pedro II </v>
      </c>
      <c r="D86" s="131" t="s">
        <v>2531</v>
      </c>
      <c r="E86" s="141">
        <v>3336000497</v>
      </c>
    </row>
    <row r="87" spans="1:5" s="123" customFormat="1" ht="18.75" customHeight="1" x14ac:dyDescent="0.25">
      <c r="A87" s="140" t="str">
        <f>VLOOKUP(B87,'[1]LISTADO ATM'!$A$2:$C$822,3,0)</f>
        <v>NORTE</v>
      </c>
      <c r="B87" s="150">
        <v>62</v>
      </c>
      <c r="C87" s="133" t="str">
        <f>VLOOKUP(B87,'[1]LISTADO ATM'!$A$2:$B$822,2,0)</f>
        <v xml:space="preserve">ATM Oficina Dajabón </v>
      </c>
      <c r="D87" s="131" t="s">
        <v>2531</v>
      </c>
      <c r="E87" s="151">
        <v>3336001565</v>
      </c>
    </row>
    <row r="88" spans="1:5" s="123" customFormat="1" ht="18.75" customHeight="1" x14ac:dyDescent="0.25">
      <c r="A88" s="140" t="str">
        <f>VLOOKUP(B88,'[1]LISTADO ATM'!$A$2:$C$822,3,0)</f>
        <v>ESTE</v>
      </c>
      <c r="B88" s="150">
        <v>945</v>
      </c>
      <c r="C88" s="133" t="str">
        <f>VLOOKUP(B88,'[1]LISTADO ATM'!$A$2:$B$822,2,0)</f>
        <v xml:space="preserve">ATM UNP El Valle (Hato Mayor) </v>
      </c>
      <c r="D88" s="131" t="s">
        <v>2531</v>
      </c>
      <c r="E88" s="151">
        <v>3336001470</v>
      </c>
    </row>
    <row r="89" spans="1:5" s="123" customFormat="1" ht="18.75" customHeight="1" thickBot="1" x14ac:dyDescent="0.3">
      <c r="A89" s="143" t="s">
        <v>2463</v>
      </c>
      <c r="B89" s="136">
        <f>COUNT(B79:B88)</f>
        <v>10</v>
      </c>
      <c r="C89" s="177"/>
      <c r="D89" s="178"/>
      <c r="E89" s="167"/>
    </row>
    <row r="90" spans="1:5" s="114" customFormat="1" ht="18" customHeight="1" thickBot="1" x14ac:dyDescent="0.3">
      <c r="A90" s="185"/>
      <c r="B90" s="186"/>
      <c r="C90" s="186"/>
      <c r="D90" s="186"/>
      <c r="E90" s="187"/>
    </row>
    <row r="91" spans="1:5" ht="18" customHeight="1" thickBot="1" x14ac:dyDescent="0.3">
      <c r="A91" s="174" t="s">
        <v>2464</v>
      </c>
      <c r="B91" s="175"/>
      <c r="C91" s="175"/>
      <c r="D91" s="175"/>
      <c r="E91" s="176"/>
    </row>
    <row r="92" spans="1:5" ht="18" customHeight="1" x14ac:dyDescent="0.25">
      <c r="A92" s="139" t="s">
        <v>15</v>
      </c>
      <c r="B92" s="139" t="s">
        <v>2408</v>
      </c>
      <c r="C92" s="130" t="s">
        <v>46</v>
      </c>
      <c r="D92" s="130" t="s">
        <v>2411</v>
      </c>
      <c r="E92" s="223" t="s">
        <v>2409</v>
      </c>
    </row>
    <row r="93" spans="1:5" ht="18.75" customHeight="1" x14ac:dyDescent="0.25">
      <c r="A93" s="144" t="str">
        <f>VLOOKUP(B93,'[1]LISTADO ATM'!$A$2:$C$922,3,0)</f>
        <v>SUR</v>
      </c>
      <c r="B93" s="150">
        <v>582</v>
      </c>
      <c r="C93" s="133" t="str">
        <f>VLOOKUP(B93,'[1]LISTADO ATM'!$A$2:$B$922,2,0)</f>
        <v>ATM Estación Sabana Yegua</v>
      </c>
      <c r="D93" s="135" t="s">
        <v>2429</v>
      </c>
      <c r="E93" s="151" t="s">
        <v>2695</v>
      </c>
    </row>
    <row r="94" spans="1:5" ht="18.75" customHeight="1" x14ac:dyDescent="0.25">
      <c r="A94" s="144" t="str">
        <f>VLOOKUP(B94,'[1]LISTADO ATM'!$A$2:$C$922,3,0)</f>
        <v>ESTE</v>
      </c>
      <c r="B94" s="150">
        <v>608</v>
      </c>
      <c r="C94" s="133" t="str">
        <f>VLOOKUP(B94,'[1]LISTADO ATM'!$A$2:$B$922,2,0)</f>
        <v xml:space="preserve">ATM Oficina Jumbo (San Pedro) </v>
      </c>
      <c r="D94" s="135" t="s">
        <v>2429</v>
      </c>
      <c r="E94" s="151" t="s">
        <v>2696</v>
      </c>
    </row>
    <row r="95" spans="1:5" ht="18" x14ac:dyDescent="0.25">
      <c r="A95" s="144" t="str">
        <f>VLOOKUP(B95,'[1]LISTADO ATM'!$A$2:$C$922,3,0)</f>
        <v>DISTRITO NACIONAL</v>
      </c>
      <c r="B95" s="150">
        <v>931</v>
      </c>
      <c r="C95" s="133" t="str">
        <f>VLOOKUP(B95,'[1]LISTADO ATM'!$A$2:$B$922,2,0)</f>
        <v xml:space="preserve">ATM Autobanco Luperón I </v>
      </c>
      <c r="D95" s="135" t="s">
        <v>2429</v>
      </c>
      <c r="E95" s="151">
        <v>3336000300</v>
      </c>
    </row>
    <row r="96" spans="1:5" ht="18" x14ac:dyDescent="0.25">
      <c r="A96" s="144" t="str">
        <f>VLOOKUP(B96,'[1]LISTADO ATM'!$A$2:$C$922,3,0)</f>
        <v>DISTRITO NACIONAL</v>
      </c>
      <c r="B96" s="150">
        <v>738</v>
      </c>
      <c r="C96" s="133" t="str">
        <f>VLOOKUP(B96,'[1]LISTADO ATM'!$A$2:$B$922,2,0)</f>
        <v xml:space="preserve">ATM Zona Franca Los Alcarrizos </v>
      </c>
      <c r="D96" s="135" t="s">
        <v>2429</v>
      </c>
      <c r="E96" s="151">
        <v>3336000454</v>
      </c>
    </row>
    <row r="97" spans="1:5" s="108" customFormat="1" ht="18.75" customHeight="1" x14ac:dyDescent="0.25">
      <c r="A97" s="144" t="str">
        <f>VLOOKUP(B97,'[1]LISTADO ATM'!$A$2:$C$922,3,0)</f>
        <v>DISTRITO NACIONAL</v>
      </c>
      <c r="B97" s="150">
        <v>655</v>
      </c>
      <c r="C97" s="133" t="str">
        <f>VLOOKUP(B97,'[1]LISTADO ATM'!$A$2:$B$922,2,0)</f>
        <v>ATM Farmacia Sandra</v>
      </c>
      <c r="D97" s="135" t="s">
        <v>2429</v>
      </c>
      <c r="E97" s="151">
        <v>3336000492</v>
      </c>
    </row>
    <row r="98" spans="1:5" s="108" customFormat="1" ht="18" customHeight="1" x14ac:dyDescent="0.25">
      <c r="A98" s="144" t="str">
        <f>VLOOKUP(B98,'[1]LISTADO ATM'!$A$2:$C$922,3,0)</f>
        <v>DISTRITO NACIONAL</v>
      </c>
      <c r="B98" s="150">
        <v>183</v>
      </c>
      <c r="C98" s="133" t="str">
        <f>VLOOKUP(B98,'[1]LISTADO ATM'!$A$2:$B$922,2,0)</f>
        <v>ATM Estación Nativa Km. 22 Aut. Duarte.</v>
      </c>
      <c r="D98" s="135" t="s">
        <v>2429</v>
      </c>
      <c r="E98" s="151">
        <v>3336000509</v>
      </c>
    </row>
    <row r="99" spans="1:5" s="108" customFormat="1" ht="18.75" customHeight="1" x14ac:dyDescent="0.25">
      <c r="A99" s="144" t="str">
        <f>VLOOKUP(B99,'[1]LISTADO ATM'!$A$2:$C$922,3,0)</f>
        <v>DISTRITO NACIONAL</v>
      </c>
      <c r="B99" s="150">
        <v>672</v>
      </c>
      <c r="C99" s="133" t="str">
        <f>VLOOKUP(B99,'[1]LISTADO ATM'!$A$2:$B$922,2,0)</f>
        <v>ATM Destacamento Policía Nacional La Victoria</v>
      </c>
      <c r="D99" s="135" t="s">
        <v>2429</v>
      </c>
      <c r="E99" s="151">
        <v>3336000684</v>
      </c>
    </row>
    <row r="100" spans="1:5" ht="18.75" customHeight="1" x14ac:dyDescent="0.25">
      <c r="A100" s="144" t="str">
        <f>VLOOKUP(B100,'[1]LISTADO ATM'!$A$2:$C$922,3,0)</f>
        <v>SUR</v>
      </c>
      <c r="B100" s="150">
        <v>817</v>
      </c>
      <c r="C100" s="133" t="str">
        <f>VLOOKUP(B100,'[1]LISTADO ATM'!$A$2:$B$922,2,0)</f>
        <v xml:space="preserve">ATM Ayuntamiento Sabana Larga (San José de Ocoa) </v>
      </c>
      <c r="D100" s="135" t="s">
        <v>2429</v>
      </c>
      <c r="E100" s="151">
        <v>3336001108</v>
      </c>
    </row>
    <row r="101" spans="1:5" ht="18" x14ac:dyDescent="0.25">
      <c r="A101" s="144" t="str">
        <f>VLOOKUP(B101,'[1]LISTADO ATM'!$A$2:$C$922,3,0)</f>
        <v>DISTRITO NACIONAL</v>
      </c>
      <c r="B101" s="150">
        <v>493</v>
      </c>
      <c r="C101" s="133" t="str">
        <f>VLOOKUP(B101,'[1]LISTADO ATM'!$A$2:$B$922,2,0)</f>
        <v xml:space="preserve">ATM Oficina Haina Occidental II </v>
      </c>
      <c r="D101" s="135" t="s">
        <v>2429</v>
      </c>
      <c r="E101" s="151">
        <v>3336001328</v>
      </c>
    </row>
    <row r="102" spans="1:5" ht="18.75" customHeight="1" x14ac:dyDescent="0.25">
      <c r="A102" s="144" t="str">
        <f>VLOOKUP(B102,'[1]LISTADO ATM'!$A$2:$C$922,3,0)</f>
        <v>ESTE</v>
      </c>
      <c r="B102" s="150">
        <v>268</v>
      </c>
      <c r="C102" s="133" t="str">
        <f>VLOOKUP(B102,'[1]LISTADO ATM'!$A$2:$B$922,2,0)</f>
        <v xml:space="preserve">ATM Autobanco La Altagracia (Higuey) </v>
      </c>
      <c r="D102" s="135" t="s">
        <v>2429</v>
      </c>
      <c r="E102" s="151">
        <v>3336001333</v>
      </c>
    </row>
    <row r="103" spans="1:5" ht="18" customHeight="1" x14ac:dyDescent="0.25">
      <c r="A103" s="144" t="str">
        <f>VLOOKUP(B103,'[1]LISTADO ATM'!$A$2:$C$922,3,0)</f>
        <v>NORTE</v>
      </c>
      <c r="B103" s="150">
        <v>632</v>
      </c>
      <c r="C103" s="133" t="str">
        <f>VLOOKUP(B103,'[1]LISTADO ATM'!$A$2:$B$922,2,0)</f>
        <v xml:space="preserve">ATM Autobanco Gurabo </v>
      </c>
      <c r="D103" s="135" t="s">
        <v>2429</v>
      </c>
      <c r="E103" s="151">
        <v>3336001341</v>
      </c>
    </row>
    <row r="104" spans="1:5" ht="18" x14ac:dyDescent="0.25">
      <c r="A104" s="144" t="str">
        <f>VLOOKUP(B104,'[1]LISTADO ATM'!$A$2:$C$922,3,0)</f>
        <v>ESTE</v>
      </c>
      <c r="B104" s="150">
        <v>353</v>
      </c>
      <c r="C104" s="133" t="str">
        <f>VLOOKUP(B104,'[1]LISTADO ATM'!$A$2:$B$922,2,0)</f>
        <v xml:space="preserve">ATM Estación Boulevard Juan Dolio </v>
      </c>
      <c r="D104" s="135" t="s">
        <v>2429</v>
      </c>
      <c r="E104" s="151">
        <v>3336001345</v>
      </c>
    </row>
    <row r="105" spans="1:5" ht="18" x14ac:dyDescent="0.25">
      <c r="A105" s="144" t="str">
        <f>VLOOKUP(B105,'[1]LISTADO ATM'!$A$2:$C$922,3,0)</f>
        <v>DISTRITO NACIONAL</v>
      </c>
      <c r="B105" s="150">
        <v>378</v>
      </c>
      <c r="C105" s="133" t="str">
        <f>VLOOKUP(B105,'[1]LISTADO ATM'!$A$2:$B$922,2,0)</f>
        <v>ATM UNP Villa Flores</v>
      </c>
      <c r="D105" s="135" t="s">
        <v>2429</v>
      </c>
      <c r="E105" s="151">
        <v>3336001475</v>
      </c>
    </row>
    <row r="106" spans="1:5" ht="18.75" customHeight="1" x14ac:dyDescent="0.25">
      <c r="A106" s="144" t="str">
        <f>VLOOKUP(B106,'[1]LISTADO ATM'!$A$2:$C$922,3,0)</f>
        <v>SUR</v>
      </c>
      <c r="B106" s="150">
        <v>403</v>
      </c>
      <c r="C106" s="133" t="str">
        <f>VLOOKUP(B106,'[1]LISTADO ATM'!$A$2:$B$922,2,0)</f>
        <v xml:space="preserve">ATM Oficina Vicente Noble </v>
      </c>
      <c r="D106" s="135" t="s">
        <v>2429</v>
      </c>
      <c r="E106" s="151">
        <v>3336001502</v>
      </c>
    </row>
    <row r="107" spans="1:5" ht="18" x14ac:dyDescent="0.25">
      <c r="A107" s="144" t="str">
        <f>VLOOKUP(B107,'[1]LISTADO ATM'!$A$2:$C$922,3,0)</f>
        <v>DISTRITO NACIONAL</v>
      </c>
      <c r="B107" s="150">
        <v>516</v>
      </c>
      <c r="C107" s="133" t="str">
        <f>VLOOKUP(B107,'[1]LISTADO ATM'!$A$2:$B$922,2,0)</f>
        <v xml:space="preserve">ATM Oficina Gascue </v>
      </c>
      <c r="D107" s="135" t="s">
        <v>2429</v>
      </c>
      <c r="E107" s="151">
        <v>3336001527</v>
      </c>
    </row>
    <row r="108" spans="1:5" ht="18" x14ac:dyDescent="0.25">
      <c r="A108" s="144" t="str">
        <f>VLOOKUP(B108,'[1]LISTADO ATM'!$A$2:$C$922,3,0)</f>
        <v>DISTRITO NACIONAL</v>
      </c>
      <c r="B108" s="150">
        <v>839</v>
      </c>
      <c r="C108" s="133" t="str">
        <f>VLOOKUP(B108,'[1]LISTADO ATM'!$A$2:$B$922,2,0)</f>
        <v xml:space="preserve">ATM INAPA </v>
      </c>
      <c r="D108" s="135" t="s">
        <v>2429</v>
      </c>
      <c r="E108" s="151">
        <v>3336001543</v>
      </c>
    </row>
    <row r="109" spans="1:5" ht="18.75" customHeight="1" x14ac:dyDescent="0.25">
      <c r="A109" s="144" t="str">
        <f>VLOOKUP(B109,'[1]LISTADO ATM'!$A$2:$C$922,3,0)</f>
        <v>ESTE</v>
      </c>
      <c r="B109" s="150">
        <v>963</v>
      </c>
      <c r="C109" s="133" t="str">
        <f>VLOOKUP(B109,'[1]LISTADO ATM'!$A$2:$B$922,2,0)</f>
        <v xml:space="preserve">ATM Multiplaza La Romana </v>
      </c>
      <c r="D109" s="135" t="s">
        <v>2429</v>
      </c>
      <c r="E109" s="151">
        <v>3336001548</v>
      </c>
    </row>
    <row r="110" spans="1:5" ht="18.75" customHeight="1" x14ac:dyDescent="0.25">
      <c r="A110" s="144" t="str">
        <f>VLOOKUP(B110,'[1]LISTADO ATM'!$A$2:$C$922,3,0)</f>
        <v>DISTRITO NACIONAL</v>
      </c>
      <c r="B110" s="150">
        <v>908</v>
      </c>
      <c r="C110" s="133" t="str">
        <f>VLOOKUP(B110,'[1]LISTADO ATM'!$A$2:$B$922,2,0)</f>
        <v xml:space="preserve">ATM Oficina Plaza Botánika </v>
      </c>
      <c r="D110" s="135" t="s">
        <v>2429</v>
      </c>
      <c r="E110" s="151">
        <v>3336001680</v>
      </c>
    </row>
    <row r="111" spans="1:5" ht="18" x14ac:dyDescent="0.25">
      <c r="A111" s="144" t="str">
        <f>VLOOKUP(B111,'[1]LISTADO ATM'!$A$2:$C$922,3,0)</f>
        <v>DISTRITO NACIONAL</v>
      </c>
      <c r="B111" s="150">
        <v>973</v>
      </c>
      <c r="C111" s="133" t="str">
        <f>VLOOKUP(B111,'[1]LISTADO ATM'!$A$2:$B$922,2,0)</f>
        <v xml:space="preserve">ATM Oficina Sabana de la Mar </v>
      </c>
      <c r="D111" s="135" t="s">
        <v>2429</v>
      </c>
      <c r="E111" s="151">
        <v>3336001692</v>
      </c>
    </row>
    <row r="112" spans="1:5" ht="18" x14ac:dyDescent="0.25">
      <c r="A112" s="144" t="str">
        <f>VLOOKUP(B112,'[1]LISTADO ATM'!$A$2:$C$922,3,0)</f>
        <v>DISTRITO NACIONAL</v>
      </c>
      <c r="B112" s="150">
        <v>769</v>
      </c>
      <c r="C112" s="133" t="str">
        <f>VLOOKUP(B112,'[1]LISTADO ATM'!$A$2:$B$922,2,0)</f>
        <v>ATM UNP Pablo Mella Morales</v>
      </c>
      <c r="D112" s="135" t="s">
        <v>2429</v>
      </c>
      <c r="E112" s="151">
        <v>3336001702</v>
      </c>
    </row>
    <row r="113" spans="1:5" ht="18.75" customHeight="1" x14ac:dyDescent="0.25">
      <c r="A113" s="144" t="str">
        <f>VLOOKUP(B113,'[1]LISTADO ATM'!$A$2:$C$922,3,0)</f>
        <v>DISTRITO NACIONAL</v>
      </c>
      <c r="B113" s="150">
        <v>993</v>
      </c>
      <c r="C113" s="133" t="str">
        <f>VLOOKUP(B113,'[1]LISTADO ATM'!$A$2:$B$922,2,0)</f>
        <v xml:space="preserve">ATM Centro Medico Integral II </v>
      </c>
      <c r="D113" s="135" t="s">
        <v>2429</v>
      </c>
      <c r="E113" s="151">
        <v>3336001711</v>
      </c>
    </row>
    <row r="114" spans="1:5" ht="18" customHeight="1" x14ac:dyDescent="0.25">
      <c r="A114" s="144" t="str">
        <f>VLOOKUP(B114,'[1]LISTADO ATM'!$A$2:$C$922,3,0)</f>
        <v>DISTRITO NACIONAL</v>
      </c>
      <c r="B114" s="150">
        <v>708</v>
      </c>
      <c r="C114" s="133" t="str">
        <f>VLOOKUP(B114,'[1]LISTADO ATM'!$A$2:$B$922,2,0)</f>
        <v xml:space="preserve">ATM El Vestir De Hoy </v>
      </c>
      <c r="D114" s="135" t="s">
        <v>2429</v>
      </c>
      <c r="E114" s="151">
        <v>3336001722</v>
      </c>
    </row>
    <row r="115" spans="1:5" ht="18" x14ac:dyDescent="0.25">
      <c r="A115" s="144" t="str">
        <f>VLOOKUP(B115,'[1]LISTADO ATM'!$A$2:$C$922,3,0)</f>
        <v>DISTRITO NACIONAL</v>
      </c>
      <c r="B115" s="150">
        <v>976</v>
      </c>
      <c r="C115" s="133" t="str">
        <f>VLOOKUP(B115,'[1]LISTADO ATM'!$A$2:$B$922,2,0)</f>
        <v xml:space="preserve">ATM Oficina Diamond Plaza I </v>
      </c>
      <c r="D115" s="135" t="s">
        <v>2429</v>
      </c>
      <c r="E115" s="151">
        <v>3336001939</v>
      </c>
    </row>
    <row r="116" spans="1:5" ht="18" customHeight="1" x14ac:dyDescent="0.25">
      <c r="A116" s="144" t="str">
        <f>VLOOKUP(B116,'[1]LISTADO ATM'!$A$2:$C$922,3,0)</f>
        <v>NORTE</v>
      </c>
      <c r="B116" s="150">
        <v>799</v>
      </c>
      <c r="C116" s="133" t="str">
        <f>VLOOKUP(B116,'[1]LISTADO ATM'!$A$2:$B$922,2,0)</f>
        <v xml:space="preserve">ATM Clínica Corominas (Santiago) </v>
      </c>
      <c r="D116" s="135" t="s">
        <v>2429</v>
      </c>
      <c r="E116" s="151">
        <v>3336001941</v>
      </c>
    </row>
    <row r="117" spans="1:5" ht="18" customHeight="1" x14ac:dyDescent="0.25">
      <c r="A117" s="144" t="str">
        <f>VLOOKUP(B117,'[1]LISTADO ATM'!$A$2:$C$922,3,0)</f>
        <v>NORTE</v>
      </c>
      <c r="B117" s="150">
        <v>633</v>
      </c>
      <c r="C117" s="133" t="str">
        <f>VLOOKUP(B117,'[1]LISTADO ATM'!$A$2:$B$922,2,0)</f>
        <v xml:space="preserve">ATM Autobanco Las Colinas </v>
      </c>
      <c r="D117" s="135" t="s">
        <v>2429</v>
      </c>
      <c r="E117" s="151">
        <v>3336001942</v>
      </c>
    </row>
    <row r="118" spans="1:5" ht="18" x14ac:dyDescent="0.25">
      <c r="A118" s="144" t="str">
        <f>VLOOKUP(B118,'[1]LISTADO ATM'!$A$2:$C$922,3,0)</f>
        <v>SUR</v>
      </c>
      <c r="B118" s="150">
        <v>677</v>
      </c>
      <c r="C118" s="133" t="str">
        <f>VLOOKUP(B118,'[1]LISTADO ATM'!$A$2:$B$922,2,0)</f>
        <v>ATM PBG Villa Jaragua</v>
      </c>
      <c r="D118" s="135" t="s">
        <v>2429</v>
      </c>
      <c r="E118" s="151">
        <v>3336001943</v>
      </c>
    </row>
    <row r="119" spans="1:5" ht="18" x14ac:dyDescent="0.25">
      <c r="A119" s="144" t="str">
        <f>VLOOKUP(B119,'[1]LISTADO ATM'!$A$2:$C$922,3,0)</f>
        <v>SUR</v>
      </c>
      <c r="B119" s="150">
        <v>252</v>
      </c>
      <c r="C119" s="133" t="str">
        <f>VLOOKUP(B119,'[1]LISTADO ATM'!$A$2:$B$922,2,0)</f>
        <v xml:space="preserve">ATM Banco Agrícola (Barahona) </v>
      </c>
      <c r="D119" s="135" t="s">
        <v>2429</v>
      </c>
      <c r="E119" s="151">
        <v>3336001945</v>
      </c>
    </row>
    <row r="120" spans="1:5" ht="18.75" customHeight="1" x14ac:dyDescent="0.25">
      <c r="A120" s="144" t="str">
        <f>VLOOKUP(B120,'[1]LISTADO ATM'!$A$2:$C$922,3,0)</f>
        <v>SUR</v>
      </c>
      <c r="B120" s="150">
        <v>84</v>
      </c>
      <c r="C120" s="133" t="str">
        <f>VLOOKUP(B120,'[1]LISTADO ATM'!$A$2:$B$922,2,0)</f>
        <v xml:space="preserve">ATM Oficina Multicentro Sirena San Cristóbal </v>
      </c>
      <c r="D120" s="135" t="s">
        <v>2429</v>
      </c>
      <c r="E120" s="151">
        <v>3336001947</v>
      </c>
    </row>
    <row r="121" spans="1:5" ht="18" customHeight="1" x14ac:dyDescent="0.25">
      <c r="A121" s="144" t="str">
        <f>VLOOKUP(B121,'[1]LISTADO ATM'!$A$2:$C$922,3,0)</f>
        <v>DISTRITO NACIONAL</v>
      </c>
      <c r="B121" s="150">
        <v>461</v>
      </c>
      <c r="C121" s="133" t="str">
        <f>VLOOKUP(B121,'[1]LISTADO ATM'!$A$2:$B$922,2,0)</f>
        <v xml:space="preserve">ATM Autobanco Sarasota I </v>
      </c>
      <c r="D121" s="135" t="s">
        <v>2429</v>
      </c>
      <c r="E121" s="151">
        <v>3336001950</v>
      </c>
    </row>
    <row r="122" spans="1:5" ht="18" x14ac:dyDescent="0.25">
      <c r="A122" s="145"/>
      <c r="B122" s="148">
        <f>COUNT(B93:B121)</f>
        <v>29</v>
      </c>
      <c r="C122" s="165"/>
      <c r="D122" s="166"/>
      <c r="E122" s="167"/>
    </row>
    <row r="123" spans="1:5" ht="18.75" customHeight="1" thickBot="1" x14ac:dyDescent="0.3">
      <c r="A123" s="185"/>
      <c r="B123" s="186"/>
      <c r="C123" s="186"/>
      <c r="D123" s="186"/>
      <c r="E123" s="187"/>
    </row>
    <row r="124" spans="1:5" ht="18" x14ac:dyDescent="0.25">
      <c r="A124" s="188" t="s">
        <v>2434</v>
      </c>
      <c r="B124" s="189"/>
      <c r="C124" s="189"/>
      <c r="D124" s="189"/>
      <c r="E124" s="190"/>
    </row>
    <row r="125" spans="1:5" ht="18" customHeight="1" x14ac:dyDescent="0.25">
      <c r="A125" s="139" t="s">
        <v>15</v>
      </c>
      <c r="B125" s="139" t="s">
        <v>2408</v>
      </c>
      <c r="C125" s="130" t="s">
        <v>46</v>
      </c>
      <c r="D125" s="130" t="s">
        <v>2411</v>
      </c>
      <c r="E125" s="223" t="s">
        <v>2409</v>
      </c>
    </row>
    <row r="126" spans="1:5" ht="18" x14ac:dyDescent="0.25">
      <c r="A126" s="140" t="str">
        <f>VLOOKUP(B126,'[1]LISTADO ATM'!$A$2:$C$822,3,0)</f>
        <v>DISTRITO NACIONAL</v>
      </c>
      <c r="B126" s="150">
        <v>13</v>
      </c>
      <c r="C126" s="133" t="str">
        <f>VLOOKUP(B126,'[1]LISTADO ATM'!$A$2:$B$822,2,0)</f>
        <v xml:space="preserve">ATM CDEEE </v>
      </c>
      <c r="D126" s="133" t="s">
        <v>2470</v>
      </c>
      <c r="E126" s="142">
        <v>3336000458</v>
      </c>
    </row>
    <row r="127" spans="1:5" ht="18" x14ac:dyDescent="0.25">
      <c r="A127" s="144" t="str">
        <f>VLOOKUP(B127,'[1]LISTADO ATM'!$A$2:$C$822,3,0)</f>
        <v>DISTRITO NACIONAL</v>
      </c>
      <c r="B127" s="150">
        <v>624</v>
      </c>
      <c r="C127" s="133" t="str">
        <f>VLOOKUP(B127,'[1]LISTADO ATM'!$A$2:$B$822,2,0)</f>
        <v xml:space="preserve">ATM Policía Nacional I </v>
      </c>
      <c r="D127" s="133" t="s">
        <v>2470</v>
      </c>
      <c r="E127" s="141">
        <v>3336000503</v>
      </c>
    </row>
    <row r="128" spans="1:5" ht="18" x14ac:dyDescent="0.25">
      <c r="A128" s="144" t="str">
        <f>VLOOKUP(B128,'[1]LISTADO ATM'!$A$2:$C$922,3,0)</f>
        <v>DISTRITO NACIONAL</v>
      </c>
      <c r="B128" s="150">
        <v>586</v>
      </c>
      <c r="C128" s="133" t="str">
        <f>VLOOKUP(B128,'[1]LISTADO ATM'!$A$2:$B$922,2,0)</f>
        <v xml:space="preserve">ATM Palacio de Justicia D.N. </v>
      </c>
      <c r="D128" s="133" t="s">
        <v>2470</v>
      </c>
      <c r="E128" s="151">
        <v>3336000485</v>
      </c>
    </row>
    <row r="129" spans="1:5" ht="18.75" customHeight="1" x14ac:dyDescent="0.25">
      <c r="A129" s="144" t="str">
        <f>VLOOKUP(B129,'[1]LISTADO ATM'!$A$2:$C$922,3,0)</f>
        <v>NORTE</v>
      </c>
      <c r="B129" s="150">
        <v>350</v>
      </c>
      <c r="C129" s="133" t="str">
        <f>VLOOKUP(B129,'[1]LISTADO ATM'!$A$2:$B$922,2,0)</f>
        <v xml:space="preserve">ATM Oficina Villa Tapia </v>
      </c>
      <c r="D129" s="133" t="s">
        <v>2470</v>
      </c>
      <c r="E129" s="151">
        <v>3336001172</v>
      </c>
    </row>
    <row r="130" spans="1:5" ht="18" x14ac:dyDescent="0.25">
      <c r="A130" s="144" t="str">
        <f>VLOOKUP(B130,'[1]LISTADO ATM'!$A$2:$C$922,3,0)</f>
        <v>DISTRITO NACIONAL</v>
      </c>
      <c r="B130" s="150">
        <v>717</v>
      </c>
      <c r="C130" s="133" t="str">
        <f>VLOOKUP(B130,'[1]LISTADO ATM'!$A$2:$B$922,2,0)</f>
        <v xml:space="preserve">ATM Oficina Los Alcarrizos </v>
      </c>
      <c r="D130" s="133" t="s">
        <v>2470</v>
      </c>
      <c r="E130" s="151">
        <v>3336001573</v>
      </c>
    </row>
    <row r="131" spans="1:5" ht="18.75" customHeight="1" x14ac:dyDescent="0.25">
      <c r="A131" s="144" t="str">
        <f>VLOOKUP(B131,'[1]LISTADO ATM'!$A$2:$C$922,3,0)</f>
        <v>DISTRITO NACIONAL</v>
      </c>
      <c r="B131" s="150">
        <v>264</v>
      </c>
      <c r="C131" s="133" t="str">
        <f>VLOOKUP(B131,'[1]LISTADO ATM'!$A$2:$B$922,2,0)</f>
        <v xml:space="preserve">ATM S/M Nacional Independencia </v>
      </c>
      <c r="D131" s="133" t="s">
        <v>2470</v>
      </c>
      <c r="E131" s="151">
        <v>3336001634</v>
      </c>
    </row>
    <row r="132" spans="1:5" ht="18.75" customHeight="1" x14ac:dyDescent="0.25">
      <c r="A132" s="144" t="str">
        <f>VLOOKUP(B132,'[1]LISTADO ATM'!$A$2:$C$922,3,0)</f>
        <v>DISTRITO NACIONAL</v>
      </c>
      <c r="B132" s="150">
        <v>562</v>
      </c>
      <c r="C132" s="133" t="str">
        <f>VLOOKUP(B132,'[1]LISTADO ATM'!$A$2:$B$922,2,0)</f>
        <v xml:space="preserve">ATM S/M Jumbo Carretera Mella </v>
      </c>
      <c r="D132" s="133" t="s">
        <v>2470</v>
      </c>
      <c r="E132" s="151">
        <v>3336001646</v>
      </c>
    </row>
    <row r="133" spans="1:5" ht="18" x14ac:dyDescent="0.25">
      <c r="A133" s="144" t="str">
        <f>VLOOKUP(B133,'[1]LISTADO ATM'!$A$2:$C$922,3,0)</f>
        <v>ESTE</v>
      </c>
      <c r="B133" s="150">
        <v>824</v>
      </c>
      <c r="C133" s="133" t="str">
        <f>VLOOKUP(B133,'[1]LISTADO ATM'!$A$2:$B$922,2,0)</f>
        <v xml:space="preserve">ATM Multiplaza (Higuey) </v>
      </c>
      <c r="D133" s="133" t="s">
        <v>2470</v>
      </c>
      <c r="E133" s="151">
        <v>3336001952</v>
      </c>
    </row>
    <row r="134" spans="1:5" ht="18.75" customHeight="1" x14ac:dyDescent="0.25">
      <c r="A134" s="144" t="str">
        <f>VLOOKUP(B134,'[1]LISTADO ATM'!$A$2:$C$922,3,0)</f>
        <v>DISTRITO NACIONAL</v>
      </c>
      <c r="B134" s="150">
        <v>670</v>
      </c>
      <c r="C134" s="133" t="str">
        <f>VLOOKUP(B134,'[1]LISTADO ATM'!$A$2:$B$922,2,0)</f>
        <v>ATM Estación Texaco Algodón</v>
      </c>
      <c r="D134" s="133" t="s">
        <v>2470</v>
      </c>
      <c r="E134" s="151">
        <v>3336001934</v>
      </c>
    </row>
    <row r="135" spans="1:5" ht="18" x14ac:dyDescent="0.25">
      <c r="A135" s="145" t="s">
        <v>2463</v>
      </c>
      <c r="B135" s="148">
        <f>COUNT(B126:B134)</f>
        <v>9</v>
      </c>
      <c r="C135" s="165"/>
      <c r="D135" s="166"/>
      <c r="E135" s="167"/>
    </row>
    <row r="136" spans="1:5" ht="18.75" customHeight="1" thickBot="1" x14ac:dyDescent="0.3">
      <c r="A136" s="185"/>
      <c r="B136" s="186"/>
      <c r="C136" s="186"/>
      <c r="D136" s="186"/>
      <c r="E136" s="187"/>
    </row>
    <row r="137" spans="1:5" ht="18.75" customHeight="1" x14ac:dyDescent="0.25">
      <c r="A137" s="188" t="s">
        <v>2585</v>
      </c>
      <c r="B137" s="189"/>
      <c r="C137" s="189"/>
      <c r="D137" s="189"/>
      <c r="E137" s="190"/>
    </row>
    <row r="138" spans="1:5" ht="18.75" customHeight="1" x14ac:dyDescent="0.25">
      <c r="A138" s="139" t="s">
        <v>15</v>
      </c>
      <c r="B138" s="139" t="s">
        <v>2408</v>
      </c>
      <c r="C138" s="130" t="s">
        <v>46</v>
      </c>
      <c r="D138" s="130" t="s">
        <v>2411</v>
      </c>
      <c r="E138" s="223" t="s">
        <v>2409</v>
      </c>
    </row>
    <row r="139" spans="1:5" ht="18.75" customHeight="1" x14ac:dyDescent="0.25">
      <c r="A139" s="140" t="str">
        <f>VLOOKUP(B139,'[1]LISTADO ATM'!$A$2:$C$822,3,0)</f>
        <v>SUR</v>
      </c>
      <c r="B139" s="133">
        <v>880</v>
      </c>
      <c r="C139" s="133" t="str">
        <f>VLOOKUP(B139,'[1]LISTADO ATM'!$A$2:$B$822,2,0)</f>
        <v xml:space="preserve">ATM Autoservicio Barahona II </v>
      </c>
      <c r="D139" s="137" t="s">
        <v>2550</v>
      </c>
      <c r="E139" s="142" t="s">
        <v>2675</v>
      </c>
    </row>
    <row r="140" spans="1:5" ht="18.75" customHeight="1" x14ac:dyDescent="0.25">
      <c r="A140" s="145" t="s">
        <v>2463</v>
      </c>
      <c r="B140" s="148">
        <f>COUNT(B139:B139)</f>
        <v>1</v>
      </c>
      <c r="C140" s="165"/>
      <c r="D140" s="166"/>
      <c r="E140" s="167"/>
    </row>
    <row r="141" spans="1:5" ht="18.75" customHeight="1" thickBot="1" x14ac:dyDescent="0.3">
      <c r="A141" s="185"/>
      <c r="B141" s="186"/>
      <c r="C141" s="193" t="s">
        <v>2405</v>
      </c>
      <c r="D141" s="193"/>
      <c r="E141" s="194"/>
    </row>
    <row r="142" spans="1:5" ht="18.75" thickBot="1" x14ac:dyDescent="0.3">
      <c r="A142" s="168" t="s">
        <v>2465</v>
      </c>
      <c r="B142" s="169"/>
      <c r="C142" s="195"/>
      <c r="D142" s="195"/>
      <c r="E142" s="196"/>
    </row>
    <row r="143" spans="1:5" ht="18.75" customHeight="1" thickBot="1" x14ac:dyDescent="0.3">
      <c r="A143" s="170">
        <f>+B122+B135+B140</f>
        <v>39</v>
      </c>
      <c r="B143" s="171"/>
      <c r="C143" s="195"/>
      <c r="D143" s="195"/>
      <c r="E143" s="196"/>
    </row>
    <row r="144" spans="1:5" ht="15.75" thickBot="1" x14ac:dyDescent="0.3">
      <c r="A144" s="172"/>
      <c r="B144" s="173"/>
      <c r="C144" s="186"/>
      <c r="D144" s="186"/>
      <c r="E144" s="187"/>
    </row>
    <row r="145" spans="1:5" ht="18.75" thickBot="1" x14ac:dyDescent="0.3">
      <c r="A145" s="174" t="s">
        <v>2466</v>
      </c>
      <c r="B145" s="175"/>
      <c r="C145" s="175"/>
      <c r="D145" s="175"/>
      <c r="E145" s="176"/>
    </row>
    <row r="146" spans="1:5" ht="18" x14ac:dyDescent="0.25">
      <c r="A146" s="146" t="s">
        <v>15</v>
      </c>
      <c r="B146" s="146" t="s">
        <v>2408</v>
      </c>
      <c r="C146" s="132" t="s">
        <v>46</v>
      </c>
      <c r="D146" s="191" t="s">
        <v>2411</v>
      </c>
      <c r="E146" s="192"/>
    </row>
    <row r="147" spans="1:5" ht="18" x14ac:dyDescent="0.25">
      <c r="A147" s="140" t="str">
        <f>VLOOKUP(B147,'[1]LISTADO ATM'!$A$2:$C$822,3,0)</f>
        <v>DISTRITO NACIONAL</v>
      </c>
      <c r="B147" s="147">
        <v>546</v>
      </c>
      <c r="C147" s="133" t="str">
        <f>VLOOKUP(B147,'[1]LISTADO ATM'!$A$2:$B$822,2,0)</f>
        <v xml:space="preserve">ATM ITLA </v>
      </c>
      <c r="D147" s="163" t="s">
        <v>2617</v>
      </c>
      <c r="E147" s="164"/>
    </row>
    <row r="148" spans="1:5" ht="18" x14ac:dyDescent="0.25">
      <c r="A148" s="140" t="str">
        <f>VLOOKUP(B148,'[1]LISTADO ATM'!$A$2:$C$822,3,0)</f>
        <v>DISTRITO NACIONAL</v>
      </c>
      <c r="B148" s="147">
        <v>382</v>
      </c>
      <c r="C148" s="133" t="str">
        <f>VLOOKUP(B148,'[1]LISTADO ATM'!$A$2:$B$822,2,0)</f>
        <v>ATM Estación del Metro María Montés</v>
      </c>
      <c r="D148" s="163" t="s">
        <v>2587</v>
      </c>
      <c r="E148" s="164"/>
    </row>
    <row r="149" spans="1:5" ht="18" x14ac:dyDescent="0.25">
      <c r="A149" s="140" t="str">
        <f>VLOOKUP(B149,'[1]LISTADO ATM'!$A$2:$C$922,3,0)</f>
        <v>DISTRITO NACIONAL</v>
      </c>
      <c r="B149" s="147">
        <v>573</v>
      </c>
      <c r="C149" s="133" t="str">
        <f>VLOOKUP(B149,'[1]LISTADO ATM'!$A$2:$B$922,2,0)</f>
        <v xml:space="preserve">ATM IDSS </v>
      </c>
      <c r="D149" s="163" t="s">
        <v>2587</v>
      </c>
      <c r="E149" s="164"/>
    </row>
    <row r="150" spans="1:5" ht="18" x14ac:dyDescent="0.25">
      <c r="A150" s="140" t="str">
        <f>VLOOKUP(B150,'[1]LISTADO ATM'!$A$2:$C$922,3,0)</f>
        <v>NORTE</v>
      </c>
      <c r="B150" s="150">
        <v>796</v>
      </c>
      <c r="C150" s="133" t="str">
        <f>VLOOKUP(B150,'[1]LISTADO ATM'!$A$2:$B$922,2,0)</f>
        <v xml:space="preserve">ATM Oficina Plaza Ventura (Nagua) </v>
      </c>
      <c r="D150" s="163" t="s">
        <v>2617</v>
      </c>
      <c r="E150" s="164"/>
    </row>
    <row r="151" spans="1:5" ht="18" x14ac:dyDescent="0.25">
      <c r="A151" s="140" t="str">
        <f>VLOOKUP(B151,'[1]LISTADO ATM'!$A$2:$C$922,3,0)</f>
        <v>DISTRITO NACIONAL</v>
      </c>
      <c r="B151" s="147">
        <v>406</v>
      </c>
      <c r="C151" s="133" t="str">
        <f>VLOOKUP(B151,'[1]LISTADO ATM'!$A$2:$B$922,2,0)</f>
        <v xml:space="preserve">ATM UNP Plaza Lama Máximo Gómez </v>
      </c>
      <c r="D151" s="163" t="s">
        <v>2587</v>
      </c>
      <c r="E151" s="164"/>
    </row>
    <row r="152" spans="1:5" ht="18" x14ac:dyDescent="0.25">
      <c r="A152" s="140" t="str">
        <f>VLOOKUP(B152,'[1]LISTADO ATM'!$A$2:$C$922,3,0)</f>
        <v>NORTE</v>
      </c>
      <c r="B152" s="147">
        <v>315</v>
      </c>
      <c r="C152" s="133" t="str">
        <f>VLOOKUP(B152,'[1]LISTADO ATM'!$A$2:$B$922,2,0)</f>
        <v xml:space="preserve">ATM Oficina Estrella Sadalá </v>
      </c>
      <c r="D152" s="163" t="s">
        <v>2587</v>
      </c>
      <c r="E152" s="164"/>
    </row>
    <row r="153" spans="1:5" ht="18.75" thickBot="1" x14ac:dyDescent="0.3">
      <c r="A153" s="224" t="s">
        <v>2463</v>
      </c>
      <c r="B153" s="225">
        <f>COUNT(B147:B152)</f>
        <v>6</v>
      </c>
      <c r="C153" s="226"/>
      <c r="D153" s="227"/>
      <c r="E153" s="228"/>
    </row>
    <row r="154" spans="1:5" x14ac:dyDescent="0.25">
      <c r="A154" s="82"/>
      <c r="B154" s="82"/>
      <c r="C154" s="82"/>
      <c r="D154" s="82"/>
      <c r="E154" s="82"/>
    </row>
    <row r="155" spans="1:5" x14ac:dyDescent="0.25">
      <c r="A155" s="123"/>
      <c r="C155" s="123"/>
      <c r="D155" s="123"/>
    </row>
    <row r="156" spans="1:5" x14ac:dyDescent="0.25">
      <c r="A156" s="123"/>
      <c r="C156" s="123"/>
      <c r="D156" s="123"/>
    </row>
    <row r="157" spans="1:5" x14ac:dyDescent="0.25">
      <c r="A157" s="123"/>
      <c r="C157" s="123"/>
      <c r="D157" s="123"/>
    </row>
    <row r="158" spans="1:5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</sheetData>
  <mergeCells count="34">
    <mergeCell ref="C135:E135"/>
    <mergeCell ref="A136:E136"/>
    <mergeCell ref="A137:E137"/>
    <mergeCell ref="C140:E140"/>
    <mergeCell ref="A141:B141"/>
    <mergeCell ref="C141:E144"/>
    <mergeCell ref="A142:B142"/>
    <mergeCell ref="A143:B143"/>
    <mergeCell ref="A144:B144"/>
    <mergeCell ref="C89:E89"/>
    <mergeCell ref="A90:E90"/>
    <mergeCell ref="A91:E91"/>
    <mergeCell ref="C122:E122"/>
    <mergeCell ref="A123:E123"/>
    <mergeCell ref="A7:E7"/>
    <mergeCell ref="F1:G1"/>
    <mergeCell ref="A1:E1"/>
    <mergeCell ref="A2:E2"/>
    <mergeCell ref="A3:B3"/>
    <mergeCell ref="C3:E6"/>
    <mergeCell ref="A6:B6"/>
    <mergeCell ref="C75:E75"/>
    <mergeCell ref="A76:E76"/>
    <mergeCell ref="A77:E77"/>
    <mergeCell ref="D151:E151"/>
    <mergeCell ref="D152:E152"/>
    <mergeCell ref="D146:E146"/>
    <mergeCell ref="D147:E147"/>
    <mergeCell ref="D148:E148"/>
    <mergeCell ref="D149:E149"/>
    <mergeCell ref="D150:E150"/>
    <mergeCell ref="A145:E145"/>
    <mergeCell ref="A124:E124"/>
    <mergeCell ref="C153:E153"/>
  </mergeCells>
  <phoneticPr fontId="46" type="noConversion"/>
  <conditionalFormatting sqref="B612:B1048576">
    <cfRule type="duplicateValues" dxfId="429" priority="4442"/>
  </conditionalFormatting>
  <conditionalFormatting sqref="B612:B1048576">
    <cfRule type="duplicateValues" dxfId="428" priority="138175"/>
  </conditionalFormatting>
  <conditionalFormatting sqref="E532:E611">
    <cfRule type="duplicateValues" dxfId="427" priority="1866"/>
  </conditionalFormatting>
  <conditionalFormatting sqref="B532:B611">
    <cfRule type="duplicateValues" dxfId="426" priority="1870"/>
    <cfRule type="duplicateValues" dxfId="425" priority="1871"/>
    <cfRule type="duplicateValues" dxfId="424" priority="1872"/>
  </conditionalFormatting>
  <conditionalFormatting sqref="B532:B611">
    <cfRule type="duplicateValues" dxfId="423" priority="1847"/>
  </conditionalFormatting>
  <conditionalFormatting sqref="E532:E611">
    <cfRule type="duplicateValues" dxfId="422" priority="1845"/>
  </conditionalFormatting>
  <conditionalFormatting sqref="E310:E531">
    <cfRule type="duplicateValues" dxfId="421" priority="923"/>
  </conditionalFormatting>
  <conditionalFormatting sqref="B310:B531">
    <cfRule type="duplicateValues" dxfId="420" priority="929"/>
    <cfRule type="duplicateValues" dxfId="419" priority="930"/>
    <cfRule type="duplicateValues" dxfId="418" priority="931"/>
  </conditionalFormatting>
  <conditionalFormatting sqref="B310:B531">
    <cfRule type="duplicateValues" dxfId="417" priority="932"/>
  </conditionalFormatting>
  <conditionalFormatting sqref="B310:B531">
    <cfRule type="duplicateValues" dxfId="416" priority="933"/>
  </conditionalFormatting>
  <conditionalFormatting sqref="B310:B531">
    <cfRule type="duplicateValues" dxfId="415" priority="934"/>
  </conditionalFormatting>
  <conditionalFormatting sqref="E310:E531">
    <cfRule type="duplicateValues" dxfId="414" priority="935"/>
  </conditionalFormatting>
  <conditionalFormatting sqref="E310:E531">
    <cfRule type="duplicateValues" dxfId="413" priority="936"/>
  </conditionalFormatting>
  <conditionalFormatting sqref="E310:E531">
    <cfRule type="duplicateValues" dxfId="412" priority="937"/>
  </conditionalFormatting>
  <conditionalFormatting sqref="B310:B531">
    <cfRule type="duplicateValues" dxfId="411" priority="809"/>
    <cfRule type="duplicateValues" dxfId="410" priority="812"/>
  </conditionalFormatting>
  <conditionalFormatting sqref="E310:E531">
    <cfRule type="duplicateValues" dxfId="409" priority="811"/>
  </conditionalFormatting>
  <conditionalFormatting sqref="E310:E531">
    <cfRule type="duplicateValues" dxfId="408" priority="808"/>
  </conditionalFormatting>
  <conditionalFormatting sqref="E310:E531">
    <cfRule type="duplicateValues" dxfId="407" priority="806"/>
  </conditionalFormatting>
  <conditionalFormatting sqref="E180:E309">
    <cfRule type="duplicateValues" dxfId="406" priority="484"/>
  </conditionalFormatting>
  <conditionalFormatting sqref="B180:B309">
    <cfRule type="duplicateValues" dxfId="405" priority="489"/>
    <cfRule type="duplicateValues" dxfId="404" priority="490"/>
    <cfRule type="duplicateValues" dxfId="403" priority="491"/>
  </conditionalFormatting>
  <conditionalFormatting sqref="B180:B309">
    <cfRule type="duplicateValues" dxfId="402" priority="492"/>
  </conditionalFormatting>
  <conditionalFormatting sqref="B180:B309">
    <cfRule type="duplicateValues" dxfId="401" priority="493"/>
  </conditionalFormatting>
  <conditionalFormatting sqref="B180:B309">
    <cfRule type="duplicateValues" dxfId="400" priority="494"/>
  </conditionalFormatting>
  <conditionalFormatting sqref="E180:E309">
    <cfRule type="duplicateValues" dxfId="399" priority="422"/>
  </conditionalFormatting>
  <conditionalFormatting sqref="E180:E309">
    <cfRule type="duplicateValues" dxfId="398" priority="537"/>
  </conditionalFormatting>
  <conditionalFormatting sqref="E180:E309">
    <cfRule type="duplicateValues" dxfId="397" priority="538"/>
  </conditionalFormatting>
  <conditionalFormatting sqref="E141:E145 E136:E137 E1:E7 E123:E124 E147 E75:E77 E89:E91">
    <cfRule type="duplicateValues" dxfId="396" priority="213"/>
  </conditionalFormatting>
  <conditionalFormatting sqref="B140">
    <cfRule type="duplicateValues" dxfId="395" priority="209"/>
    <cfRule type="duplicateValues" dxfId="394" priority="210"/>
    <cfRule type="duplicateValues" dxfId="393" priority="211"/>
  </conditionalFormatting>
  <conditionalFormatting sqref="B140">
    <cfRule type="duplicateValues" dxfId="392" priority="212"/>
  </conditionalFormatting>
  <conditionalFormatting sqref="B136:B137 B123:B124 B144:B145 B141:B142 B75:B77 B89:B91 B147 B1:B7">
    <cfRule type="duplicateValues" dxfId="391" priority="214"/>
    <cfRule type="duplicateValues" dxfId="390" priority="215"/>
    <cfRule type="duplicateValues" dxfId="389" priority="216"/>
  </conditionalFormatting>
  <conditionalFormatting sqref="B144:B145 B136:B137 B141:B142 B123:B124 B75:B77 B89:B91 B147 B1:B7">
    <cfRule type="duplicateValues" dxfId="388" priority="217"/>
  </conditionalFormatting>
  <conditionalFormatting sqref="B67 B147 B89:B91 B140:B145 B136:B137 B75:B77 B123:B124 B1:B7">
    <cfRule type="duplicateValues" dxfId="387" priority="218"/>
  </conditionalFormatting>
  <conditionalFormatting sqref="B122">
    <cfRule type="duplicateValues" dxfId="386" priority="204"/>
    <cfRule type="duplicateValues" dxfId="385" priority="205"/>
    <cfRule type="duplicateValues" dxfId="384" priority="206"/>
  </conditionalFormatting>
  <conditionalFormatting sqref="B122">
    <cfRule type="duplicateValues" dxfId="383" priority="207"/>
  </conditionalFormatting>
  <conditionalFormatting sqref="E122">
    <cfRule type="duplicateValues" dxfId="382" priority="208"/>
  </conditionalFormatting>
  <conditionalFormatting sqref="B153">
    <cfRule type="duplicateValues" dxfId="381" priority="199"/>
    <cfRule type="duplicateValues" dxfId="380" priority="200"/>
    <cfRule type="duplicateValues" dxfId="379" priority="201"/>
  </conditionalFormatting>
  <conditionalFormatting sqref="B153">
    <cfRule type="duplicateValues" dxfId="378" priority="202"/>
  </conditionalFormatting>
  <conditionalFormatting sqref="E153">
    <cfRule type="duplicateValues" dxfId="377" priority="203"/>
  </conditionalFormatting>
  <conditionalFormatting sqref="B9:B63">
    <cfRule type="duplicateValues" dxfId="376" priority="195"/>
  </conditionalFormatting>
  <conditionalFormatting sqref="B9:B63">
    <cfRule type="duplicateValues" dxfId="375" priority="196"/>
    <cfRule type="duplicateValues" dxfId="374" priority="197"/>
    <cfRule type="duplicateValues" dxfId="373" priority="198"/>
  </conditionalFormatting>
  <conditionalFormatting sqref="B79:B84">
    <cfRule type="duplicateValues" dxfId="372" priority="219"/>
    <cfRule type="duplicateValues" dxfId="371" priority="220"/>
    <cfRule type="duplicateValues" dxfId="370" priority="221"/>
  </conditionalFormatting>
  <conditionalFormatting sqref="B79:B84">
    <cfRule type="duplicateValues" dxfId="369" priority="222"/>
  </conditionalFormatting>
  <conditionalFormatting sqref="E84">
    <cfRule type="duplicateValues" dxfId="368" priority="194"/>
  </conditionalFormatting>
  <conditionalFormatting sqref="E149">
    <cfRule type="duplicateValues" dxfId="367" priority="193"/>
  </conditionalFormatting>
  <conditionalFormatting sqref="E148">
    <cfRule type="duplicateValues" dxfId="366" priority="192"/>
  </conditionalFormatting>
  <conditionalFormatting sqref="E126">
    <cfRule type="duplicateValues" dxfId="365" priority="187"/>
  </conditionalFormatting>
  <conditionalFormatting sqref="B126">
    <cfRule type="duplicateValues" dxfId="364" priority="188"/>
    <cfRule type="duplicateValues" dxfId="363" priority="189"/>
    <cfRule type="duplicateValues" dxfId="362" priority="190"/>
  </conditionalFormatting>
  <conditionalFormatting sqref="B126">
    <cfRule type="duplicateValues" dxfId="361" priority="191"/>
  </conditionalFormatting>
  <conditionalFormatting sqref="E79">
    <cfRule type="duplicateValues" dxfId="360" priority="223"/>
  </conditionalFormatting>
  <conditionalFormatting sqref="E60 E35">
    <cfRule type="duplicateValues" dxfId="359" priority="185"/>
  </conditionalFormatting>
  <conditionalFormatting sqref="E35">
    <cfRule type="duplicateValues" dxfId="358" priority="186"/>
  </conditionalFormatting>
  <conditionalFormatting sqref="E97 E24:E28">
    <cfRule type="duplicateValues" dxfId="357" priority="184"/>
  </conditionalFormatting>
  <conditionalFormatting sqref="E36">
    <cfRule type="duplicateValues" dxfId="356" priority="183"/>
  </conditionalFormatting>
  <conditionalFormatting sqref="B127">
    <cfRule type="duplicateValues" dxfId="355" priority="178"/>
  </conditionalFormatting>
  <conditionalFormatting sqref="E38">
    <cfRule type="duplicateValues" dxfId="354" priority="179"/>
  </conditionalFormatting>
  <conditionalFormatting sqref="B127">
    <cfRule type="duplicateValues" dxfId="353" priority="180"/>
    <cfRule type="duplicateValues" dxfId="352" priority="181"/>
    <cfRule type="duplicateValues" dxfId="351" priority="182"/>
  </conditionalFormatting>
  <conditionalFormatting sqref="E82">
    <cfRule type="duplicateValues" dxfId="350" priority="224"/>
  </conditionalFormatting>
  <conditionalFormatting sqref="E128">
    <cfRule type="duplicateValues" dxfId="349" priority="177"/>
  </conditionalFormatting>
  <conditionalFormatting sqref="E33">
    <cfRule type="duplicateValues" dxfId="348" priority="225"/>
  </conditionalFormatting>
  <conditionalFormatting sqref="E83">
    <cfRule type="duplicateValues" dxfId="347" priority="176"/>
  </conditionalFormatting>
  <conditionalFormatting sqref="E150">
    <cfRule type="duplicateValues" dxfId="346" priority="175"/>
  </conditionalFormatting>
  <conditionalFormatting sqref="E11">
    <cfRule type="duplicateValues" dxfId="345" priority="174"/>
  </conditionalFormatting>
  <conditionalFormatting sqref="E53 E30">
    <cfRule type="duplicateValues" dxfId="344" priority="173"/>
  </conditionalFormatting>
  <conditionalFormatting sqref="E61">
    <cfRule type="duplicateValues" dxfId="343" priority="172"/>
  </conditionalFormatting>
  <conditionalFormatting sqref="E61">
    <cfRule type="duplicateValues" dxfId="342" priority="171"/>
  </conditionalFormatting>
  <conditionalFormatting sqref="E61">
    <cfRule type="duplicateValues" dxfId="341" priority="170"/>
  </conditionalFormatting>
  <conditionalFormatting sqref="E61">
    <cfRule type="duplicateValues" dxfId="340" priority="169"/>
  </conditionalFormatting>
  <conditionalFormatting sqref="E71">
    <cfRule type="duplicateValues" dxfId="339" priority="168"/>
  </conditionalFormatting>
  <conditionalFormatting sqref="E71">
    <cfRule type="duplicateValues" dxfId="338" priority="167"/>
  </conditionalFormatting>
  <conditionalFormatting sqref="E71">
    <cfRule type="duplicateValues" dxfId="337" priority="166"/>
  </conditionalFormatting>
  <conditionalFormatting sqref="E71">
    <cfRule type="duplicateValues" dxfId="336" priority="165"/>
  </conditionalFormatting>
  <conditionalFormatting sqref="E129">
    <cfRule type="duplicateValues" dxfId="335" priority="164"/>
  </conditionalFormatting>
  <conditionalFormatting sqref="E129">
    <cfRule type="duplicateValues" dxfId="334" priority="163"/>
  </conditionalFormatting>
  <conditionalFormatting sqref="E129">
    <cfRule type="duplicateValues" dxfId="333" priority="162"/>
  </conditionalFormatting>
  <conditionalFormatting sqref="E129">
    <cfRule type="duplicateValues" dxfId="332" priority="161"/>
  </conditionalFormatting>
  <conditionalFormatting sqref="E54">
    <cfRule type="duplicateValues" dxfId="331" priority="160"/>
  </conditionalFormatting>
  <conditionalFormatting sqref="E54">
    <cfRule type="duplicateValues" dxfId="330" priority="159"/>
  </conditionalFormatting>
  <conditionalFormatting sqref="E54">
    <cfRule type="duplicateValues" dxfId="329" priority="158"/>
  </conditionalFormatting>
  <conditionalFormatting sqref="E54">
    <cfRule type="duplicateValues" dxfId="328" priority="157"/>
  </conditionalFormatting>
  <conditionalFormatting sqref="B19:B20">
    <cfRule type="duplicateValues" dxfId="327" priority="153"/>
  </conditionalFormatting>
  <conditionalFormatting sqref="B19:B20">
    <cfRule type="duplicateValues" dxfId="326" priority="154"/>
    <cfRule type="duplicateValues" dxfId="325" priority="155"/>
    <cfRule type="duplicateValues" dxfId="324" priority="156"/>
  </conditionalFormatting>
  <conditionalFormatting sqref="E47:E49 E21:E22 E10">
    <cfRule type="duplicateValues" dxfId="323" priority="226"/>
  </conditionalFormatting>
  <conditionalFormatting sqref="B24:B63">
    <cfRule type="duplicateValues" dxfId="322" priority="149"/>
  </conditionalFormatting>
  <conditionalFormatting sqref="B24:B63">
    <cfRule type="duplicateValues" dxfId="321" priority="150"/>
    <cfRule type="duplicateValues" dxfId="320" priority="151"/>
    <cfRule type="duplicateValues" dxfId="319" priority="152"/>
  </conditionalFormatting>
  <conditionalFormatting sqref="E98 E68 E50 E29">
    <cfRule type="duplicateValues" dxfId="318" priority="227"/>
  </conditionalFormatting>
  <conditionalFormatting sqref="B30:B36">
    <cfRule type="duplicateValues" dxfId="317" priority="145"/>
  </conditionalFormatting>
  <conditionalFormatting sqref="B30:B36">
    <cfRule type="duplicateValues" dxfId="316" priority="146"/>
    <cfRule type="duplicateValues" dxfId="315" priority="147"/>
    <cfRule type="duplicateValues" dxfId="314" priority="148"/>
  </conditionalFormatting>
  <conditionalFormatting sqref="E69 E31">
    <cfRule type="duplicateValues" dxfId="313" priority="228"/>
  </conditionalFormatting>
  <conditionalFormatting sqref="B67">
    <cfRule type="duplicateValues" dxfId="312" priority="229"/>
  </conditionalFormatting>
  <conditionalFormatting sqref="B67">
    <cfRule type="duplicateValues" dxfId="311" priority="230"/>
    <cfRule type="duplicateValues" dxfId="310" priority="231"/>
    <cfRule type="duplicateValues" dxfId="309" priority="232"/>
  </conditionalFormatting>
  <conditionalFormatting sqref="E59 E34">
    <cfRule type="duplicateValues" dxfId="308" priority="233"/>
  </conditionalFormatting>
  <conditionalFormatting sqref="B35">
    <cfRule type="duplicateValues" dxfId="307" priority="136"/>
  </conditionalFormatting>
  <conditionalFormatting sqref="B35">
    <cfRule type="duplicateValues" dxfId="306" priority="137"/>
  </conditionalFormatting>
  <conditionalFormatting sqref="B35">
    <cfRule type="duplicateValues" dxfId="305" priority="138"/>
    <cfRule type="duplicateValues" dxfId="304" priority="139"/>
    <cfRule type="duplicateValues" dxfId="303" priority="140"/>
  </conditionalFormatting>
  <conditionalFormatting sqref="B37">
    <cfRule type="duplicateValues" dxfId="302" priority="132"/>
  </conditionalFormatting>
  <conditionalFormatting sqref="B37">
    <cfRule type="duplicateValues" dxfId="301" priority="133"/>
    <cfRule type="duplicateValues" dxfId="300" priority="134"/>
    <cfRule type="duplicateValues" dxfId="299" priority="135"/>
  </conditionalFormatting>
  <conditionalFormatting sqref="B36">
    <cfRule type="duplicateValues" dxfId="298" priority="128"/>
  </conditionalFormatting>
  <conditionalFormatting sqref="B36">
    <cfRule type="duplicateValues" dxfId="297" priority="129"/>
    <cfRule type="duplicateValues" dxfId="296" priority="130"/>
    <cfRule type="duplicateValues" dxfId="295" priority="131"/>
  </conditionalFormatting>
  <conditionalFormatting sqref="B35:B37">
    <cfRule type="duplicateValues" dxfId="294" priority="141"/>
  </conditionalFormatting>
  <conditionalFormatting sqref="B35:B37">
    <cfRule type="duplicateValues" dxfId="293" priority="142"/>
    <cfRule type="duplicateValues" dxfId="292" priority="143"/>
    <cfRule type="duplicateValues" dxfId="291" priority="144"/>
  </conditionalFormatting>
  <conditionalFormatting sqref="B39:B51">
    <cfRule type="duplicateValues" dxfId="290" priority="120"/>
  </conditionalFormatting>
  <conditionalFormatting sqref="B39:B51">
    <cfRule type="duplicateValues" dxfId="289" priority="121"/>
    <cfRule type="duplicateValues" dxfId="288" priority="122"/>
    <cfRule type="duplicateValues" dxfId="287" priority="123"/>
  </conditionalFormatting>
  <conditionalFormatting sqref="B38">
    <cfRule type="duplicateValues" dxfId="286" priority="116"/>
  </conditionalFormatting>
  <conditionalFormatting sqref="B38">
    <cfRule type="duplicateValues" dxfId="285" priority="117"/>
    <cfRule type="duplicateValues" dxfId="284" priority="118"/>
    <cfRule type="duplicateValues" dxfId="283" priority="119"/>
  </conditionalFormatting>
  <conditionalFormatting sqref="B38:B51">
    <cfRule type="duplicateValues" dxfId="282" priority="124"/>
  </conditionalFormatting>
  <conditionalFormatting sqref="B38:B51">
    <cfRule type="duplicateValues" dxfId="281" priority="125"/>
    <cfRule type="duplicateValues" dxfId="280" priority="126"/>
    <cfRule type="duplicateValues" dxfId="279" priority="127"/>
  </conditionalFormatting>
  <conditionalFormatting sqref="E127 E39">
    <cfRule type="duplicateValues" dxfId="278" priority="234"/>
  </conditionalFormatting>
  <conditionalFormatting sqref="E139 E80">
    <cfRule type="duplicateValues" dxfId="277" priority="235"/>
  </conditionalFormatting>
  <conditionalFormatting sqref="B139">
    <cfRule type="duplicateValues" dxfId="276" priority="236"/>
    <cfRule type="duplicateValues" dxfId="275" priority="237"/>
    <cfRule type="duplicateValues" dxfId="274" priority="238"/>
  </conditionalFormatting>
  <conditionalFormatting sqref="B139">
    <cfRule type="duplicateValues" dxfId="273" priority="239"/>
  </conditionalFormatting>
  <conditionalFormatting sqref="E1:E7 E141:E145 E136:E137 E123:E124 E147 E75:E77 E89:E91 E83 E81">
    <cfRule type="duplicateValues" dxfId="272" priority="240"/>
  </conditionalFormatting>
  <conditionalFormatting sqref="E101">
    <cfRule type="duplicateValues" dxfId="271" priority="115"/>
  </conditionalFormatting>
  <conditionalFormatting sqref="E101">
    <cfRule type="duplicateValues" dxfId="270" priority="114"/>
  </conditionalFormatting>
  <conditionalFormatting sqref="E101">
    <cfRule type="duplicateValues" dxfId="269" priority="113"/>
  </conditionalFormatting>
  <conditionalFormatting sqref="E101">
    <cfRule type="duplicateValues" dxfId="268" priority="112"/>
  </conditionalFormatting>
  <conditionalFormatting sqref="E102">
    <cfRule type="duplicateValues" dxfId="267" priority="111"/>
  </conditionalFormatting>
  <conditionalFormatting sqref="E102">
    <cfRule type="duplicateValues" dxfId="266" priority="110"/>
  </conditionalFormatting>
  <conditionalFormatting sqref="E102">
    <cfRule type="duplicateValues" dxfId="265" priority="109"/>
  </conditionalFormatting>
  <conditionalFormatting sqref="E102">
    <cfRule type="duplicateValues" dxfId="264" priority="108"/>
  </conditionalFormatting>
  <conditionalFormatting sqref="E56">
    <cfRule type="duplicateValues" dxfId="263" priority="107"/>
  </conditionalFormatting>
  <conditionalFormatting sqref="E56">
    <cfRule type="duplicateValues" dxfId="262" priority="106"/>
  </conditionalFormatting>
  <conditionalFormatting sqref="E56">
    <cfRule type="duplicateValues" dxfId="261" priority="105"/>
  </conditionalFormatting>
  <conditionalFormatting sqref="E56">
    <cfRule type="duplicateValues" dxfId="260" priority="104"/>
  </conditionalFormatting>
  <conditionalFormatting sqref="E88 E62:E63">
    <cfRule type="duplicateValues" dxfId="259" priority="103"/>
  </conditionalFormatting>
  <conditionalFormatting sqref="E108:E109">
    <cfRule type="duplicateValues" dxfId="258" priority="102"/>
  </conditionalFormatting>
  <conditionalFormatting sqref="E108:E109">
    <cfRule type="duplicateValues" dxfId="257" priority="101"/>
  </conditionalFormatting>
  <conditionalFormatting sqref="E108:E109">
    <cfRule type="duplicateValues" dxfId="256" priority="100"/>
  </conditionalFormatting>
  <conditionalFormatting sqref="E108:E109">
    <cfRule type="duplicateValues" dxfId="255" priority="99"/>
  </conditionalFormatting>
  <conditionalFormatting sqref="E87">
    <cfRule type="duplicateValues" dxfId="254" priority="98"/>
  </conditionalFormatting>
  <conditionalFormatting sqref="E87">
    <cfRule type="duplicateValues" dxfId="253" priority="97"/>
  </conditionalFormatting>
  <conditionalFormatting sqref="E87">
    <cfRule type="duplicateValues" dxfId="252" priority="96"/>
  </conditionalFormatting>
  <conditionalFormatting sqref="E87">
    <cfRule type="duplicateValues" dxfId="251" priority="95"/>
  </conditionalFormatting>
  <conditionalFormatting sqref="E130">
    <cfRule type="duplicateValues" dxfId="250" priority="94"/>
  </conditionalFormatting>
  <conditionalFormatting sqref="E130">
    <cfRule type="duplicateValues" dxfId="249" priority="93"/>
  </conditionalFormatting>
  <conditionalFormatting sqref="E130">
    <cfRule type="duplicateValues" dxfId="248" priority="92"/>
  </conditionalFormatting>
  <conditionalFormatting sqref="E130">
    <cfRule type="duplicateValues" dxfId="247" priority="91"/>
  </conditionalFormatting>
  <conditionalFormatting sqref="B40:B41">
    <cfRule type="duplicateValues" dxfId="246" priority="87"/>
  </conditionalFormatting>
  <conditionalFormatting sqref="B40:B41">
    <cfRule type="duplicateValues" dxfId="245" priority="88"/>
    <cfRule type="duplicateValues" dxfId="244" priority="89"/>
    <cfRule type="duplicateValues" dxfId="243" priority="90"/>
  </conditionalFormatting>
  <conditionalFormatting sqref="B42:B43">
    <cfRule type="duplicateValues" dxfId="242" priority="83"/>
  </conditionalFormatting>
  <conditionalFormatting sqref="B42:B43">
    <cfRule type="duplicateValues" dxfId="241" priority="84"/>
    <cfRule type="duplicateValues" dxfId="240" priority="85"/>
    <cfRule type="duplicateValues" dxfId="239" priority="86"/>
  </conditionalFormatting>
  <conditionalFormatting sqref="E96 E43:E46 E18:E20">
    <cfRule type="duplicateValues" dxfId="238" priority="241"/>
  </conditionalFormatting>
  <conditionalFormatting sqref="B46">
    <cfRule type="duplicateValues" dxfId="237" priority="71"/>
  </conditionalFormatting>
  <conditionalFormatting sqref="B46">
    <cfRule type="duplicateValues" dxfId="236" priority="72"/>
    <cfRule type="duplicateValues" dxfId="235" priority="73"/>
    <cfRule type="duplicateValues" dxfId="234" priority="74"/>
  </conditionalFormatting>
  <conditionalFormatting sqref="B44:B45">
    <cfRule type="duplicateValues" dxfId="233" priority="75"/>
  </conditionalFormatting>
  <conditionalFormatting sqref="B44:B45">
    <cfRule type="duplicateValues" dxfId="232" priority="76"/>
    <cfRule type="duplicateValues" dxfId="231" priority="77"/>
    <cfRule type="duplicateValues" dxfId="230" priority="78"/>
  </conditionalFormatting>
  <conditionalFormatting sqref="B47:B49">
    <cfRule type="duplicateValues" dxfId="229" priority="79"/>
  </conditionalFormatting>
  <conditionalFormatting sqref="B47:B49">
    <cfRule type="duplicateValues" dxfId="228" priority="80"/>
    <cfRule type="duplicateValues" dxfId="227" priority="81"/>
    <cfRule type="duplicateValues" dxfId="226" priority="82"/>
  </conditionalFormatting>
  <conditionalFormatting sqref="E99 E51:E52">
    <cfRule type="duplicateValues" dxfId="225" priority="242"/>
  </conditionalFormatting>
  <conditionalFormatting sqref="B52:B61">
    <cfRule type="duplicateValues" dxfId="224" priority="67"/>
  </conditionalFormatting>
  <conditionalFormatting sqref="B52:B61">
    <cfRule type="duplicateValues" dxfId="223" priority="68"/>
    <cfRule type="duplicateValues" dxfId="222" priority="69"/>
    <cfRule type="duplicateValues" dxfId="221" priority="70"/>
  </conditionalFormatting>
  <conditionalFormatting sqref="E103:E104 E72 E55">
    <cfRule type="duplicateValues" dxfId="220" priority="243"/>
  </conditionalFormatting>
  <conditionalFormatting sqref="E85 E58 E32">
    <cfRule type="duplicateValues" dxfId="219" priority="244"/>
  </conditionalFormatting>
  <conditionalFormatting sqref="B62:B63">
    <cfRule type="duplicateValues" dxfId="218" priority="59"/>
  </conditionalFormatting>
  <conditionalFormatting sqref="B62:B63">
    <cfRule type="duplicateValues" dxfId="217" priority="60"/>
    <cfRule type="duplicateValues" dxfId="216" priority="61"/>
    <cfRule type="duplicateValues" dxfId="215" priority="62"/>
  </conditionalFormatting>
  <conditionalFormatting sqref="B62:B63">
    <cfRule type="duplicateValues" dxfId="214" priority="63"/>
  </conditionalFormatting>
  <conditionalFormatting sqref="B62:B63">
    <cfRule type="duplicateValues" dxfId="213" priority="64"/>
    <cfRule type="duplicateValues" dxfId="212" priority="65"/>
    <cfRule type="duplicateValues" dxfId="211" priority="66"/>
  </conditionalFormatting>
  <conditionalFormatting sqref="E148:E149">
    <cfRule type="duplicateValues" dxfId="210" priority="245"/>
  </conditionalFormatting>
  <conditionalFormatting sqref="B148:B149">
    <cfRule type="duplicateValues" dxfId="209" priority="246"/>
    <cfRule type="duplicateValues" dxfId="208" priority="247"/>
    <cfRule type="duplicateValues" dxfId="207" priority="248"/>
  </conditionalFormatting>
  <conditionalFormatting sqref="B148:B149">
    <cfRule type="duplicateValues" dxfId="206" priority="249"/>
  </conditionalFormatting>
  <conditionalFormatting sqref="E131:E134">
    <cfRule type="duplicateValues" dxfId="205" priority="58"/>
  </conditionalFormatting>
  <conditionalFormatting sqref="E131:E134">
    <cfRule type="duplicateValues" dxfId="204" priority="57"/>
  </conditionalFormatting>
  <conditionalFormatting sqref="E131:E134">
    <cfRule type="duplicateValues" dxfId="203" priority="56"/>
  </conditionalFormatting>
  <conditionalFormatting sqref="E131:E134">
    <cfRule type="duplicateValues" dxfId="202" priority="55"/>
  </conditionalFormatting>
  <conditionalFormatting sqref="E110">
    <cfRule type="duplicateValues" dxfId="201" priority="54"/>
  </conditionalFormatting>
  <conditionalFormatting sqref="E110">
    <cfRule type="duplicateValues" dxfId="200" priority="53"/>
  </conditionalFormatting>
  <conditionalFormatting sqref="E110">
    <cfRule type="duplicateValues" dxfId="199" priority="52"/>
  </conditionalFormatting>
  <conditionalFormatting sqref="E110">
    <cfRule type="duplicateValues" dxfId="198" priority="51"/>
  </conditionalFormatting>
  <conditionalFormatting sqref="E111:E113 E74">
    <cfRule type="duplicateValues" dxfId="197" priority="50"/>
  </conditionalFormatting>
  <conditionalFormatting sqref="B93:B96 B64:B66">
    <cfRule type="duplicateValues" dxfId="196" priority="250"/>
  </conditionalFormatting>
  <conditionalFormatting sqref="B93:B96 B64:B66">
    <cfRule type="duplicateValues" dxfId="195" priority="251"/>
    <cfRule type="duplicateValues" dxfId="194" priority="252"/>
    <cfRule type="duplicateValues" dxfId="193" priority="253"/>
  </conditionalFormatting>
  <conditionalFormatting sqref="E93:E95 E23 E12:E17 E64:E67 E40:E42 E9">
    <cfRule type="duplicateValues" dxfId="192" priority="254"/>
  </conditionalFormatting>
  <conditionalFormatting sqref="E33 E89:E91 E12:E17 E93:E95 E64:E67 E40:E42 E1:E7 E136:E137 E75:E77 E123:E124 E23 E140:E147 E83 E81 E9">
    <cfRule type="duplicateValues" dxfId="191" priority="255"/>
  </conditionalFormatting>
  <conditionalFormatting sqref="E70">
    <cfRule type="duplicateValues" dxfId="190" priority="49"/>
  </conditionalFormatting>
  <conditionalFormatting sqref="E70">
    <cfRule type="duplicateValues" dxfId="189" priority="48"/>
  </conditionalFormatting>
  <conditionalFormatting sqref="E70">
    <cfRule type="duplicateValues" dxfId="188" priority="47"/>
  </conditionalFormatting>
  <conditionalFormatting sqref="E70">
    <cfRule type="duplicateValues" dxfId="187" priority="46"/>
  </conditionalFormatting>
  <conditionalFormatting sqref="E100">
    <cfRule type="duplicateValues" dxfId="186" priority="256"/>
  </conditionalFormatting>
  <conditionalFormatting sqref="B1:B7 B9:B77 B79:B91 B93:B124 B126:B134 B139:B153 B136:B137">
    <cfRule type="duplicateValues" dxfId="185" priority="257"/>
    <cfRule type="duplicateValues" dxfId="184" priority="258"/>
  </conditionalFormatting>
  <conditionalFormatting sqref="B139:B153 B126:B134 B1:B7 B9:B77 B79:B91 B93:B124 B136:B137">
    <cfRule type="duplicateValues" dxfId="183" priority="259"/>
  </conditionalFormatting>
  <conditionalFormatting sqref="E105:E107 E73 E57">
    <cfRule type="duplicateValues" dxfId="182" priority="260"/>
  </conditionalFormatting>
  <conditionalFormatting sqref="E84:E85 E58 E32">
    <cfRule type="duplicateValues" dxfId="181" priority="261"/>
  </conditionalFormatting>
  <conditionalFormatting sqref="E153 E122:E124 E58:E60 E1:E7 E12:E28 E136:E137 E64:E67 E32:E49 E75:E77 E89:E91 E9:E10 E79:E86 E93:E97 E126:E128 E139:E149">
    <cfRule type="duplicateValues" dxfId="180" priority="262"/>
  </conditionalFormatting>
  <conditionalFormatting sqref="E153 E122:E124 E58:E60 E1:E7 E12:E29 E136:E137 E32:E50 E64:E68 E75:E77 E89:E91 E9:E10 E79:E86 E93:E98 E126:E128 E139:E149">
    <cfRule type="duplicateValues" dxfId="179" priority="263"/>
  </conditionalFormatting>
  <conditionalFormatting sqref="E122:E124 E58:E60 E1:E7 E12:E29 E136:E137 E32:E50 E64:E68 E75:E77 E89:E91 E9:E10 E79:E86 E93:E98 E126:E128 E139:E150 E153">
    <cfRule type="duplicateValues" dxfId="178" priority="264"/>
  </conditionalFormatting>
  <conditionalFormatting sqref="B86">
    <cfRule type="duplicateValues" dxfId="177" priority="265"/>
  </conditionalFormatting>
  <conditionalFormatting sqref="E86 E37">
    <cfRule type="duplicateValues" dxfId="176" priority="266"/>
  </conditionalFormatting>
  <conditionalFormatting sqref="B86">
    <cfRule type="duplicateValues" dxfId="175" priority="267"/>
    <cfRule type="duplicateValues" dxfId="174" priority="268"/>
    <cfRule type="duplicateValues" dxfId="173" priority="269"/>
  </conditionalFormatting>
  <conditionalFormatting sqref="E105:E107 E73 E57">
    <cfRule type="duplicateValues" dxfId="172" priority="270"/>
  </conditionalFormatting>
  <conditionalFormatting sqref="E88 E62:E63">
    <cfRule type="duplicateValues" dxfId="171" priority="271"/>
  </conditionalFormatting>
  <conditionalFormatting sqref="B128:B134 B87:B88">
    <cfRule type="duplicateValues" dxfId="170" priority="272"/>
  </conditionalFormatting>
  <conditionalFormatting sqref="B128:B134 B87:B88">
    <cfRule type="duplicateValues" dxfId="169" priority="273"/>
    <cfRule type="duplicateValues" dxfId="168" priority="274"/>
    <cfRule type="duplicateValues" dxfId="167" priority="275"/>
  </conditionalFormatting>
  <conditionalFormatting sqref="B126:B134 B85:B88">
    <cfRule type="duplicateValues" dxfId="166" priority="276"/>
  </conditionalFormatting>
  <conditionalFormatting sqref="B126:B134 B85:B88">
    <cfRule type="duplicateValues" dxfId="165" priority="277"/>
    <cfRule type="duplicateValues" dxfId="164" priority="278"/>
    <cfRule type="duplicateValues" dxfId="163" priority="279"/>
  </conditionalFormatting>
  <conditionalFormatting sqref="E8">
    <cfRule type="duplicateValues" dxfId="162" priority="38"/>
  </conditionalFormatting>
  <conditionalFormatting sqref="B8">
    <cfRule type="duplicateValues" dxfId="161" priority="39"/>
  </conditionalFormatting>
  <conditionalFormatting sqref="B8">
    <cfRule type="duplicateValues" dxfId="160" priority="40"/>
    <cfRule type="duplicateValues" dxfId="159" priority="41"/>
  </conditionalFormatting>
  <conditionalFormatting sqref="B8">
    <cfRule type="duplicateValues" dxfId="158" priority="42"/>
  </conditionalFormatting>
  <conditionalFormatting sqref="E8">
    <cfRule type="duplicateValues" dxfId="157" priority="43"/>
  </conditionalFormatting>
  <conditionalFormatting sqref="E8">
    <cfRule type="duplicateValues" dxfId="156" priority="44"/>
  </conditionalFormatting>
  <conditionalFormatting sqref="E8">
    <cfRule type="duplicateValues" dxfId="155" priority="45"/>
  </conditionalFormatting>
  <conditionalFormatting sqref="B78">
    <cfRule type="duplicateValues" dxfId="154" priority="34"/>
  </conditionalFormatting>
  <conditionalFormatting sqref="B78">
    <cfRule type="duplicateValues" dxfId="153" priority="35"/>
    <cfRule type="duplicateValues" dxfId="152" priority="36"/>
  </conditionalFormatting>
  <conditionalFormatting sqref="B78">
    <cfRule type="duplicateValues" dxfId="151" priority="37"/>
  </conditionalFormatting>
  <conditionalFormatting sqref="B92">
    <cfRule type="duplicateValues" dxfId="150" priority="30"/>
  </conditionalFormatting>
  <conditionalFormatting sqref="B92">
    <cfRule type="duplicateValues" dxfId="149" priority="31"/>
    <cfRule type="duplicateValues" dxfId="148" priority="32"/>
  </conditionalFormatting>
  <conditionalFormatting sqref="B92">
    <cfRule type="duplicateValues" dxfId="147" priority="33"/>
  </conditionalFormatting>
  <conditionalFormatting sqref="B125">
    <cfRule type="duplicateValues" dxfId="146" priority="26"/>
  </conditionalFormatting>
  <conditionalFormatting sqref="B125">
    <cfRule type="duplicateValues" dxfId="145" priority="27"/>
    <cfRule type="duplicateValues" dxfId="144" priority="28"/>
  </conditionalFormatting>
  <conditionalFormatting sqref="B125">
    <cfRule type="duplicateValues" dxfId="143" priority="29"/>
  </conditionalFormatting>
  <conditionalFormatting sqref="B138">
    <cfRule type="duplicateValues" dxfId="142" priority="22"/>
  </conditionalFormatting>
  <conditionalFormatting sqref="B138">
    <cfRule type="duplicateValues" dxfId="141" priority="23"/>
    <cfRule type="duplicateValues" dxfId="140" priority="24"/>
  </conditionalFormatting>
  <conditionalFormatting sqref="B138">
    <cfRule type="duplicateValues" dxfId="139" priority="25"/>
  </conditionalFormatting>
  <conditionalFormatting sqref="B150:B152">
    <cfRule type="duplicateValues" dxfId="138" priority="280"/>
  </conditionalFormatting>
  <conditionalFormatting sqref="B150:B152">
    <cfRule type="duplicateValues" dxfId="137" priority="281"/>
    <cfRule type="duplicateValues" dxfId="136" priority="282"/>
    <cfRule type="duplicateValues" dxfId="135" priority="283"/>
  </conditionalFormatting>
  <conditionalFormatting sqref="E83 E81">
    <cfRule type="duplicateValues" dxfId="134" priority="284"/>
  </conditionalFormatting>
  <conditionalFormatting sqref="E151">
    <cfRule type="duplicateValues" dxfId="133" priority="17"/>
  </conditionalFormatting>
  <conditionalFormatting sqref="E151">
    <cfRule type="duplicateValues" dxfId="132" priority="18"/>
  </conditionalFormatting>
  <conditionalFormatting sqref="E151">
    <cfRule type="duplicateValues" dxfId="131" priority="19"/>
  </conditionalFormatting>
  <conditionalFormatting sqref="E151">
    <cfRule type="duplicateValues" dxfId="130" priority="20"/>
  </conditionalFormatting>
  <conditionalFormatting sqref="E151">
    <cfRule type="duplicateValues" dxfId="129" priority="21"/>
  </conditionalFormatting>
  <conditionalFormatting sqref="E114:E121">
    <cfRule type="duplicateValues" dxfId="128" priority="285"/>
  </conditionalFormatting>
  <conditionalFormatting sqref="B97:B121 B68:B74">
    <cfRule type="duplicateValues" dxfId="127" priority="286"/>
  </conditionalFormatting>
  <conditionalFormatting sqref="B97:B121 B68:B74">
    <cfRule type="duplicateValues" dxfId="126" priority="287"/>
    <cfRule type="duplicateValues" dxfId="125" priority="288"/>
    <cfRule type="duplicateValues" dxfId="124" priority="289"/>
  </conditionalFormatting>
  <conditionalFormatting sqref="B135">
    <cfRule type="duplicateValues" dxfId="123" priority="6"/>
    <cfRule type="duplicateValues" dxfId="122" priority="7"/>
    <cfRule type="duplicateValues" dxfId="121" priority="8"/>
  </conditionalFormatting>
  <conditionalFormatting sqref="B135">
    <cfRule type="duplicateValues" dxfId="120" priority="9"/>
  </conditionalFormatting>
  <conditionalFormatting sqref="E135">
    <cfRule type="duplicateValues" dxfId="119" priority="10"/>
  </conditionalFormatting>
  <conditionalFormatting sqref="B135">
    <cfRule type="duplicateValues" dxfId="118" priority="11"/>
    <cfRule type="duplicateValues" dxfId="117" priority="12"/>
  </conditionalFormatting>
  <conditionalFormatting sqref="B135">
    <cfRule type="duplicateValues" dxfId="116" priority="13"/>
  </conditionalFormatting>
  <conditionalFormatting sqref="E135">
    <cfRule type="duplicateValues" dxfId="115" priority="14"/>
  </conditionalFormatting>
  <conditionalFormatting sqref="E135">
    <cfRule type="duplicateValues" dxfId="114" priority="15"/>
  </conditionalFormatting>
  <conditionalFormatting sqref="E135">
    <cfRule type="duplicateValues" dxfId="113" priority="16"/>
  </conditionalFormatting>
  <conditionalFormatting sqref="E152">
    <cfRule type="duplicateValues" dxfId="112" priority="1"/>
  </conditionalFormatting>
  <conditionalFormatting sqref="E152">
    <cfRule type="duplicateValues" dxfId="111" priority="2"/>
  </conditionalFormatting>
  <conditionalFormatting sqref="E152">
    <cfRule type="duplicateValues" dxfId="110" priority="3"/>
  </conditionalFormatting>
  <conditionalFormatting sqref="E152">
    <cfRule type="duplicateValues" dxfId="109" priority="4"/>
  </conditionalFormatting>
  <conditionalFormatting sqref="E152">
    <cfRule type="duplicateValues" dxfId="108" priority="5"/>
  </conditionalFormatting>
  <conditionalFormatting sqref="B180:B309">
    <cfRule type="duplicateValues" dxfId="3" priority="138182"/>
    <cfRule type="duplicateValues" dxfId="2" priority="138183"/>
  </conditionalFormatting>
  <conditionalFormatting sqref="E180:E309">
    <cfRule type="duplicateValues" dxfId="1" priority="138184"/>
  </conditionalFormatting>
  <conditionalFormatting sqref="B155:B309">
    <cfRule type="duplicateValues" dxfId="0" priority="13818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2623</v>
      </c>
      <c r="C843" s="38" t="s">
        <v>1270</v>
      </c>
    </row>
  </sheetData>
  <autoFilter ref="A1:C829">
    <sortState ref="A2:C843">
      <sortCondition sortBy="cellColor" ref="A1:A830" dxfId="476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7" priority="20"/>
  </conditionalFormatting>
  <conditionalFormatting sqref="A830">
    <cfRule type="duplicateValues" dxfId="106" priority="19"/>
  </conditionalFormatting>
  <conditionalFormatting sqref="A831">
    <cfRule type="duplicateValues" dxfId="105" priority="18"/>
  </conditionalFormatting>
  <conditionalFormatting sqref="A832">
    <cfRule type="duplicateValues" dxfId="104" priority="17"/>
  </conditionalFormatting>
  <conditionalFormatting sqref="A833">
    <cfRule type="duplicateValues" dxfId="103" priority="16"/>
  </conditionalFormatting>
  <conditionalFormatting sqref="A844:A1048576 A1:A833">
    <cfRule type="duplicateValues" dxfId="102" priority="15"/>
  </conditionalFormatting>
  <conditionalFormatting sqref="A834:A840">
    <cfRule type="duplicateValues" dxfId="101" priority="14"/>
  </conditionalFormatting>
  <conditionalFormatting sqref="A834:A840">
    <cfRule type="duplicateValues" dxfId="100" priority="13"/>
  </conditionalFormatting>
  <conditionalFormatting sqref="A844:A1048576 A1:A840">
    <cfRule type="duplicateValues" dxfId="99" priority="12"/>
  </conditionalFormatting>
  <conditionalFormatting sqref="A841">
    <cfRule type="duplicateValues" dxfId="98" priority="11"/>
  </conditionalFormatting>
  <conditionalFormatting sqref="A841">
    <cfRule type="duplicateValues" dxfId="97" priority="10"/>
  </conditionalFormatting>
  <conditionalFormatting sqref="A841">
    <cfRule type="duplicateValues" dxfId="96" priority="9"/>
  </conditionalFormatting>
  <conditionalFormatting sqref="A842">
    <cfRule type="duplicateValues" dxfId="95" priority="8"/>
  </conditionalFormatting>
  <conditionalFormatting sqref="A842">
    <cfRule type="duplicateValues" dxfId="94" priority="7"/>
  </conditionalFormatting>
  <conditionalFormatting sqref="A842">
    <cfRule type="duplicateValues" dxfId="93" priority="6"/>
  </conditionalFormatting>
  <conditionalFormatting sqref="A1:A842 A844:A1048576">
    <cfRule type="duplicateValues" dxfId="92" priority="5"/>
  </conditionalFormatting>
  <conditionalFormatting sqref="A843">
    <cfRule type="duplicateValues" dxfId="91" priority="4"/>
  </conditionalFormatting>
  <conditionalFormatting sqref="A843">
    <cfRule type="duplicateValues" dxfId="90" priority="3"/>
  </conditionalFormatting>
  <conditionalFormatting sqref="A843">
    <cfRule type="duplicateValues" dxfId="89" priority="2"/>
  </conditionalFormatting>
  <conditionalFormatting sqref="A843">
    <cfRule type="duplicateValues" dxfId="8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2" t="s">
        <v>2413</v>
      </c>
      <c r="B1" s="213"/>
      <c r="C1" s="213"/>
      <c r="D1" s="213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2" t="s">
        <v>2422</v>
      </c>
      <c r="B18" s="213"/>
      <c r="C18" s="213"/>
      <c r="D18" s="213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7" priority="18"/>
  </conditionalFormatting>
  <conditionalFormatting sqref="B7:B8">
    <cfRule type="duplicateValues" dxfId="86" priority="17"/>
  </conditionalFormatting>
  <conditionalFormatting sqref="A7:A8">
    <cfRule type="duplicateValues" dxfId="85" priority="15"/>
    <cfRule type="duplicateValues" dxfId="8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2021-08-26T01:14:03Z</dcterms:modified>
</cp:coreProperties>
</file>