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8430" windowHeight="67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REPORTE!$A$4:$Q$250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B146" i="16"/>
  <c r="C145" i="16"/>
  <c r="A145" i="16"/>
  <c r="C144" i="16"/>
  <c r="A144" i="16"/>
  <c r="B140" i="16"/>
  <c r="A156" i="16" s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6" i="1" l="1"/>
  <c r="G106" i="1"/>
  <c r="H106" i="1"/>
  <c r="I106" i="1"/>
  <c r="J106" i="1"/>
  <c r="K106" i="1"/>
  <c r="F110" i="1"/>
  <c r="G110" i="1"/>
  <c r="H110" i="1"/>
  <c r="I110" i="1"/>
  <c r="J110" i="1"/>
  <c r="K110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11" i="1"/>
  <c r="G211" i="1"/>
  <c r="H211" i="1"/>
  <c r="I211" i="1"/>
  <c r="J211" i="1"/>
  <c r="K211" i="1"/>
  <c r="F40" i="1"/>
  <c r="G40" i="1"/>
  <c r="H40" i="1"/>
  <c r="I40" i="1"/>
  <c r="J40" i="1"/>
  <c r="K40" i="1"/>
  <c r="F243" i="1"/>
  <c r="G243" i="1"/>
  <c r="H243" i="1"/>
  <c r="I243" i="1"/>
  <c r="J243" i="1"/>
  <c r="K243" i="1"/>
  <c r="F170" i="1"/>
  <c r="G170" i="1"/>
  <c r="H170" i="1"/>
  <c r="I170" i="1"/>
  <c r="J170" i="1"/>
  <c r="K170" i="1"/>
  <c r="F244" i="1"/>
  <c r="G244" i="1"/>
  <c r="H244" i="1"/>
  <c r="I244" i="1"/>
  <c r="J244" i="1"/>
  <c r="K244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A106" i="1"/>
  <c r="A110" i="1"/>
  <c r="A237" i="1"/>
  <c r="A238" i="1"/>
  <c r="A239" i="1"/>
  <c r="A240" i="1"/>
  <c r="A241" i="1"/>
  <c r="A242" i="1"/>
  <c r="A211" i="1"/>
  <c r="A40" i="1"/>
  <c r="A243" i="1"/>
  <c r="A170" i="1"/>
  <c r="A244" i="1"/>
  <c r="A202" i="1"/>
  <c r="A203" i="1"/>
  <c r="F220" i="1" l="1"/>
  <c r="G220" i="1"/>
  <c r="H220" i="1"/>
  <c r="I220" i="1"/>
  <c r="J220" i="1"/>
  <c r="K220" i="1"/>
  <c r="F216" i="1"/>
  <c r="G216" i="1"/>
  <c r="H216" i="1"/>
  <c r="I216" i="1"/>
  <c r="J216" i="1"/>
  <c r="K216" i="1"/>
  <c r="F109" i="1"/>
  <c r="G109" i="1"/>
  <c r="H109" i="1"/>
  <c r="I109" i="1"/>
  <c r="J109" i="1"/>
  <c r="K109" i="1"/>
  <c r="F5" i="1"/>
  <c r="G5" i="1"/>
  <c r="H5" i="1"/>
  <c r="I5" i="1"/>
  <c r="J5" i="1"/>
  <c r="K5" i="1"/>
  <c r="F6" i="1"/>
  <c r="G6" i="1"/>
  <c r="H6" i="1"/>
  <c r="I6" i="1"/>
  <c r="J6" i="1"/>
  <c r="K6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105" i="1"/>
  <c r="G105" i="1"/>
  <c r="H105" i="1"/>
  <c r="I105" i="1"/>
  <c r="J105" i="1"/>
  <c r="K105" i="1"/>
  <c r="F234" i="1"/>
  <c r="G234" i="1"/>
  <c r="H234" i="1"/>
  <c r="I234" i="1"/>
  <c r="J234" i="1"/>
  <c r="K234" i="1"/>
  <c r="F108" i="1"/>
  <c r="G108" i="1"/>
  <c r="H108" i="1"/>
  <c r="I108" i="1"/>
  <c r="J108" i="1"/>
  <c r="K108" i="1"/>
  <c r="F219" i="1"/>
  <c r="G219" i="1"/>
  <c r="H219" i="1"/>
  <c r="I219" i="1"/>
  <c r="J219" i="1"/>
  <c r="K219" i="1"/>
  <c r="F233" i="1"/>
  <c r="G233" i="1"/>
  <c r="H233" i="1"/>
  <c r="I233" i="1"/>
  <c r="J233" i="1"/>
  <c r="K233" i="1"/>
  <c r="F107" i="1"/>
  <c r="G107" i="1"/>
  <c r="H107" i="1"/>
  <c r="I107" i="1"/>
  <c r="J107" i="1"/>
  <c r="K107" i="1"/>
  <c r="F218" i="1"/>
  <c r="G218" i="1"/>
  <c r="H218" i="1"/>
  <c r="I218" i="1"/>
  <c r="J218" i="1"/>
  <c r="K218" i="1"/>
  <c r="F201" i="1"/>
  <c r="G201" i="1"/>
  <c r="H201" i="1"/>
  <c r="I201" i="1"/>
  <c r="J201" i="1"/>
  <c r="K201" i="1"/>
  <c r="F217" i="1"/>
  <c r="G217" i="1"/>
  <c r="H217" i="1"/>
  <c r="I217" i="1"/>
  <c r="J217" i="1"/>
  <c r="K217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160" i="1"/>
  <c r="G160" i="1"/>
  <c r="H160" i="1"/>
  <c r="I160" i="1"/>
  <c r="J160" i="1"/>
  <c r="K160" i="1"/>
  <c r="F200" i="1"/>
  <c r="G200" i="1"/>
  <c r="H200" i="1"/>
  <c r="I200" i="1"/>
  <c r="J200" i="1"/>
  <c r="K200" i="1"/>
  <c r="F167" i="1"/>
  <c r="G167" i="1"/>
  <c r="H167" i="1"/>
  <c r="I167" i="1"/>
  <c r="J167" i="1"/>
  <c r="K167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39" i="1"/>
  <c r="G39" i="1"/>
  <c r="H39" i="1"/>
  <c r="I39" i="1"/>
  <c r="J39" i="1"/>
  <c r="K39" i="1"/>
  <c r="F169" i="1"/>
  <c r="G169" i="1"/>
  <c r="H169" i="1"/>
  <c r="I169" i="1"/>
  <c r="J169" i="1"/>
  <c r="K169" i="1"/>
  <c r="F199" i="1"/>
  <c r="G199" i="1"/>
  <c r="H199" i="1"/>
  <c r="I199" i="1"/>
  <c r="J199" i="1"/>
  <c r="K199" i="1"/>
  <c r="F182" i="1"/>
  <c r="G182" i="1"/>
  <c r="H182" i="1"/>
  <c r="I182" i="1"/>
  <c r="J182" i="1"/>
  <c r="K182" i="1"/>
  <c r="F248" i="1"/>
  <c r="G248" i="1"/>
  <c r="H248" i="1"/>
  <c r="I248" i="1"/>
  <c r="J248" i="1"/>
  <c r="K248" i="1"/>
  <c r="F230" i="1"/>
  <c r="G230" i="1"/>
  <c r="H230" i="1"/>
  <c r="I230" i="1"/>
  <c r="J230" i="1"/>
  <c r="K230" i="1"/>
  <c r="A220" i="1"/>
  <c r="A216" i="1"/>
  <c r="A109" i="1"/>
  <c r="A5" i="1"/>
  <c r="A6" i="1"/>
  <c r="A236" i="1"/>
  <c r="A235" i="1"/>
  <c r="A105" i="1"/>
  <c r="A234" i="1"/>
  <c r="A108" i="1"/>
  <c r="A219" i="1"/>
  <c r="A233" i="1"/>
  <c r="A107" i="1"/>
  <c r="A218" i="1"/>
  <c r="A201" i="1"/>
  <c r="A217" i="1"/>
  <c r="A250" i="1"/>
  <c r="A249" i="1"/>
  <c r="A160" i="1"/>
  <c r="A200" i="1"/>
  <c r="A167" i="1"/>
  <c r="A232" i="1"/>
  <c r="A231" i="1"/>
  <c r="A39" i="1"/>
  <c r="A169" i="1"/>
  <c r="A199" i="1"/>
  <c r="A182" i="1"/>
  <c r="A248" i="1"/>
  <c r="A230" i="1"/>
  <c r="F163" i="1" l="1"/>
  <c r="G163" i="1"/>
  <c r="H163" i="1"/>
  <c r="I163" i="1"/>
  <c r="J163" i="1"/>
  <c r="K163" i="1"/>
  <c r="F41" i="1"/>
  <c r="G41" i="1"/>
  <c r="H41" i="1"/>
  <c r="I41" i="1"/>
  <c r="J41" i="1"/>
  <c r="K41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198" i="1"/>
  <c r="G198" i="1"/>
  <c r="H198" i="1"/>
  <c r="I198" i="1"/>
  <c r="J198" i="1"/>
  <c r="K198" i="1"/>
  <c r="F247" i="1"/>
  <c r="G247" i="1"/>
  <c r="H247" i="1"/>
  <c r="I247" i="1"/>
  <c r="J247" i="1"/>
  <c r="K247" i="1"/>
  <c r="F24" i="1"/>
  <c r="G24" i="1"/>
  <c r="H24" i="1"/>
  <c r="I24" i="1"/>
  <c r="J24" i="1"/>
  <c r="K24" i="1"/>
  <c r="F26" i="1"/>
  <c r="G26" i="1"/>
  <c r="H26" i="1"/>
  <c r="I26" i="1"/>
  <c r="J26" i="1"/>
  <c r="K26" i="1"/>
  <c r="F197" i="1"/>
  <c r="G197" i="1"/>
  <c r="H197" i="1"/>
  <c r="I197" i="1"/>
  <c r="J197" i="1"/>
  <c r="K197" i="1"/>
  <c r="F183" i="1"/>
  <c r="G183" i="1"/>
  <c r="H183" i="1"/>
  <c r="I183" i="1"/>
  <c r="J183" i="1"/>
  <c r="K183" i="1"/>
  <c r="F95" i="1"/>
  <c r="G95" i="1"/>
  <c r="H95" i="1"/>
  <c r="I95" i="1"/>
  <c r="J95" i="1"/>
  <c r="K95" i="1"/>
  <c r="F215" i="1"/>
  <c r="G215" i="1"/>
  <c r="H215" i="1"/>
  <c r="I215" i="1"/>
  <c r="J215" i="1"/>
  <c r="K215" i="1"/>
  <c r="F229" i="1"/>
  <c r="G229" i="1"/>
  <c r="H229" i="1"/>
  <c r="I229" i="1"/>
  <c r="J229" i="1"/>
  <c r="K229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37" i="1"/>
  <c r="G37" i="1"/>
  <c r="H37" i="1"/>
  <c r="I37" i="1"/>
  <c r="J37" i="1"/>
  <c r="K37" i="1"/>
  <c r="F35" i="1"/>
  <c r="G35" i="1"/>
  <c r="H35" i="1"/>
  <c r="I35" i="1"/>
  <c r="J35" i="1"/>
  <c r="K35" i="1"/>
  <c r="F68" i="1"/>
  <c r="G68" i="1"/>
  <c r="H68" i="1"/>
  <c r="I68" i="1"/>
  <c r="J68" i="1"/>
  <c r="K68" i="1"/>
  <c r="F161" i="1"/>
  <c r="G161" i="1"/>
  <c r="H161" i="1"/>
  <c r="I161" i="1"/>
  <c r="J161" i="1"/>
  <c r="K161" i="1"/>
  <c r="F194" i="1"/>
  <c r="G194" i="1"/>
  <c r="H194" i="1"/>
  <c r="I194" i="1"/>
  <c r="J194" i="1"/>
  <c r="K194" i="1"/>
  <c r="F90" i="1"/>
  <c r="G90" i="1"/>
  <c r="H90" i="1"/>
  <c r="I90" i="1"/>
  <c r="J90" i="1"/>
  <c r="K90" i="1"/>
  <c r="F89" i="1"/>
  <c r="G89" i="1"/>
  <c r="H89" i="1"/>
  <c r="I89" i="1"/>
  <c r="J89" i="1"/>
  <c r="K89" i="1"/>
  <c r="F94" i="1"/>
  <c r="G94" i="1"/>
  <c r="H94" i="1"/>
  <c r="I94" i="1"/>
  <c r="J94" i="1"/>
  <c r="K94" i="1"/>
  <c r="F228" i="1"/>
  <c r="G228" i="1"/>
  <c r="H228" i="1"/>
  <c r="I228" i="1"/>
  <c r="J228" i="1"/>
  <c r="K228" i="1"/>
  <c r="F153" i="1"/>
  <c r="G153" i="1"/>
  <c r="H153" i="1"/>
  <c r="I153" i="1"/>
  <c r="J153" i="1"/>
  <c r="K153" i="1"/>
  <c r="F158" i="1"/>
  <c r="G158" i="1"/>
  <c r="H158" i="1"/>
  <c r="I158" i="1"/>
  <c r="J158" i="1"/>
  <c r="K158" i="1"/>
  <c r="F154" i="1"/>
  <c r="G154" i="1"/>
  <c r="H154" i="1"/>
  <c r="I154" i="1"/>
  <c r="J154" i="1"/>
  <c r="K154" i="1"/>
  <c r="F159" i="1"/>
  <c r="G159" i="1"/>
  <c r="H159" i="1"/>
  <c r="I159" i="1"/>
  <c r="J159" i="1"/>
  <c r="K159" i="1"/>
  <c r="F165" i="1"/>
  <c r="G165" i="1"/>
  <c r="H165" i="1"/>
  <c r="I165" i="1"/>
  <c r="J165" i="1"/>
  <c r="K165" i="1"/>
  <c r="F162" i="1"/>
  <c r="G162" i="1"/>
  <c r="H162" i="1"/>
  <c r="I162" i="1"/>
  <c r="J162" i="1"/>
  <c r="K162" i="1"/>
  <c r="F193" i="1"/>
  <c r="G193" i="1"/>
  <c r="H193" i="1"/>
  <c r="I193" i="1"/>
  <c r="J193" i="1"/>
  <c r="K193" i="1"/>
  <c r="F152" i="1"/>
  <c r="G152" i="1"/>
  <c r="H152" i="1"/>
  <c r="I152" i="1"/>
  <c r="J152" i="1"/>
  <c r="K152" i="1"/>
  <c r="F192" i="1"/>
  <c r="G192" i="1"/>
  <c r="H192" i="1"/>
  <c r="I192" i="1"/>
  <c r="J192" i="1"/>
  <c r="K192" i="1"/>
  <c r="A163" i="1"/>
  <c r="A41" i="1"/>
  <c r="A214" i="1"/>
  <c r="A213" i="1"/>
  <c r="A198" i="1"/>
  <c r="A247" i="1"/>
  <c r="A24" i="1"/>
  <c r="A26" i="1"/>
  <c r="A197" i="1"/>
  <c r="A183" i="1"/>
  <c r="A95" i="1"/>
  <c r="A215" i="1"/>
  <c r="A229" i="1"/>
  <c r="A196" i="1"/>
  <c r="A195" i="1"/>
  <c r="A37" i="1"/>
  <c r="A35" i="1"/>
  <c r="A68" i="1"/>
  <c r="A161" i="1"/>
  <c r="A194" i="1"/>
  <c r="A90" i="1"/>
  <c r="A89" i="1"/>
  <c r="A94" i="1"/>
  <c r="A228" i="1"/>
  <c r="A153" i="1"/>
  <c r="A158" i="1"/>
  <c r="A154" i="1"/>
  <c r="A159" i="1"/>
  <c r="A165" i="1"/>
  <c r="A162" i="1"/>
  <c r="A193" i="1"/>
  <c r="A152" i="1"/>
  <c r="A192" i="1"/>
  <c r="F55" i="1"/>
  <c r="G55" i="1"/>
  <c r="H55" i="1"/>
  <c r="I55" i="1"/>
  <c r="J55" i="1"/>
  <c r="K55" i="1"/>
  <c r="F51" i="1"/>
  <c r="G51" i="1"/>
  <c r="H51" i="1"/>
  <c r="I51" i="1"/>
  <c r="J51" i="1"/>
  <c r="K51" i="1"/>
  <c r="F54" i="1"/>
  <c r="G54" i="1"/>
  <c r="H54" i="1"/>
  <c r="I54" i="1"/>
  <c r="J54" i="1"/>
  <c r="K54" i="1"/>
  <c r="F99" i="1"/>
  <c r="G99" i="1"/>
  <c r="H99" i="1"/>
  <c r="I99" i="1"/>
  <c r="J99" i="1"/>
  <c r="K99" i="1"/>
  <c r="F174" i="1"/>
  <c r="G174" i="1"/>
  <c r="H174" i="1"/>
  <c r="I174" i="1"/>
  <c r="J174" i="1"/>
  <c r="K174" i="1"/>
  <c r="F48" i="1"/>
  <c r="G48" i="1"/>
  <c r="H48" i="1"/>
  <c r="I48" i="1"/>
  <c r="J48" i="1"/>
  <c r="K48" i="1"/>
  <c r="F47" i="1"/>
  <c r="G47" i="1"/>
  <c r="H47" i="1"/>
  <c r="I47" i="1"/>
  <c r="J47" i="1"/>
  <c r="K47" i="1"/>
  <c r="F50" i="1"/>
  <c r="G50" i="1"/>
  <c r="H50" i="1"/>
  <c r="I50" i="1"/>
  <c r="J50" i="1"/>
  <c r="K50" i="1"/>
  <c r="F53" i="1"/>
  <c r="G53" i="1"/>
  <c r="H53" i="1"/>
  <c r="I53" i="1"/>
  <c r="J53" i="1"/>
  <c r="K53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73" i="1"/>
  <c r="G173" i="1"/>
  <c r="H173" i="1"/>
  <c r="I173" i="1"/>
  <c r="J173" i="1"/>
  <c r="K173" i="1"/>
  <c r="F49" i="1"/>
  <c r="G49" i="1"/>
  <c r="H49" i="1"/>
  <c r="I49" i="1"/>
  <c r="J49" i="1"/>
  <c r="K49" i="1"/>
  <c r="F52" i="1"/>
  <c r="G52" i="1"/>
  <c r="H52" i="1"/>
  <c r="I52" i="1"/>
  <c r="J52" i="1"/>
  <c r="K52" i="1"/>
  <c r="A55" i="1"/>
  <c r="A51" i="1"/>
  <c r="A54" i="1"/>
  <c r="A99" i="1"/>
  <c r="A174" i="1"/>
  <c r="A48" i="1"/>
  <c r="A47" i="1"/>
  <c r="A50" i="1"/>
  <c r="A53" i="1"/>
  <c r="A103" i="1"/>
  <c r="A100" i="1"/>
  <c r="A101" i="1"/>
  <c r="A173" i="1"/>
  <c r="A49" i="1"/>
  <c r="A52" i="1"/>
  <c r="F29" i="1"/>
  <c r="G29" i="1"/>
  <c r="H29" i="1"/>
  <c r="I29" i="1"/>
  <c r="J29" i="1"/>
  <c r="K29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146" i="1"/>
  <c r="G146" i="1"/>
  <c r="H146" i="1"/>
  <c r="I146" i="1"/>
  <c r="J146" i="1"/>
  <c r="K146" i="1"/>
  <c r="F150" i="1"/>
  <c r="G150" i="1"/>
  <c r="H150" i="1"/>
  <c r="I150" i="1"/>
  <c r="J150" i="1"/>
  <c r="K150" i="1"/>
  <c r="F137" i="1"/>
  <c r="G137" i="1"/>
  <c r="H137" i="1"/>
  <c r="I137" i="1"/>
  <c r="J137" i="1"/>
  <c r="K137" i="1"/>
  <c r="F91" i="1"/>
  <c r="G91" i="1"/>
  <c r="H91" i="1"/>
  <c r="I91" i="1"/>
  <c r="J91" i="1"/>
  <c r="K91" i="1"/>
  <c r="F227" i="1"/>
  <c r="G227" i="1"/>
  <c r="H227" i="1"/>
  <c r="I227" i="1"/>
  <c r="J227" i="1"/>
  <c r="K227" i="1"/>
  <c r="F92" i="1"/>
  <c r="G92" i="1"/>
  <c r="H92" i="1"/>
  <c r="I92" i="1"/>
  <c r="J92" i="1"/>
  <c r="K92" i="1"/>
  <c r="F157" i="1"/>
  <c r="G157" i="1"/>
  <c r="H157" i="1"/>
  <c r="I157" i="1"/>
  <c r="J157" i="1"/>
  <c r="K157" i="1"/>
  <c r="F164" i="1"/>
  <c r="G164" i="1"/>
  <c r="H164" i="1"/>
  <c r="I164" i="1"/>
  <c r="J164" i="1"/>
  <c r="K164" i="1"/>
  <c r="F145" i="1"/>
  <c r="G145" i="1"/>
  <c r="H145" i="1"/>
  <c r="I145" i="1"/>
  <c r="J145" i="1"/>
  <c r="K145" i="1"/>
  <c r="F226" i="1"/>
  <c r="G226" i="1"/>
  <c r="H226" i="1"/>
  <c r="I226" i="1"/>
  <c r="J226" i="1"/>
  <c r="K226" i="1"/>
  <c r="F128" i="1"/>
  <c r="G128" i="1"/>
  <c r="H128" i="1"/>
  <c r="I128" i="1"/>
  <c r="J128" i="1"/>
  <c r="K128" i="1"/>
  <c r="F131" i="1"/>
  <c r="G131" i="1"/>
  <c r="H131" i="1"/>
  <c r="I131" i="1"/>
  <c r="J131" i="1"/>
  <c r="K131" i="1"/>
  <c r="F140" i="1"/>
  <c r="G140" i="1"/>
  <c r="H140" i="1"/>
  <c r="I140" i="1"/>
  <c r="J140" i="1"/>
  <c r="K140" i="1"/>
  <c r="F32" i="1"/>
  <c r="G32" i="1"/>
  <c r="H32" i="1"/>
  <c r="I32" i="1"/>
  <c r="J32" i="1"/>
  <c r="K32" i="1"/>
  <c r="F11" i="1"/>
  <c r="G11" i="1"/>
  <c r="H11" i="1"/>
  <c r="I11" i="1"/>
  <c r="J11" i="1"/>
  <c r="K11" i="1"/>
  <c r="F9" i="1"/>
  <c r="G9" i="1"/>
  <c r="H9" i="1"/>
  <c r="I9" i="1"/>
  <c r="J9" i="1"/>
  <c r="K9" i="1"/>
  <c r="F191" i="1"/>
  <c r="G191" i="1"/>
  <c r="H191" i="1"/>
  <c r="I191" i="1"/>
  <c r="J191" i="1"/>
  <c r="K191" i="1"/>
  <c r="F23" i="1"/>
  <c r="G23" i="1"/>
  <c r="H23" i="1"/>
  <c r="I23" i="1"/>
  <c r="J23" i="1"/>
  <c r="K23" i="1"/>
  <c r="F190" i="1"/>
  <c r="G190" i="1"/>
  <c r="H190" i="1"/>
  <c r="I190" i="1"/>
  <c r="J190" i="1"/>
  <c r="K190" i="1"/>
  <c r="F17" i="1"/>
  <c r="G17" i="1"/>
  <c r="H17" i="1"/>
  <c r="I17" i="1"/>
  <c r="J17" i="1"/>
  <c r="K17" i="1"/>
  <c r="F34" i="1"/>
  <c r="G34" i="1"/>
  <c r="H34" i="1"/>
  <c r="I34" i="1"/>
  <c r="J34" i="1"/>
  <c r="K34" i="1"/>
  <c r="F82" i="1"/>
  <c r="G82" i="1"/>
  <c r="H82" i="1"/>
  <c r="I82" i="1"/>
  <c r="J82" i="1"/>
  <c r="K82" i="1"/>
  <c r="F208" i="1"/>
  <c r="G208" i="1"/>
  <c r="H208" i="1"/>
  <c r="I208" i="1"/>
  <c r="J208" i="1"/>
  <c r="K208" i="1"/>
  <c r="F81" i="1"/>
  <c r="G81" i="1"/>
  <c r="H81" i="1"/>
  <c r="I81" i="1"/>
  <c r="J81" i="1"/>
  <c r="K81" i="1"/>
  <c r="F156" i="1"/>
  <c r="G156" i="1"/>
  <c r="H156" i="1"/>
  <c r="I156" i="1"/>
  <c r="J156" i="1"/>
  <c r="K156" i="1"/>
  <c r="F130" i="1"/>
  <c r="G130" i="1"/>
  <c r="H130" i="1"/>
  <c r="I130" i="1"/>
  <c r="J130" i="1"/>
  <c r="K130" i="1"/>
  <c r="F87" i="1"/>
  <c r="G87" i="1"/>
  <c r="H87" i="1"/>
  <c r="I87" i="1"/>
  <c r="J87" i="1"/>
  <c r="K87" i="1"/>
  <c r="F129" i="1"/>
  <c r="G129" i="1"/>
  <c r="H129" i="1"/>
  <c r="I129" i="1"/>
  <c r="J129" i="1"/>
  <c r="K129" i="1"/>
  <c r="F189" i="1"/>
  <c r="G189" i="1"/>
  <c r="H189" i="1"/>
  <c r="I189" i="1"/>
  <c r="J189" i="1"/>
  <c r="K189" i="1"/>
  <c r="F12" i="1"/>
  <c r="G12" i="1"/>
  <c r="H12" i="1"/>
  <c r="I12" i="1"/>
  <c r="J12" i="1"/>
  <c r="K12" i="1"/>
  <c r="F10" i="1"/>
  <c r="G10" i="1"/>
  <c r="H10" i="1"/>
  <c r="I10" i="1"/>
  <c r="J10" i="1"/>
  <c r="K10" i="1"/>
  <c r="A29" i="1"/>
  <c r="A205" i="1"/>
  <c r="A204" i="1"/>
  <c r="A146" i="1"/>
  <c r="A150" i="1"/>
  <c r="A137" i="1"/>
  <c r="A91" i="1"/>
  <c r="A227" i="1"/>
  <c r="A92" i="1"/>
  <c r="A157" i="1"/>
  <c r="A164" i="1"/>
  <c r="A145" i="1"/>
  <c r="A226" i="1"/>
  <c r="A128" i="1"/>
  <c r="A131" i="1"/>
  <c r="A140" i="1"/>
  <c r="A32" i="1"/>
  <c r="A11" i="1"/>
  <c r="A9" i="1"/>
  <c r="A191" i="1"/>
  <c r="A23" i="1"/>
  <c r="A190" i="1"/>
  <c r="A17" i="1"/>
  <c r="A34" i="1"/>
  <c r="A82" i="1"/>
  <c r="A208" i="1"/>
  <c r="A81" i="1"/>
  <c r="A156" i="1"/>
  <c r="A130" i="1"/>
  <c r="A87" i="1"/>
  <c r="A129" i="1"/>
  <c r="A189" i="1"/>
  <c r="A12" i="1"/>
  <c r="A10" i="1"/>
  <c r="F43" i="1"/>
  <c r="G43" i="1"/>
  <c r="H43" i="1"/>
  <c r="I43" i="1"/>
  <c r="J43" i="1"/>
  <c r="K43" i="1"/>
  <c r="F44" i="1"/>
  <c r="G44" i="1"/>
  <c r="H44" i="1"/>
  <c r="I44" i="1"/>
  <c r="J44" i="1"/>
  <c r="K4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96" i="1"/>
  <c r="G96" i="1"/>
  <c r="H96" i="1"/>
  <c r="I96" i="1"/>
  <c r="J96" i="1"/>
  <c r="K96" i="1"/>
  <c r="F42" i="1"/>
  <c r="G42" i="1"/>
  <c r="H42" i="1"/>
  <c r="I42" i="1"/>
  <c r="J42" i="1"/>
  <c r="K42" i="1"/>
  <c r="F46" i="1"/>
  <c r="G46" i="1"/>
  <c r="H46" i="1"/>
  <c r="I46" i="1"/>
  <c r="J46" i="1"/>
  <c r="K46" i="1"/>
  <c r="F45" i="1"/>
  <c r="G45" i="1"/>
  <c r="H45" i="1"/>
  <c r="I45" i="1"/>
  <c r="J45" i="1"/>
  <c r="K45" i="1"/>
  <c r="A43" i="1"/>
  <c r="A44" i="1"/>
  <c r="A172" i="1"/>
  <c r="A171" i="1"/>
  <c r="A96" i="1"/>
  <c r="A42" i="1"/>
  <c r="A46" i="1"/>
  <c r="A45" i="1"/>
  <c r="F139" i="1" l="1"/>
  <c r="G139" i="1"/>
  <c r="H139" i="1"/>
  <c r="I139" i="1"/>
  <c r="J139" i="1"/>
  <c r="K139" i="1"/>
  <c r="F80" i="1"/>
  <c r="G80" i="1"/>
  <c r="H80" i="1"/>
  <c r="I80" i="1"/>
  <c r="J80" i="1"/>
  <c r="K80" i="1"/>
  <c r="F210" i="1"/>
  <c r="G210" i="1"/>
  <c r="H210" i="1"/>
  <c r="I210" i="1"/>
  <c r="J210" i="1"/>
  <c r="K210" i="1"/>
  <c r="F60" i="1"/>
  <c r="G60" i="1"/>
  <c r="H60" i="1"/>
  <c r="I60" i="1"/>
  <c r="J60" i="1"/>
  <c r="K60" i="1"/>
  <c r="F67" i="1"/>
  <c r="G67" i="1"/>
  <c r="H67" i="1"/>
  <c r="I67" i="1"/>
  <c r="J67" i="1"/>
  <c r="K67" i="1"/>
  <c r="F127" i="1"/>
  <c r="G127" i="1"/>
  <c r="H127" i="1"/>
  <c r="I127" i="1"/>
  <c r="J127" i="1"/>
  <c r="K127" i="1"/>
  <c r="F149" i="1"/>
  <c r="G149" i="1"/>
  <c r="H149" i="1"/>
  <c r="I149" i="1"/>
  <c r="J149" i="1"/>
  <c r="K149" i="1"/>
  <c r="F246" i="1"/>
  <c r="G246" i="1"/>
  <c r="H246" i="1"/>
  <c r="I246" i="1"/>
  <c r="J246" i="1"/>
  <c r="K246" i="1"/>
  <c r="F21" i="1"/>
  <c r="G21" i="1"/>
  <c r="H21" i="1"/>
  <c r="I21" i="1"/>
  <c r="J21" i="1"/>
  <c r="K21" i="1"/>
  <c r="F179" i="1"/>
  <c r="G179" i="1"/>
  <c r="H179" i="1"/>
  <c r="I179" i="1"/>
  <c r="J179" i="1"/>
  <c r="K179" i="1"/>
  <c r="A139" i="1"/>
  <c r="A80" i="1"/>
  <c r="A210" i="1"/>
  <c r="A60" i="1"/>
  <c r="A67" i="1"/>
  <c r="A127" i="1"/>
  <c r="A149" i="1"/>
  <c r="A246" i="1"/>
  <c r="A21" i="1"/>
  <c r="A179" i="1"/>
  <c r="K138" i="1" l="1"/>
  <c r="J138" i="1"/>
  <c r="I138" i="1"/>
  <c r="H138" i="1"/>
  <c r="G138" i="1"/>
  <c r="F138" i="1"/>
  <c r="A138" i="1"/>
  <c r="K61" i="1"/>
  <c r="J61" i="1"/>
  <c r="I61" i="1"/>
  <c r="H61" i="1"/>
  <c r="G61" i="1"/>
  <c r="F61" i="1"/>
  <c r="A61" i="1"/>
  <c r="A207" i="1" l="1"/>
  <c r="F207" i="1"/>
  <c r="G207" i="1"/>
  <c r="H207" i="1"/>
  <c r="I207" i="1"/>
  <c r="J207" i="1"/>
  <c r="K207" i="1"/>
  <c r="A102" i="1"/>
  <c r="F102" i="1"/>
  <c r="G102" i="1"/>
  <c r="H102" i="1"/>
  <c r="I102" i="1"/>
  <c r="J102" i="1"/>
  <c r="K102" i="1"/>
  <c r="A84" i="1"/>
  <c r="F84" i="1"/>
  <c r="G84" i="1"/>
  <c r="H84" i="1"/>
  <c r="I84" i="1"/>
  <c r="J84" i="1"/>
  <c r="K84" i="1"/>
  <c r="A212" i="1"/>
  <c r="F212" i="1"/>
  <c r="G212" i="1"/>
  <c r="H212" i="1"/>
  <c r="I212" i="1"/>
  <c r="J212" i="1"/>
  <c r="K212" i="1"/>
  <c r="A126" i="1"/>
  <c r="F126" i="1"/>
  <c r="G126" i="1"/>
  <c r="H126" i="1"/>
  <c r="I126" i="1"/>
  <c r="J126" i="1"/>
  <c r="K126" i="1"/>
  <c r="A79" i="1"/>
  <c r="F79" i="1"/>
  <c r="G79" i="1"/>
  <c r="H79" i="1"/>
  <c r="I79" i="1"/>
  <c r="J79" i="1"/>
  <c r="K79" i="1"/>
  <c r="A148" i="1"/>
  <c r="F148" i="1"/>
  <c r="G148" i="1"/>
  <c r="H148" i="1"/>
  <c r="I148" i="1"/>
  <c r="J148" i="1"/>
  <c r="K148" i="1"/>
  <c r="A125" i="1"/>
  <c r="F125" i="1"/>
  <c r="G125" i="1"/>
  <c r="H125" i="1"/>
  <c r="I125" i="1"/>
  <c r="J125" i="1"/>
  <c r="K125" i="1"/>
  <c r="A147" i="1"/>
  <c r="F147" i="1"/>
  <c r="G147" i="1"/>
  <c r="H147" i="1"/>
  <c r="I147" i="1"/>
  <c r="J147" i="1"/>
  <c r="K147" i="1"/>
  <c r="A88" i="1"/>
  <c r="F88" i="1"/>
  <c r="G88" i="1"/>
  <c r="H88" i="1"/>
  <c r="I88" i="1"/>
  <c r="J88" i="1"/>
  <c r="K88" i="1"/>
  <c r="A78" i="1"/>
  <c r="F78" i="1"/>
  <c r="G78" i="1"/>
  <c r="H78" i="1"/>
  <c r="I78" i="1"/>
  <c r="J78" i="1"/>
  <c r="K78" i="1"/>
  <c r="A73" i="1"/>
  <c r="F73" i="1"/>
  <c r="G73" i="1"/>
  <c r="H73" i="1"/>
  <c r="I73" i="1"/>
  <c r="J73" i="1"/>
  <c r="K73" i="1"/>
  <c r="A85" i="1"/>
  <c r="F85" i="1"/>
  <c r="G85" i="1"/>
  <c r="H85" i="1"/>
  <c r="I85" i="1"/>
  <c r="J85" i="1"/>
  <c r="K85" i="1"/>
  <c r="A166" i="1"/>
  <c r="F166" i="1"/>
  <c r="G166" i="1"/>
  <c r="H166" i="1"/>
  <c r="I166" i="1"/>
  <c r="J166" i="1"/>
  <c r="K166" i="1"/>
  <c r="A77" i="1"/>
  <c r="F77" i="1"/>
  <c r="G77" i="1"/>
  <c r="H77" i="1"/>
  <c r="I77" i="1"/>
  <c r="J77" i="1"/>
  <c r="K77" i="1"/>
  <c r="A38" i="1"/>
  <c r="F38" i="1"/>
  <c r="G38" i="1"/>
  <c r="H38" i="1"/>
  <c r="I38" i="1"/>
  <c r="J38" i="1"/>
  <c r="K38" i="1"/>
  <c r="A36" i="1"/>
  <c r="F36" i="1"/>
  <c r="G36" i="1"/>
  <c r="H36" i="1"/>
  <c r="I36" i="1"/>
  <c r="J36" i="1"/>
  <c r="K36" i="1"/>
  <c r="A56" i="1"/>
  <c r="F56" i="1"/>
  <c r="G56" i="1"/>
  <c r="H56" i="1"/>
  <c r="I56" i="1"/>
  <c r="J56" i="1"/>
  <c r="K56" i="1"/>
  <c r="A134" i="1"/>
  <c r="F134" i="1"/>
  <c r="G134" i="1"/>
  <c r="H134" i="1"/>
  <c r="I134" i="1"/>
  <c r="J134" i="1"/>
  <c r="K134" i="1"/>
  <c r="K98" i="1"/>
  <c r="J98" i="1"/>
  <c r="I98" i="1"/>
  <c r="H98" i="1"/>
  <c r="G98" i="1"/>
  <c r="F98" i="1"/>
  <c r="A98" i="1"/>
  <c r="F97" i="1" l="1"/>
  <c r="G97" i="1"/>
  <c r="H97" i="1"/>
  <c r="I97" i="1"/>
  <c r="J97" i="1"/>
  <c r="K97" i="1"/>
  <c r="F31" i="1"/>
  <c r="G31" i="1"/>
  <c r="H31" i="1"/>
  <c r="I31" i="1"/>
  <c r="J31" i="1"/>
  <c r="K31" i="1"/>
  <c r="F141" i="1"/>
  <c r="G141" i="1"/>
  <c r="H141" i="1"/>
  <c r="I141" i="1"/>
  <c r="J141" i="1"/>
  <c r="K141" i="1"/>
  <c r="F136" i="1"/>
  <c r="G136" i="1"/>
  <c r="H136" i="1"/>
  <c r="I136" i="1"/>
  <c r="J136" i="1"/>
  <c r="K136" i="1"/>
  <c r="F72" i="1"/>
  <c r="G72" i="1"/>
  <c r="H72" i="1"/>
  <c r="I72" i="1"/>
  <c r="J72" i="1"/>
  <c r="K72" i="1"/>
  <c r="F119" i="1"/>
  <c r="G119" i="1"/>
  <c r="H119" i="1"/>
  <c r="I119" i="1"/>
  <c r="J119" i="1"/>
  <c r="K11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18" i="1"/>
  <c r="G118" i="1"/>
  <c r="H118" i="1"/>
  <c r="I118" i="1"/>
  <c r="J118" i="1"/>
  <c r="K118" i="1"/>
  <c r="F135" i="1"/>
  <c r="G135" i="1"/>
  <c r="H135" i="1"/>
  <c r="I135" i="1"/>
  <c r="J135" i="1"/>
  <c r="K135" i="1"/>
  <c r="F122" i="1"/>
  <c r="G122" i="1"/>
  <c r="H122" i="1"/>
  <c r="I122" i="1"/>
  <c r="J122" i="1"/>
  <c r="K122" i="1"/>
  <c r="F28" i="1"/>
  <c r="G28" i="1"/>
  <c r="H28" i="1"/>
  <c r="I28" i="1"/>
  <c r="J28" i="1"/>
  <c r="K28" i="1"/>
  <c r="A97" i="1"/>
  <c r="A31" i="1"/>
  <c r="A141" i="1"/>
  <c r="A136" i="1"/>
  <c r="A72" i="1"/>
  <c r="A119" i="1"/>
  <c r="A124" i="1"/>
  <c r="A123" i="1"/>
  <c r="A118" i="1"/>
  <c r="A135" i="1"/>
  <c r="A122" i="1"/>
  <c r="A28" i="1"/>
  <c r="F181" i="1" l="1"/>
  <c r="G181" i="1"/>
  <c r="H181" i="1"/>
  <c r="I181" i="1"/>
  <c r="J181" i="1"/>
  <c r="K181" i="1"/>
  <c r="F180" i="1"/>
  <c r="G180" i="1"/>
  <c r="H180" i="1"/>
  <c r="I180" i="1"/>
  <c r="J180" i="1"/>
  <c r="K180" i="1"/>
  <c r="F19" i="1"/>
  <c r="G19" i="1"/>
  <c r="H19" i="1"/>
  <c r="I19" i="1"/>
  <c r="J19" i="1"/>
  <c r="K19" i="1"/>
  <c r="F27" i="1"/>
  <c r="G27" i="1"/>
  <c r="H27" i="1"/>
  <c r="I27" i="1"/>
  <c r="J27" i="1"/>
  <c r="K27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12" i="1"/>
  <c r="G112" i="1"/>
  <c r="H112" i="1"/>
  <c r="I112" i="1"/>
  <c r="J112" i="1"/>
  <c r="K112" i="1"/>
  <c r="F83" i="1"/>
  <c r="G83" i="1"/>
  <c r="H83" i="1"/>
  <c r="I83" i="1"/>
  <c r="J83" i="1"/>
  <c r="K83" i="1"/>
  <c r="F93" i="1"/>
  <c r="G93" i="1"/>
  <c r="H93" i="1"/>
  <c r="I93" i="1"/>
  <c r="J93" i="1"/>
  <c r="K93" i="1"/>
  <c r="F76" i="1"/>
  <c r="G76" i="1"/>
  <c r="H76" i="1"/>
  <c r="I76" i="1"/>
  <c r="J76" i="1"/>
  <c r="K76" i="1"/>
  <c r="F75" i="1"/>
  <c r="G75" i="1"/>
  <c r="H75" i="1"/>
  <c r="I75" i="1"/>
  <c r="J75" i="1"/>
  <c r="K75" i="1"/>
  <c r="F114" i="1"/>
  <c r="G114" i="1"/>
  <c r="H114" i="1"/>
  <c r="I114" i="1"/>
  <c r="J114" i="1"/>
  <c r="K114" i="1"/>
  <c r="F155" i="1"/>
  <c r="G155" i="1"/>
  <c r="H155" i="1"/>
  <c r="I155" i="1"/>
  <c r="J155" i="1"/>
  <c r="K155" i="1"/>
  <c r="F151" i="1"/>
  <c r="G151" i="1"/>
  <c r="H151" i="1"/>
  <c r="I151" i="1"/>
  <c r="J151" i="1"/>
  <c r="K151" i="1"/>
  <c r="F225" i="1"/>
  <c r="G225" i="1"/>
  <c r="H225" i="1"/>
  <c r="I225" i="1"/>
  <c r="J225" i="1"/>
  <c r="K225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133" i="1"/>
  <c r="G133" i="1"/>
  <c r="H133" i="1"/>
  <c r="I133" i="1"/>
  <c r="J133" i="1"/>
  <c r="K133" i="1"/>
  <c r="F71" i="1"/>
  <c r="G71" i="1"/>
  <c r="H71" i="1"/>
  <c r="I71" i="1"/>
  <c r="J71" i="1"/>
  <c r="K71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132" i="1"/>
  <c r="G132" i="1"/>
  <c r="H132" i="1"/>
  <c r="I132" i="1"/>
  <c r="J132" i="1"/>
  <c r="K132" i="1"/>
  <c r="F70" i="1"/>
  <c r="G70" i="1"/>
  <c r="H70" i="1"/>
  <c r="I70" i="1"/>
  <c r="J70" i="1"/>
  <c r="K70" i="1"/>
  <c r="F64" i="1"/>
  <c r="G64" i="1"/>
  <c r="H64" i="1"/>
  <c r="I64" i="1"/>
  <c r="J64" i="1"/>
  <c r="K64" i="1"/>
  <c r="F65" i="1"/>
  <c r="G65" i="1"/>
  <c r="H65" i="1"/>
  <c r="I65" i="1"/>
  <c r="J65" i="1"/>
  <c r="K65" i="1"/>
  <c r="F57" i="1"/>
  <c r="G57" i="1"/>
  <c r="H57" i="1"/>
  <c r="I57" i="1"/>
  <c r="J57" i="1"/>
  <c r="K57" i="1"/>
  <c r="F59" i="1"/>
  <c r="G59" i="1"/>
  <c r="H59" i="1"/>
  <c r="I59" i="1"/>
  <c r="J59" i="1"/>
  <c r="K59" i="1"/>
  <c r="F115" i="1"/>
  <c r="G115" i="1"/>
  <c r="H115" i="1"/>
  <c r="I115" i="1"/>
  <c r="J115" i="1"/>
  <c r="K115" i="1"/>
  <c r="F25" i="1"/>
  <c r="G25" i="1"/>
  <c r="H25" i="1"/>
  <c r="I25" i="1"/>
  <c r="J25" i="1"/>
  <c r="K25" i="1"/>
  <c r="F33" i="1"/>
  <c r="G33" i="1"/>
  <c r="H33" i="1"/>
  <c r="I33" i="1"/>
  <c r="J33" i="1"/>
  <c r="K33" i="1"/>
  <c r="F178" i="1"/>
  <c r="G178" i="1"/>
  <c r="H178" i="1"/>
  <c r="I178" i="1"/>
  <c r="J178" i="1"/>
  <c r="K178" i="1"/>
  <c r="F8" i="1"/>
  <c r="G8" i="1"/>
  <c r="H8" i="1"/>
  <c r="I8" i="1"/>
  <c r="J8" i="1"/>
  <c r="K8" i="1"/>
  <c r="F120" i="1"/>
  <c r="G120" i="1"/>
  <c r="H120" i="1"/>
  <c r="I120" i="1"/>
  <c r="J120" i="1"/>
  <c r="K120" i="1"/>
  <c r="A181" i="1"/>
  <c r="A180" i="1"/>
  <c r="A19" i="1"/>
  <c r="A27" i="1"/>
  <c r="A144" i="1"/>
  <c r="A143" i="1"/>
  <c r="A112" i="1"/>
  <c r="A83" i="1"/>
  <c r="A93" i="1"/>
  <c r="A76" i="1"/>
  <c r="A75" i="1"/>
  <c r="A114" i="1"/>
  <c r="A155" i="1"/>
  <c r="A151" i="1"/>
  <c r="A225" i="1"/>
  <c r="A121" i="1"/>
  <c r="A113" i="1"/>
  <c r="A133" i="1"/>
  <c r="A71" i="1"/>
  <c r="A224" i="1"/>
  <c r="A223" i="1"/>
  <c r="A132" i="1"/>
  <c r="A70" i="1"/>
  <c r="A64" i="1"/>
  <c r="A65" i="1"/>
  <c r="A57" i="1"/>
  <c r="A59" i="1"/>
  <c r="A115" i="1"/>
  <c r="A25" i="1"/>
  <c r="A33" i="1"/>
  <c r="A178" i="1"/>
  <c r="A8" i="1"/>
  <c r="A120" i="1"/>
  <c r="F14" i="1" l="1"/>
  <c r="G14" i="1"/>
  <c r="H14" i="1"/>
  <c r="I14" i="1"/>
  <c r="J14" i="1"/>
  <c r="K14" i="1"/>
  <c r="F22" i="1"/>
  <c r="G22" i="1"/>
  <c r="H22" i="1"/>
  <c r="I22" i="1"/>
  <c r="J22" i="1"/>
  <c r="K22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209" i="1"/>
  <c r="G209" i="1"/>
  <c r="H209" i="1"/>
  <c r="I209" i="1"/>
  <c r="J209" i="1"/>
  <c r="K209" i="1"/>
  <c r="F63" i="1"/>
  <c r="G63" i="1"/>
  <c r="H63" i="1"/>
  <c r="I63" i="1"/>
  <c r="J63" i="1"/>
  <c r="K63" i="1"/>
  <c r="F62" i="1"/>
  <c r="G62" i="1"/>
  <c r="H62" i="1"/>
  <c r="I62" i="1"/>
  <c r="J62" i="1"/>
  <c r="K62" i="1"/>
  <c r="F58" i="1"/>
  <c r="G58" i="1"/>
  <c r="H58" i="1"/>
  <c r="I58" i="1"/>
  <c r="J58" i="1"/>
  <c r="K58" i="1"/>
  <c r="F69" i="1"/>
  <c r="G69" i="1"/>
  <c r="H69" i="1"/>
  <c r="I69" i="1"/>
  <c r="J69" i="1"/>
  <c r="K69" i="1"/>
  <c r="F74" i="1"/>
  <c r="G74" i="1"/>
  <c r="H74" i="1"/>
  <c r="I74" i="1"/>
  <c r="J74" i="1"/>
  <c r="K74" i="1"/>
  <c r="F117" i="1"/>
  <c r="G117" i="1"/>
  <c r="H117" i="1"/>
  <c r="I117" i="1"/>
  <c r="J117" i="1"/>
  <c r="K117" i="1"/>
  <c r="F142" i="1"/>
  <c r="G142" i="1"/>
  <c r="H142" i="1"/>
  <c r="I142" i="1"/>
  <c r="J142" i="1"/>
  <c r="K142" i="1"/>
  <c r="F116" i="1"/>
  <c r="G116" i="1"/>
  <c r="H116" i="1"/>
  <c r="I116" i="1"/>
  <c r="J116" i="1"/>
  <c r="K116" i="1"/>
  <c r="A14" i="1"/>
  <c r="A22" i="1"/>
  <c r="A188" i="1"/>
  <c r="A187" i="1"/>
  <c r="A209" i="1"/>
  <c r="A63" i="1"/>
  <c r="A62" i="1"/>
  <c r="A58" i="1"/>
  <c r="A69" i="1"/>
  <c r="A74" i="1"/>
  <c r="A117" i="1"/>
  <c r="A142" i="1"/>
  <c r="A116" i="1"/>
  <c r="F221" i="1" l="1"/>
  <c r="G221" i="1"/>
  <c r="H221" i="1"/>
  <c r="I221" i="1"/>
  <c r="J221" i="1"/>
  <c r="K221" i="1"/>
  <c r="A221" i="1"/>
  <c r="A15" i="1"/>
  <c r="A66" i="1"/>
  <c r="F15" i="1"/>
  <c r="G15" i="1"/>
  <c r="H15" i="1"/>
  <c r="I15" i="1"/>
  <c r="J15" i="1"/>
  <c r="K15" i="1"/>
  <c r="F66" i="1"/>
  <c r="G66" i="1"/>
  <c r="H66" i="1"/>
  <c r="I66" i="1"/>
  <c r="J66" i="1"/>
  <c r="K66" i="1"/>
  <c r="F245" i="1"/>
  <c r="G245" i="1"/>
  <c r="H245" i="1"/>
  <c r="I245" i="1"/>
  <c r="J245" i="1"/>
  <c r="K245" i="1"/>
  <c r="F18" i="1"/>
  <c r="G18" i="1"/>
  <c r="H18" i="1"/>
  <c r="I18" i="1"/>
  <c r="J18" i="1"/>
  <c r="K18" i="1"/>
  <c r="F175" i="1"/>
  <c r="G175" i="1"/>
  <c r="H175" i="1"/>
  <c r="I175" i="1"/>
  <c r="J175" i="1"/>
  <c r="K175" i="1"/>
  <c r="F177" i="1"/>
  <c r="G177" i="1"/>
  <c r="H177" i="1"/>
  <c r="I177" i="1"/>
  <c r="J177" i="1"/>
  <c r="K177" i="1"/>
  <c r="F86" i="1"/>
  <c r="G86" i="1"/>
  <c r="H86" i="1"/>
  <c r="I86" i="1"/>
  <c r="J86" i="1"/>
  <c r="K86" i="1"/>
  <c r="F222" i="1"/>
  <c r="G222" i="1"/>
  <c r="H222" i="1"/>
  <c r="I222" i="1"/>
  <c r="J222" i="1"/>
  <c r="K222" i="1"/>
  <c r="F186" i="1"/>
  <c r="G186" i="1"/>
  <c r="H186" i="1"/>
  <c r="I186" i="1"/>
  <c r="J186" i="1"/>
  <c r="K186" i="1"/>
  <c r="A245" i="1"/>
  <c r="A18" i="1"/>
  <c r="A175" i="1"/>
  <c r="A177" i="1"/>
  <c r="A86" i="1"/>
  <c r="A222" i="1"/>
  <c r="A186" i="1"/>
  <c r="F13" i="1" l="1"/>
  <c r="G13" i="1"/>
  <c r="H13" i="1"/>
  <c r="I13" i="1"/>
  <c r="J13" i="1"/>
  <c r="K13" i="1"/>
  <c r="F30" i="1"/>
  <c r="G30" i="1"/>
  <c r="H30" i="1"/>
  <c r="I30" i="1"/>
  <c r="J30" i="1"/>
  <c r="K30" i="1"/>
  <c r="A13" i="1"/>
  <c r="A30" i="1"/>
  <c r="F168" i="1" l="1"/>
  <c r="G168" i="1"/>
  <c r="H168" i="1"/>
  <c r="I168" i="1"/>
  <c r="J168" i="1"/>
  <c r="K168" i="1"/>
  <c r="F185" i="1"/>
  <c r="G185" i="1"/>
  <c r="H185" i="1"/>
  <c r="I185" i="1"/>
  <c r="J185" i="1"/>
  <c r="K185" i="1"/>
  <c r="F7" i="1"/>
  <c r="G7" i="1"/>
  <c r="H7" i="1"/>
  <c r="I7" i="1"/>
  <c r="J7" i="1"/>
  <c r="K7" i="1"/>
  <c r="F176" i="1"/>
  <c r="G176" i="1"/>
  <c r="H176" i="1"/>
  <c r="I176" i="1"/>
  <c r="J176" i="1"/>
  <c r="K176" i="1"/>
  <c r="A168" i="1"/>
  <c r="A185" i="1"/>
  <c r="A7" i="1"/>
  <c r="A176" i="1"/>
  <c r="A104" i="1" l="1"/>
  <c r="F104" i="1"/>
  <c r="G104" i="1"/>
  <c r="H104" i="1"/>
  <c r="I104" i="1"/>
  <c r="J104" i="1"/>
  <c r="K104" i="1"/>
  <c r="F20" i="1" l="1"/>
  <c r="G20" i="1"/>
  <c r="H20" i="1"/>
  <c r="I20" i="1"/>
  <c r="J20" i="1"/>
  <c r="K20" i="1"/>
  <c r="A20" i="1"/>
  <c r="F111" i="1" l="1"/>
  <c r="G111" i="1"/>
  <c r="H111" i="1"/>
  <c r="I111" i="1"/>
  <c r="J111" i="1"/>
  <c r="K111" i="1"/>
  <c r="F206" i="1"/>
  <c r="G206" i="1"/>
  <c r="H206" i="1"/>
  <c r="I206" i="1"/>
  <c r="J206" i="1"/>
  <c r="K206" i="1"/>
  <c r="A111" i="1"/>
  <c r="A206" i="1"/>
  <c r="A184" i="1" l="1"/>
  <c r="F184" i="1"/>
  <c r="G184" i="1"/>
  <c r="H184" i="1"/>
  <c r="I184" i="1"/>
  <c r="J184" i="1"/>
  <c r="K184" i="1"/>
  <c r="A16" i="1"/>
  <c r="F16" i="1"/>
  <c r="G16" i="1"/>
  <c r="H16" i="1"/>
  <c r="I16" i="1"/>
  <c r="J16" i="1"/>
  <c r="K1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<sst xmlns="http://schemas.openxmlformats.org/spreadsheetml/2006/main" count="14898" uniqueCount="2933">
  <si>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</si>
  <si>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</si>
  <si>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</si>
  <si>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</si>
  <si>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</si>
  <si>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</si>
  <si>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</si>
  <si>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</si>
  <si>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</si>
  <si>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</si>
  <si>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</si>
  <si>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</si>
  <si>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</si>
  <si>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</si>
  <si>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</si>
  <si>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</si>
  <si>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</si>
  <si>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</si>
  <si>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</si>
  <si>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</si>
  <si>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</si>
  <si>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</si>
  <si>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</si>
  <si>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</si>
  <si>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</si>
  <si>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</si>
  <si>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</si>
  <si>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</si>
  <si>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</si>
  <si>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</si>
  <si>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</si>
  <si>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</si>
  <si>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</si>
  <si>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</si>
  <si>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</si>
  <si>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</si>
  <si>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</si>
  <si>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</si>
  <si>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</si>
  <si>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</si>
  <si>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</si>
  <si>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</si>
  <si>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</si>
  <si>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</si>
  <si>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</si>
  <si>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</si>
  <si>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</si>
  <si>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</si>
  <si>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</si>
  <si>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</si>
  <si>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</si>
  <si>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</si>
  <si>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</si>
  <si>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</si>
  <si>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</si>
  <si>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</si>
  <si>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</si>
  <si>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</si>
  <si>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</si>
  <si>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</si>
  <si>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</si>
  <si>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</si>
  <si>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</si>
  <si>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</si>
  <si>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</si>
  <si>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</si>
  <si>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</si>
  <si>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</si>
  <si>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</si>
  <si>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</si>
  <si>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</si>
  <si>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</si>
  <si>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</si>
  <si>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</si>
  <si>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</si>
  <si>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</si>
  <si>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</si>
  <si>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</si>
  <si>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</si>
  <si>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</si>
  <si>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</si>
  <si>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</si>
  <si>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</si>
  <si>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</si>
  <si>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</si>
  <si>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</si>
  <si>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</si>
  <si>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</si>
  <si>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</si>
  <si>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</si>
  <si>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</si>
  <si>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</si>
  <si>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</si>
  <si>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</si>
  <si>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</si>
  <si>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</si>
  <si>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</si>
  <si>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</si>
  <si>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</si>
  <si>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</si>
  <si>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</si>
  <si>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</si>
  <si>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</si>
  <si>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</si>
  <si>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</si>
  <si>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</si>
  <si>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</si>
  <si>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</si>
  <si>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</si>
  <si>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</si>
  <si>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</si>
  <si>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</si>
  <si>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</si>
  <si>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</si>
  <si>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</si>
  <si>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</si>
  <si>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</si>
  <si>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</si>
  <si>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</si>
  <si>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</si>
  <si>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</si>
  <si>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</si>
  <si>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</si>
  <si>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</si>
  <si>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</si>
  <si>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</si>
  <si>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</si>
  <si>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</si>
  <si>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</si>
  <si>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</si>
  <si>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</si>
  <si>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</si>
  <si>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</si>
  <si>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</si>
  <si>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</si>
  <si>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</si>
  <si>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</si>
  <si>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</si>
  <si>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</si>
  <si>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</si>
  <si>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</si>
  <si>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</si>
  <si>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</si>
  <si>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</si>
  <si>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</si>
  <si>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</si>
  <si>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</si>
  <si>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</si>
  <si>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</si>
  <si>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</si>
  <si>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</si>
  <si>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</si>
  <si>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</si>
  <si>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</si>
  <si>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</si>
  <si>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</si>
  <si>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</si>
  <si>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</si>
  <si>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</si>
  <si>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</si>
  <si>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</si>
  <si>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</si>
  <si>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</si>
  <si>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</si>
  <si>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</si>
  <si>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</si>
  <si>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</si>
  <si>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</si>
  <si>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</si>
  <si>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</si>
  <si>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</si>
  <si>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</si>
  <si>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</si>
  <si>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</si>
  <si>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</si>
  <si>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</si>
  <si>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</si>
  <si>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</si>
  <si>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</si>
  <si>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</si>
  <si>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</si>
  <si>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</si>
  <si>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</si>
  <si>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</si>
  <si>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</si>
  <si>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</si>
  <si>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</si>
  <si>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</si>
  <si>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</si>
  <si>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</si>
  <si>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</si>
  <si>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</si>
  <si>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</si>
  <si>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</si>
  <si>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</si>
  <si>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</si>
  <si>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</si>
  <si>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</si>
  <si>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</si>
  <si>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</si>
  <si>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</si>
  <si>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</si>
  <si>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</si>
  <si>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</si>
  <si>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</si>
  <si>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</si>
  <si>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</si>
  <si>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</si>
  <si>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</si>
  <si>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</si>
  <si>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</si>
  <si>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</si>
  <si>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</si>
  <si>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</si>
  <si>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</si>
  <si>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</si>
  <si>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</si>
  <si>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</si>
  <si>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</si>
  <si>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</si>
  <si>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</si>
  <si>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</si>
  <si>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</si>
  <si>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</si>
  <si>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</si>
  <si>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</si>
  <si>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</si>
  <si>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</si>
  <si>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</si>
  <si>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</si>
  <si>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</si>
  <si>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</si>
  <si>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</si>
  <si>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</si>
  <si>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</si>
  <si>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</si>
  <si>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</si>
  <si>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</si>
  <si>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</si>
  <si>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</si>
  <si>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</si>
  <si>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</si>
  <si>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</si>
  <si>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</si>
  <si>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</si>
  <si>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</si>
  <si>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</si>
  <si>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</si>
  <si>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</si>
  <si>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</si>
  <si>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</si>
  <si>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</si>
  <si>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</si>
  <si>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</si>
  <si>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</si>
  <si>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</si>
  <si>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</si>
  <si>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</si>
  <si>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</si>
  <si>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</si>
  <si>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</si>
  <si>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</si>
  <si>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</si>
  <si>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</si>
  <si>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</si>
  <si>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</si>
  <si>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</si>
  <si>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</si>
  <si>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</si>
  <si>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</si>
  <si>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</si>
  <si>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</si>
  <si>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</si>
  <si>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</si>
  <si>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</si>
  <si>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</si>
  <si>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</si>
  <si>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</si>
  <si>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</si>
  <si>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</si>
  <si>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</si>
  <si>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</si>
  <si>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</si>
  <si>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</si>
  <si>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</si>
  <si>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</si>
  <si>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</si>
  <si>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</si>
  <si>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</si>
  <si>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</si>
  <si>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</si>
  <si>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</si>
  <si>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</si>
  <si>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</si>
  <si>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</si>
  <si>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</si>
  <si>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</si>
  <si>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</si>
  <si>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</si>
  <si>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</si>
  <si>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</si>
  <si>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</si>
  <si>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</si>
  <si>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</si>
  <si>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</si>
  <si>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</si>
  <si>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</si>
  <si>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</si>
  <si>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</si>
  <si>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</si>
  <si>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</si>
  <si>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</si>
  <si>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</si>
  <si>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</si>
  <si>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</si>
  <si>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</si>
  <si>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</si>
  <si>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</si>
  <si>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</si>
  <si>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</si>
  <si>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</si>
  <si>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</si>
  <si>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</si>
  <si>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</si>
  <si>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</si>
  <si>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</si>
  <si>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</si>
  <si>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</si>
  <si>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</si>
  <si>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</si>
  <si>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</si>
  <si>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</si>
  <si>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</si>
  <si>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</si>
  <si>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</si>
  <si>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</si>
  <si>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</si>
  <si>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</si>
  <si>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</si>
  <si>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</si>
  <si>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</si>
  <si>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</si>
  <si>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</si>
  <si>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</si>
  <si>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</si>
  <si>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</si>
  <si>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</si>
  <si>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</si>
  <si>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</si>
  <si>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</si>
  <si>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</si>
  <si>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</si>
  <si>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</si>
  <si>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</si>
  <si>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</si>
  <si>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</si>
  <si>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</si>
  <si>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</si>
  <si>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</si>
  <si>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</si>
  <si>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</si>
  <si>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</si>
  <si>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</si>
  <si>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</si>
  <si>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</si>
  <si>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</si>
  <si>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</si>
  <si>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</si>
  <si>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</si>
  <si>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</si>
  <si>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</si>
  <si>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</si>
  <si>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</si>
  <si>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</si>
  <si>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</si>
  <si>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</si>
  <si>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</si>
  <si>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</si>
  <si>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</si>
  <si>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</si>
  <si>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</si>
  <si>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</si>
  <si>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</si>
  <si>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</si>
  <si>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</si>
  <si>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</si>
  <si>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</si>
  <si>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</si>
  <si>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</si>
  <si>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</si>
  <si>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</si>
  <si>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</si>
  <si>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</si>
  <si>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</si>
  <si>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</si>
  <si>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</si>
  <si>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</si>
  <si>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</si>
  <si>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</si>
  <si>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</si>
  <si>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</si>
  <si>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</si>
  <si>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</si>
  <si>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</si>
  <si>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</si>
  <si>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</si>
  <si>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</si>
  <si>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</si>
  <si>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</si>
  <si>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</si>
  <si>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</si>
  <si>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</si>
  <si>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</si>
  <si>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</si>
  <si>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</si>
  <si>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</si>
  <si>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</si>
  <si>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</si>
  <si>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</si>
  <si>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</si>
  <si>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</si>
  <si>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</si>
  <si>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</si>
  <si>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</si>
  <si>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</si>
  <si>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</si>
  <si>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</si>
  <si>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</si>
  <si>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</si>
  <si>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</si>
  <si>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</si>
  <si>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</si>
  <si>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</si>
  <si>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</si>
  <si>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</si>
  <si>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</si>
  <si>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</si>
  <si>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</si>
  <si>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</si>
  <si>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</si>
  <si>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</si>
  <si>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</si>
  <si>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</si>
  <si>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</si>
  <si>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</si>
  <si>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</si>
  <si>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</si>
  <si>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</si>
  <si>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</si>
  <si>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</si>
  <si>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</si>
  <si>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</si>
  <si>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</si>
  <si>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</si>
  <si>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</si>
  <si>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</si>
  <si>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</si>
  <si>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</si>
  <si>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</si>
  <si>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</si>
  <si>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</si>
  <si>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</si>
  <si>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</si>
  <si>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</si>
  <si>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</si>
  <si>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</si>
  <si>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</si>
  <si>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</si>
  <si>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</si>
  <si>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</si>
  <si>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</si>
  <si>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</si>
  <si>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</si>
  <si>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</si>
  <si>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</si>
  <si>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</si>
  <si>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</si>
  <si>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</si>
  <si>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</si>
  <si>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</si>
  <si>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</si>
  <si>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</si>
  <si>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</si>
  <si>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</si>
  <si>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</si>
  <si>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</si>
  <si>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</si>
  <si>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</si>
  <si>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</si>
  <si>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</si>
  <si>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</si>
  <si>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</si>
  <si>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</si>
  <si>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</si>
  <si>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</si>
  <si>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</si>
  <si>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</si>
  <si>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</si>
  <si>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</si>
  <si>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</si>
  <si>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</si>
  <si>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</si>
  <si>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</si>
  <si>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</si>
  <si>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</si>
  <si>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</si>
  <si>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</si>
  <si>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</si>
  <si>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</si>
  <si>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</si>
  <si>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</si>
  <si>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</si>
  <si>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</si>
  <si>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</si>
  <si>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</si>
  <si>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</si>
  <si>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</si>
  <si>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</si>
  <si>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</si>
  <si>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</si>
  <si>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</si>
  <si>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</si>
  <si>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</si>
  <si>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</si>
  <si>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</si>
  <si>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</si>
  <si>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</si>
  <si>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</si>
  <si>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</si>
  <si>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</si>
  <si>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</si>
  <si>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</si>
  <si>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</si>
  <si>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</si>
  <si>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</si>
  <si>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</si>
  <si>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</si>
  <si>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</si>
  <si>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</si>
  <si>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</si>
  <si>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</si>
  <si>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</si>
  <si>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</si>
  <si>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</si>
  <si>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</si>
  <si>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</si>
  <si>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</si>
  <si>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</si>
  <si>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</si>
  <si>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</si>
  <si>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</si>
  <si>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</si>
  <si>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</si>
  <si>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</si>
  <si>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</si>
  <si>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</si>
  <si>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</si>
  <si>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</si>
  <si>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</si>
  <si>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</si>
  <si>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</si>
  <si>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</si>
  <si>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</si>
  <si>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</si>
  <si>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</si>
  <si>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</si>
  <si>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</si>
  <si>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</si>
  <si>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</si>
  <si>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</si>
  <si>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</si>
  <si>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</si>
  <si>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</si>
  <si>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</si>
  <si>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</si>
  <si>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</si>
  <si>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</si>
  <si>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</si>
  <si>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</si>
  <si>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</si>
  <si>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</si>
  <si>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</si>
  <si>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</si>
  <si>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</si>
  <si>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</si>
  <si>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</si>
  <si>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</si>
  <si>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</si>
  <si>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</si>
  <si>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</si>
  <si>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</si>
  <si>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</si>
  <si>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</si>
  <si>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</si>
  <si>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</si>
  <si>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</si>
  <si>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</si>
  <si>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</si>
  <si>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</si>
  <si>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</si>
  <si>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</si>
  <si>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</si>
  <si>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</si>
  <si>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</si>
  <si>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</si>
  <si>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</si>
  <si>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</si>
  <si>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</si>
  <si>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</si>
  <si>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</si>
  <si>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</si>
  <si>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</si>
  <si>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</si>
  <si>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</si>
  <si>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</si>
  <si>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</si>
  <si>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</si>
  <si>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</si>
  <si>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</si>
  <si>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</si>
  <si>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</si>
  <si>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</si>
  <si>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</si>
  <si>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</si>
  <si>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</si>
  <si>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</si>
  <si>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</si>
  <si>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</si>
  <si>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</si>
  <si>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</si>
  <si>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</si>
  <si>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</si>
  <si>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</si>
  <si>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</si>
  <si>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</si>
  <si>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</si>
  <si>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</si>
  <si>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</si>
  <si>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</si>
  <si>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</si>
  <si>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</si>
  <si>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</si>
  <si>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</si>
  <si>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</si>
  <si>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</si>
  <si>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</si>
  <si>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</si>
  <si>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</si>
  <si>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</si>
  <si>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</si>
  <si>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</si>
  <si>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</si>
  <si>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</si>
  <si>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</si>
  <si>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</si>
  <si>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</si>
  <si>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</si>
  <si>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</si>
  <si>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</si>
  <si>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</si>
  <si>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</si>
  <si>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</si>
  <si>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</si>
  <si>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</si>
  <si>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</si>
  <si>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</si>
  <si>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</si>
  <si>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</si>
  <si>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</si>
  <si>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</si>
  <si>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</si>
  <si>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</si>
  <si>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</si>
  <si>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</si>
  <si>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</si>
  <si>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</si>
  <si>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</si>
  <si>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</si>
  <si>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</si>
  <si>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</si>
  <si>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</si>
  <si>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</si>
  <si>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</si>
  <si>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</si>
  <si>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</si>
  <si>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</si>
  <si>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</si>
  <si>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</si>
  <si>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</si>
  <si>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</si>
  <si>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</si>
  <si>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</si>
  <si>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</si>
  <si>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</si>
  <si>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</si>
  <si>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</si>
  <si>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</si>
  <si>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</si>
  <si>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</si>
  <si>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</si>
  <si>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</si>
  <si>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</si>
  <si>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</si>
  <si>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</si>
  <si>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</si>
  <si>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</si>
  <si>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</si>
  <si>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</si>
  <si>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</si>
  <si>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</si>
  <si>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</si>
  <si>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</si>
  <si>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</si>
  <si>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</si>
  <si>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</si>
  <si>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</si>
  <si>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</si>
  <si>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</si>
  <si>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</si>
  <si>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</si>
  <si>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</si>
  <si>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</si>
  <si>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</si>
  <si>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</si>
  <si>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</si>
  <si>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</si>
  <si>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</si>
  <si>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</si>
  <si>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</si>
  <si>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</si>
  <si>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</si>
  <si>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</si>
  <si>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</si>
  <si>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</si>
  <si>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</si>
  <si>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</si>
  <si>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</si>
  <si>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</si>
  <si>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</si>
  <si>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</si>
  <si>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</si>
  <si>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</si>
  <si>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</si>
  <si>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</si>
  <si>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</si>
  <si>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</si>
  <si>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</si>
  <si>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</si>
  <si>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</si>
  <si>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</si>
  <si>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</si>
  <si>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</si>
  <si>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</si>
  <si>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</si>
  <si>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</si>
  <si>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</si>
  <si>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</si>
  <si>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</si>
  <si>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</si>
  <si>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</si>
  <si>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</si>
  <si>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</si>
  <si>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</si>
  <si>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</si>
  <si>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</si>
  <si>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</si>
  <si>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</si>
  <si>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</si>
  <si>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</si>
  <si>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</si>
  <si>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</si>
  <si>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</si>
  <si>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</si>
  <si>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</si>
  <si>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</si>
  <si>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</si>
  <si>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</si>
  <si>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</si>
  <si>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</si>
  <si>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</si>
  <si>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</si>
  <si>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</si>
  <si>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</si>
  <si>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</si>
  <si>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</si>
  <si>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</si>
  <si>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</si>
  <si>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</si>
  <si>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</si>
  <si>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</si>
  <si>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</si>
  <si>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</si>
  <si>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</si>
  <si>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</si>
  <si>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</si>
  <si>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</si>
  <si>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</si>
  <si>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</si>
  <si>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</si>
  <si>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</si>
  <si>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</si>
  <si>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</si>
  <si>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</si>
  <si>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</si>
  <si>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</si>
  <si>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</si>
  <si>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</si>
  <si>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</si>
  <si>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</si>
  <si>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</si>
  <si>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</si>
  <si>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</si>
  <si>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</si>
  <si>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</si>
  <si>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</si>
  <si>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</si>
  <si>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</si>
  <si>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</si>
  <si>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</si>
  <si>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</si>
  <si>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</si>
  <si>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</si>
  <si>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</si>
  <si>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</si>
  <si>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</si>
  <si>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</si>
  <si>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</si>
  <si>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</si>
  <si>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</si>
  <si>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</si>
  <si>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</si>
  <si>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</si>
  <si>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</si>
  <si>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</si>
  <si>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</si>
  <si>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</si>
  <si>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</si>
  <si>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</si>
  <si>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</si>
  <si>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</si>
  <si>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</si>
  <si>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</si>
  <si>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</si>
  <si>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</si>
  <si>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</si>
  <si>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</si>
  <si>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</si>
  <si>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</si>
  <si>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</si>
  <si>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</si>
  <si>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</si>
  <si>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</si>
  <si>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</si>
  <si>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</si>
  <si>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</si>
  <si>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</si>
  <si>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</si>
  <si>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</si>
  <si>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</si>
  <si>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</si>
  <si>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</si>
  <si>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</si>
  <si>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</si>
  <si>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</si>
  <si>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</si>
  <si>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</si>
  <si>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</si>
  <si>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</si>
  <si>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</si>
  <si>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</si>
  <si>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</si>
  <si>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</si>
  <si>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</si>
  <si>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</si>
  <si>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</si>
  <si>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</si>
  <si>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</si>
  <si>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</si>
  <si>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</si>
  <si>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</si>
  <si>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</si>
  <si>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</si>
  <si>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</si>
  <si>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</si>
  <si>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</si>
  <si>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</si>
  <si>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</si>
  <si>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</si>
  <si>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</si>
  <si>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</si>
  <si>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</si>
  <si>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</si>
  <si>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</si>
  <si>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</si>
  <si>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</si>
  <si>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</si>
  <si>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</si>
  <si>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</si>
  <si>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</si>
  <si>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</si>
  <si>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</si>
  <si>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</si>
  <si>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</si>
  <si>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</si>
  <si>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</si>
  <si>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</si>
  <si>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</si>
  <si>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</si>
  <si>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</si>
  <si>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</si>
  <si>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</si>
  <si>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</si>
  <si>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</si>
  <si>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</si>
  <si>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</si>
  <si>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</si>
  <si>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</si>
  <si>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</si>
  <si>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</si>
  <si>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</si>
  <si>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</si>
  <si>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</si>
  <si>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</si>
  <si>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</si>
  <si>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</si>
  <si>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</si>
  <si>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</si>
  <si>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</si>
  <si>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</si>
  <si>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</si>
  <si>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</si>
  <si>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</si>
  <si>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</si>
  <si>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</si>
  <si>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</si>
  <si>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</si>
  <si>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</si>
  <si>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</si>
  <si>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</si>
  <si>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</si>
  <si>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</si>
  <si>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</si>
  <si>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</si>
  <si>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</si>
  <si>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</si>
  <si>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</si>
  <si>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</si>
  <si>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</si>
  <si>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</si>
  <si>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</si>
  <si>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</si>
  <si>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</si>
  <si>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</si>
  <si>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</si>
  <si>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</si>
  <si>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</si>
  <si>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</si>
  <si>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</si>
  <si>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</si>
  <si>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</si>
  <si>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</si>
  <si>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</si>
  <si>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</si>
  <si>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</si>
  <si>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</si>
  <si>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</si>
  <si>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</si>
  <si>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</si>
  <si>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</si>
  <si>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</si>
  <si>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</si>
  <si>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</si>
  <si>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</si>
  <si>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</si>
  <si>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</si>
  <si>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</si>
  <si>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</si>
  <si>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</si>
  <si>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</si>
  <si>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</si>
  <si>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</si>
  <si>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</si>
  <si>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</si>
  <si>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</si>
  <si>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</si>
  <si>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</si>
  <si>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</si>
  <si>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</si>
  <si>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</si>
  <si>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</si>
  <si>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</si>
  <si>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</si>
  <si>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</si>
  <si>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</si>
  <si>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</si>
  <si>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</si>
  <si>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</si>
  <si>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</si>
  <si>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</si>
  <si>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</si>
  <si>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</si>
  <si>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</si>
  <si>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</si>
  <si>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</si>
  <si>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</si>
  <si>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</si>
  <si>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</si>
  <si>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</si>
  <si>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</si>
  <si>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</si>
  <si>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</si>
  <si>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</si>
  <si>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</si>
  <si>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</si>
  <si>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</si>
  <si>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</si>
  <si>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</si>
  <si>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</si>
  <si>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</si>
  <si>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</si>
  <si>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</si>
  <si>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</si>
  <si>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</si>
  <si>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</si>
  <si>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</si>
  <si>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</si>
  <si>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</si>
  <si>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</si>
  <si>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</si>
  <si>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</si>
  <si>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</si>
  <si>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</si>
  <si>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</si>
  <si>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</si>
  <si>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</si>
  <si>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</si>
  <si>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</si>
  <si>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</si>
  <si>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</si>
  <si>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</si>
  <si>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</si>
  <si>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</si>
  <si>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</si>
  <si>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</si>
  <si>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</si>
  <si>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</si>
  <si>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</si>
  <si>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</si>
  <si>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</si>
  <si>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</si>
  <si>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</si>
  <si>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</si>
  <si>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</si>
  <si>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</si>
  <si>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</si>
  <si>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</si>
  <si>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</si>
  <si>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</si>
  <si>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</si>
  <si>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</si>
  <si>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</si>
  <si>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</si>
  <si>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</si>
  <si>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</si>
  <si>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</si>
  <si>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</si>
  <si>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</si>
  <si>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</si>
  <si>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</si>
  <si>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</si>
  <si>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</si>
  <si>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</si>
  <si>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</si>
  <si>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</si>
  <si>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</si>
  <si>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</si>
  <si>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</si>
  <si>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</si>
  <si>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</si>
  <si>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</si>
  <si>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</si>
  <si>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</si>
  <si>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</si>
  <si>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</si>
  <si>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</si>
  <si>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</si>
  <si>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</si>
  <si>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</si>
  <si>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</si>
  <si>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</si>
  <si>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</si>
  <si>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</si>
  <si>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</si>
  <si>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</si>
  <si>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</si>
  <si>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</si>
  <si>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</si>
  <si>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</si>
  <si>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</si>
  <si>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</si>
  <si>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</si>
  <si>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</si>
  <si>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</si>
  <si>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</si>
  <si>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</si>
  <si>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</si>
  <si>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</si>
  <si>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</si>
  <si>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</si>
  <si>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</si>
  <si>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</si>
  <si>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</si>
  <si>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</si>
  <si>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</si>
  <si>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</si>
  <si>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</si>
  <si>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</si>
  <si>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</si>
  <si>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</si>
  <si>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</si>
  <si>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</si>
  <si>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</si>
  <si>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</si>
  <si>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</si>
  <si>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</si>
  <si>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</si>
  <si>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</si>
  <si>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</si>
  <si>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</si>
  <si>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</si>
  <si>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</si>
  <si>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</si>
  <si>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</si>
  <si>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</si>
  <si>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</si>
  <si>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</si>
  <si>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</si>
  <si>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</si>
  <si>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</si>
  <si>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</si>
  <si>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</si>
  <si>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</si>
  <si>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</si>
  <si>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</si>
  <si>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</si>
  <si>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</si>
  <si>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</si>
  <si>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</si>
  <si>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</si>
  <si>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</si>
  <si>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</si>
  <si>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</si>
  <si>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</si>
  <si>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</si>
  <si>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</si>
  <si>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</si>
  <si>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</si>
  <si>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</si>
  <si>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</si>
  <si>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</si>
  <si>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</si>
  <si>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</si>
  <si>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</si>
  <si>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</si>
  <si>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</si>
  <si>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</si>
  <si>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</si>
  <si>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</si>
  <si>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</si>
  <si>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</si>
  <si>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</si>
  <si>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</si>
  <si>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</si>
  <si>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</si>
  <si>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</si>
  <si>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</si>
  <si>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</si>
  <si>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</si>
  <si>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</si>
  <si>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</si>
  <si>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</si>
  <si>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</si>
  <si>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</si>
  <si>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</si>
  <si>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</si>
  <si>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</si>
  <si>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</si>
  <si>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</si>
  <si>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</si>
  <si>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</si>
  <si>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</si>
  <si>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</si>
  <si>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</si>
  <si>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</si>
  <si>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</si>
  <si>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</si>
  <si>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</si>
  <si>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</si>
  <si>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</si>
  <si>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</si>
  <si>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</si>
  <si>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</si>
  <si>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</si>
  <si>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</si>
  <si>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</si>
  <si>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</si>
  <si>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</si>
  <si>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</si>
  <si>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</si>
  <si>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</si>
  <si>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</si>
  <si>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</si>
  <si>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</si>
  <si>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</si>
  <si>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</si>
  <si>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</si>
  <si>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</si>
  <si>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</si>
  <si>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</si>
  <si>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</si>
  <si>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</si>
  <si>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</si>
  <si>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</si>
  <si>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</si>
  <si>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</si>
  <si>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</si>
  <si>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</si>
  <si>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</si>
  <si>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</si>
  <si>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</si>
  <si>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</si>
  <si>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</si>
  <si>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</si>
  <si>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</si>
  <si>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</si>
  <si>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</si>
  <si>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</si>
  <si>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</si>
  <si>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</si>
  <si>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</si>
  <si>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</si>
  <si>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</si>
  <si>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</si>
  <si>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</si>
  <si>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</si>
  <si>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</si>
  <si>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</si>
  <si>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</si>
  <si>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</si>
  <si>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</si>
  <si>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</si>
  <si>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</si>
  <si>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</si>
  <si>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</si>
  <si>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</si>
  <si>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</si>
  <si>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</si>
  <si>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</si>
  <si>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</si>
  <si>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</si>
  <si>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</si>
  <si>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</si>
  <si>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</si>
  <si>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</si>
  <si>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</si>
  <si>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</si>
  <si>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</si>
  <si>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</si>
  <si>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</si>
  <si>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</si>
  <si>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</si>
  <si>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</si>
  <si>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</si>
  <si>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</si>
  <si>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</si>
  <si>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</si>
  <si>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</si>
  <si>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</si>
  <si>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</si>
  <si>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</si>
  <si>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</si>
  <si>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</si>
  <si>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</si>
  <si>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</si>
  <si>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</si>
  <si>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</si>
  <si>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</si>
  <si>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</si>
  <si>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</si>
  <si>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</si>
  <si>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</si>
  <si>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</si>
  <si>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</si>
  <si>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</si>
  <si>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</si>
  <si>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</si>
  <si>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</si>
  <si>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</si>
  <si>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</si>
  <si>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</si>
  <si>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</si>
  <si>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</si>
  <si>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</si>
  <si>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</si>
  <si>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</si>
  <si>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</si>
  <si>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</si>
  <si>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</si>
  <si>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</si>
  <si>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</si>
  <si>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</si>
  <si>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</si>
  <si>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</si>
  <si>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</si>
  <si>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</si>
  <si>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</si>
  <si>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</si>
  <si>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</si>
  <si>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</si>
  <si>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</si>
  <si>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</si>
  <si>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</si>
  <si>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</si>
  <si>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</si>
  <si>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</si>
  <si>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</si>
  <si>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</si>
  <si>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</si>
  <si>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</si>
  <si>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</si>
  <si>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</si>
  <si>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</si>
  <si>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</si>
  <si>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</si>
  <si>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</si>
  <si>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</si>
  <si>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</si>
  <si>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</si>
  <si>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</si>
  <si>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</si>
  <si>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</si>
  <si>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</si>
  <si>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</si>
  <si>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</si>
  <si>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</si>
  <si>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</si>
  <si>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</si>
  <si>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</si>
  <si>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</si>
  <si>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</si>
  <si>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</si>
  <si>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</si>
  <si>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</si>
  <si>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</si>
  <si>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</si>
  <si>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</si>
  <si>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</si>
  <si>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</si>
  <si>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</si>
  <si>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</si>
  <si>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</si>
  <si>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</si>
  <si>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</si>
  <si>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</si>
  <si>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</si>
  <si>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</si>
  <si>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</si>
  <si>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</si>
  <si>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</si>
  <si>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</si>
  <si>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</si>
  <si>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</si>
  <si>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</si>
  <si>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</si>
  <si>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</si>
  <si>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</si>
  <si>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</si>
  <si>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</si>
  <si>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</si>
  <si>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</si>
  <si>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</si>
  <si>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</si>
  <si>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</si>
  <si>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</si>
  <si>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</si>
  <si>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</si>
  <si>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</si>
  <si>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</si>
  <si>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</si>
  <si>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</si>
  <si>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</si>
  <si>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</si>
  <si>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</si>
  <si>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</si>
  <si>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</si>
  <si>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</si>
  <si>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</si>
  <si>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</si>
  <si>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</si>
  <si>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</si>
  <si>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</si>
  <si>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</si>
  <si>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</si>
  <si>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</si>
  <si>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</si>
  <si>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</si>
  <si>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</si>
  <si>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</si>
  <si>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</si>
  <si>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</si>
  <si>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</si>
  <si>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</si>
  <si>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</si>
  <si>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</si>
  <si>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</si>
  <si>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</si>
  <si>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</si>
  <si>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</si>
  <si>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</si>
  <si>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</si>
  <si>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</si>
  <si>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</si>
  <si>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</si>
  <si>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</si>
  <si>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</si>
  <si>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</si>
  <si>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</si>
  <si>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</si>
  <si>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</si>
  <si>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</si>
  <si>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</si>
  <si>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</si>
  <si>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</si>
  <si>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</si>
  <si>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</si>
  <si>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</si>
  <si>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</si>
  <si>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</si>
  <si>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</si>
  <si>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</si>
  <si>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</si>
  <si>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</si>
  <si>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</si>
  <si>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</si>
  <si>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</si>
  <si>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</si>
  <si>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</si>
  <si>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</si>
  <si>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</si>
  <si>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</si>
  <si>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</si>
  <si>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</si>
  <si>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</si>
  <si>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</si>
  <si>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</si>
  <si>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</si>
  <si>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</si>
  <si>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</si>
  <si>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</si>
  <si>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</si>
  <si>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</si>
  <si>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</si>
  <si>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</si>
  <si>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</si>
  <si>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</si>
  <si>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</si>
  <si>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</si>
  <si>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</si>
  <si>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</si>
  <si>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</si>
  <si>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</si>
  <si>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</si>
  <si>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</si>
  <si>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</si>
  <si>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</si>
  <si>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</si>
  <si>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</si>
  <si>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</si>
  <si>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</si>
  <si>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</si>
  <si>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</si>
  <si>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</si>
  <si>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</si>
  <si>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</si>
  <si>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</si>
  <si>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</si>
  <si>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</si>
  <si>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</si>
  <si>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</si>
  <si>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</si>
  <si>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</si>
  <si>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</si>
  <si>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</si>
  <si>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</si>
  <si>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</si>
  <si>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</si>
  <si>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</si>
  <si>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</si>
  <si>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</si>
  <si>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</si>
  <si>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</si>
  <si>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</si>
  <si>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</si>
  <si>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</si>
  <si>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</si>
  <si>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</si>
  <si>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</si>
  <si>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</si>
  <si>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</si>
  <si>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</si>
  <si>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</si>
  <si>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</si>
  <si>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</si>
  <si>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</si>
  <si>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</si>
  <si>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</si>
  <si>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</si>
  <si>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</si>
  <si>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</si>
  <si>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</si>
  <si>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</si>
  <si>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</si>
  <si>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</si>
  <si>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</si>
  <si>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</si>
  <si>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</si>
  <si>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</si>
  <si>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</si>
  <si>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</si>
  <si>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</si>
  <si>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</si>
  <si>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</si>
  <si>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</si>
  <si>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</si>
  <si>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</si>
  <si>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</si>
  <si>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</si>
  <si>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</si>
  <si>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</si>
  <si>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</si>
  <si>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</si>
  <si>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</si>
  <si>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</si>
  <si>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</si>
  <si>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</si>
  <si>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</si>
  <si>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</si>
  <si>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</si>
  <si>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</si>
  <si>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</si>
  <si>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</si>
  <si>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</si>
  <si>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</si>
  <si>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</si>
  <si>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</si>
  <si>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</si>
  <si>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</si>
  <si>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</si>
  <si>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</si>
  <si>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</si>
  <si>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</si>
  <si>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</si>
  <si>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</si>
  <si>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</si>
  <si>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</si>
  <si>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</si>
  <si>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</si>
  <si>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</si>
  <si>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</si>
  <si>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</si>
  <si>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</si>
  <si>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</si>
  <si>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</si>
  <si>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</si>
  <si>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</si>
  <si>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</si>
  <si>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</si>
  <si>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</si>
  <si>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</si>
  <si>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</si>
  <si>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</si>
  <si>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</si>
  <si>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</si>
  <si>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</si>
  <si>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</si>
  <si>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</si>
  <si>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</si>
  <si>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</si>
  <si>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</si>
  <si>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</si>
  <si>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</si>
  <si>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</si>
  <si>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</si>
  <si>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</si>
  <si>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</si>
  <si>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</si>
  <si>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</si>
  <si>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</si>
  <si>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</si>
  <si>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</si>
  <si>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</si>
  <si>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</si>
  <si>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</si>
  <si>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</si>
  <si>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</si>
  <si>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</si>
  <si>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</si>
  <si>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</si>
  <si>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</si>
  <si>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</si>
  <si>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</si>
  <si>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</si>
  <si>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</si>
  <si>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</si>
  <si>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</si>
  <si>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</si>
  <si>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</si>
  <si>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</si>
  <si>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</si>
  <si>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</si>
  <si>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</si>
  <si>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</si>
  <si>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</si>
  <si>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</si>
  <si>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</si>
  <si>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</si>
  <si>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</si>
  <si>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</si>
  <si>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</si>
  <si>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</si>
  <si>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</si>
  <si>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</si>
  <si>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</si>
  <si>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</si>
  <si>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</si>
  <si>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</si>
  <si>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</si>
  <si>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</si>
  <si>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</si>
  <si>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</si>
  <si>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</si>
  <si>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</si>
  <si>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</si>
  <si>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</si>
  <si>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</si>
  <si>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</si>
  <si>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</si>
  <si>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</si>
  <si>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</si>
  <si>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</si>
  <si>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</si>
  <si>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</si>
  <si>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</si>
  <si>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</si>
  <si>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</si>
  <si>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</si>
  <si>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</si>
  <si>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</si>
  <si>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</si>
  <si>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</si>
  <si>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</si>
  <si>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</si>
  <si>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</si>
  <si>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</si>
  <si>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</si>
  <si>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</si>
  <si>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</si>
  <si>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</si>
  <si>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</si>
  <si>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</si>
  <si>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</si>
  <si>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</si>
  <si>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</si>
  <si>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</si>
  <si>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</si>
  <si>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</si>
  <si>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</si>
  <si>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</si>
  <si>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</si>
  <si>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</si>
  <si>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</si>
  <si>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</si>
  <si>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</si>
  <si>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</si>
  <si>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</si>
  <si>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</si>
  <si>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</si>
  <si>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</si>
  <si>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</si>
  <si>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</si>
  <si>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</si>
  <si>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</si>
  <si>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</si>
  <si>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</si>
  <si>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</si>
  <si>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</si>
  <si>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</si>
  <si>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</si>
  <si>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</si>
  <si>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</si>
  <si>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</si>
  <si>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</si>
  <si>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</si>
  <si>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</si>
  <si>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</si>
  <si>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</si>
  <si>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</si>
  <si>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</si>
  <si>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</si>
  <si>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</si>
  <si>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</si>
  <si>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</si>
  <si>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</si>
  <si>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</si>
  <si>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</si>
  <si>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</si>
  <si>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</si>
  <si>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</si>
  <si>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</si>
  <si>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</si>
  <si>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</si>
  <si>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</si>
  <si>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</si>
  <si>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</si>
  <si>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</si>
  <si>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</si>
  <si>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</si>
  <si>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</si>
  <si>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</si>
  <si>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</si>
  <si>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</si>
  <si>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</si>
  <si>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</si>
  <si>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</si>
  <si>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</si>
  <si>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</si>
  <si>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</si>
  <si>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</si>
  <si>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</si>
  <si>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</si>
  <si>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</si>
  <si>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</si>
  <si>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</si>
  <si>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</si>
  <si>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</si>
  <si>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</si>
  <si>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</si>
  <si>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</si>
  <si>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</si>
  <si>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</si>
  <si>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</si>
  <si>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</si>
  <si>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</si>
  <si>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</si>
  <si>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</si>
  <si>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</si>
  <si>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</si>
  <si>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</si>
  <si>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</si>
  <si>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</si>
  <si>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</si>
  <si>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</si>
  <si>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</si>
  <si>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</si>
  <si>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</si>
  <si>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</si>
  <si>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</si>
  <si>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</si>
  <si>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</si>
  <si>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</si>
  <si>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</si>
  <si>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</si>
  <si>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</si>
  <si>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</si>
  <si>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</si>
  <si>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</si>
  <si>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</si>
  <si>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</si>
  <si>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</si>
  <si>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</si>
  <si>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</si>
  <si>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</si>
  <si>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</si>
  <si>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</si>
  <si>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</si>
  <si>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</si>
  <si>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</si>
  <si>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</si>
  <si>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</si>
  <si>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</si>
  <si>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</si>
  <si>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</si>
  <si>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</si>
  <si>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</si>
  <si>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</si>
  <si>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</si>
  <si>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</si>
  <si>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</si>
  <si>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</si>
  <si>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</si>
  <si>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</si>
  <si>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</si>
  <si>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</si>
  <si>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</si>
  <si>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</si>
  <si>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</si>
  <si>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</si>
  <si>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</si>
  <si>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</si>
  <si>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</si>
  <si>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</si>
  <si>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</si>
  <si>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</si>
  <si>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</si>
  <si>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</si>
  <si>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</si>
  <si>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</si>
  <si>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</si>
  <si>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</si>
  <si>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</si>
  <si>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</si>
  <si>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</si>
  <si>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</si>
  <si>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</si>
  <si>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</si>
  <si>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</si>
  <si>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</si>
  <si>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</si>
  <si>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</si>
  <si>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</si>
  <si>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</si>
  <si>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</si>
  <si>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</si>
  <si>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</si>
  <si>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</si>
  <si>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</si>
  <si>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</si>
  <si>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</si>
  <si>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</si>
  <si>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</si>
  <si>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</si>
  <si>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</si>
  <si>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</si>
  <si>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</si>
  <si>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</si>
  <si>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</si>
  <si>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</si>
  <si>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</si>
  <si>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</si>
  <si>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</si>
  <si>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</si>
  <si>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</si>
  <si>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</si>
  <si>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</si>
  <si>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</si>
  <si>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</si>
  <si>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</si>
  <si>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</si>
  <si>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</si>
  <si>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</si>
  <si>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</si>
  <si>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</si>
  <si>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</si>
  <si>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</si>
  <si>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</si>
  <si>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</si>
  <si>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</si>
  <si>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</si>
  <si>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</si>
  <si>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</si>
  <si>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</si>
  <si>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</si>
  <si>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</si>
  <si>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</si>
  <si>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</si>
  <si>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</si>
  <si>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</si>
  <si>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</si>
  <si>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</si>
  <si>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</si>
  <si>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</si>
  <si>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</si>
  <si>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</si>
  <si>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</si>
  <si>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</si>
  <si>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</si>
  <si>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</si>
  <si>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</si>
  <si>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</si>
  <si>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</si>
  <si>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</si>
  <si>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</si>
  <si>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</si>
  <si>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</si>
  <si>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</si>
  <si>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</si>
  <si>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</si>
  <si>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</si>
  <si>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</si>
  <si>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</si>
  <si>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</si>
  <si>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</si>
  <si>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</si>
  <si>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</si>
  <si>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</si>
  <si>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</si>
  <si>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</si>
  <si>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</si>
  <si>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</si>
  <si>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</si>
  <si>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</si>
  <si>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</si>
  <si>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</si>
  <si>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</si>
  <si>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</si>
  <si>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</si>
  <si>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</si>
  <si>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</si>
  <si>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</si>
  <si>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</si>
  <si>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</si>
  <si>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</si>
  <si>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</si>
  <si>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</si>
  <si>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</si>
  <si>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</si>
  <si>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</si>
  <si>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</si>
  <si>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</si>
  <si>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</si>
  <si>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</si>
  <si>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</si>
  <si>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</si>
  <si>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</si>
  <si>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</si>
  <si>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</si>
  <si>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</si>
  <si>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</si>
  <si>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</si>
  <si>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</si>
  <si>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</si>
  <si>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</si>
  <si>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</si>
  <si>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</si>
  <si>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</si>
  <si>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</si>
  <si>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</si>
  <si>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</si>
  <si>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</si>
  <si>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</si>
  <si>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</si>
  <si>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</si>
  <si>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</si>
  <si>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</si>
  <si>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</si>
  <si>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</si>
  <si>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</si>
  <si>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</si>
  <si>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</si>
  <si>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</si>
  <si>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</si>
  <si>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</si>
  <si>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</si>
  <si>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</si>
  <si>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</si>
  <si>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</si>
  <si>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</si>
  <si>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</si>
  <si>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</si>
  <si>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</si>
  <si>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</si>
  <si>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</si>
  <si>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</si>
  <si>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</si>
  <si>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</si>
  <si>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</si>
  <si>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</si>
  <si>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</si>
  <si>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</si>
  <si>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</si>
  <si>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</si>
  <si>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</si>
  <si>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</si>
  <si>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</si>
  <si>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</si>
  <si>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</si>
  <si>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</si>
  <si>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</si>
  <si>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</si>
  <si>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</si>
  <si>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</si>
  <si>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</si>
  <si>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</si>
  <si>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</si>
  <si>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</si>
  <si>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</si>
  <si>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</si>
  <si>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</si>
  <si>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</si>
  <si>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</si>
  <si>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</si>
  <si>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</si>
  <si>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</si>
  <si>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</si>
  <si>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</si>
  <si>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</si>
  <si>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</si>
  <si>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</si>
  <si>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</si>
  <si>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</si>
  <si>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</si>
  <si>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</si>
  <si>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</si>
  <si>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</si>
  <si>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</si>
  <si>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</si>
  <si>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</si>
  <si>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</si>
  <si>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</si>
  <si>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</si>
  <si>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</si>
  <si>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</si>
  <si>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</si>
  <si>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</si>
  <si>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</si>
  <si>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</si>
  <si>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</si>
  <si>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</si>
  <si>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</si>
  <si>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</si>
  <si>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</si>
  <si>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</si>
  <si>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</si>
  <si>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</si>
  <si>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</si>
  <si>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</si>
  <si>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</si>
  <si>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</si>
  <si>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</si>
  <si>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</si>
  <si>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</si>
  <si>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</si>
  <si>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</si>
  <si>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</si>
  <si>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</si>
  <si>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</si>
  <si>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</si>
  <si>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</si>
  <si>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</si>
  <si>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</si>
  <si>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</si>
  <si>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</si>
  <si>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</si>
  <si>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</si>
  <si>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</si>
  <si>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</si>
  <si>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</si>
  <si>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</si>
  <si>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</si>
  <si>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</si>
  <si>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</si>
  <si>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</si>
  <si>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</si>
  <si>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</si>
  <si>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</si>
  <si>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</si>
  <si>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</si>
  <si>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</si>
  <si>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</si>
  <si>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</si>
  <si>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</si>
  <si>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</si>
  <si>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</si>
  <si>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</si>
  <si>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</si>
  <si>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</si>
  <si>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</si>
  <si>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</si>
  <si>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</si>
  <si>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</si>
  <si>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</si>
  <si>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</si>
  <si>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</si>
  <si>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</si>
  <si>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</si>
  <si>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</si>
  <si>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</si>
  <si>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</si>
  <si>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</si>
  <si>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</si>
  <si>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</si>
  <si>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</si>
  <si>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</si>
  <si>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</si>
  <si>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</si>
  <si>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</si>
  <si>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</si>
  <si>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</si>
  <si>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</si>
  <si>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</si>
  <si>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</si>
  <si>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</si>
  <si>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</si>
  <si>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</si>
  <si>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</si>
  <si>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</si>
  <si>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</si>
  <si>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</si>
  <si>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</si>
  <si>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</si>
  <si>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</si>
  <si>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</si>
  <si>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</si>
  <si>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</si>
  <si>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</si>
  <si>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</si>
  <si>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</si>
  <si>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</si>
  <si>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</si>
  <si>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</si>
  <si>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</si>
  <si>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</si>
  <si>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</si>
  <si>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</si>
  <si>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</si>
  <si>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</si>
  <si>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</si>
  <si>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</si>
  <si>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</si>
  <si>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</si>
  <si>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</si>
  <si>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</si>
  <si>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</si>
  <si>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</si>
  <si>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</si>
  <si>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</si>
  <si>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</si>
  <si>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</si>
  <si>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</si>
  <si>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</si>
  <si>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</si>
  <si>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</si>
  <si>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</si>
  <si>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</si>
  <si>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</si>
  <si>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</si>
  <si>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</si>
  <si>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</si>
  <si>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</si>
  <si>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</si>
  <si>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</si>
  <si>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</si>
  <si>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</si>
  <si>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</si>
  <si>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</si>
  <si>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</si>
  <si>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</si>
  <si>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</si>
  <si>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</si>
  <si>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</si>
  <si>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</si>
  <si>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</si>
  <si>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</si>
  <si>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</si>
  <si>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</si>
  <si>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</si>
  <si>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</si>
  <si>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</si>
  <si>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</si>
  <si>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</si>
  <si>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</si>
  <si>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</si>
  <si>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</si>
  <si>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</si>
  <si>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</si>
  <si>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</si>
  <si>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</si>
  <si>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</si>
  <si>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</si>
  <si>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</si>
  <si>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</si>
  <si>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</si>
  <si>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</si>
  <si>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</si>
  <si>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</si>
  <si>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</si>
  <si>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</si>
  <si>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</si>
  <si>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</si>
  <si>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</si>
  <si>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</si>
  <si>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</si>
  <si>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</si>
  <si>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</si>
  <si>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</si>
  <si>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</si>
  <si>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</si>
  <si>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</si>
  <si>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</si>
  <si>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</si>
  <si>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</si>
  <si>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</si>
  <si>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</si>
  <si>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</si>
  <si>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</si>
  <si>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</si>
  <si>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</si>
  <si>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</si>
  <si>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</si>
  <si>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</si>
  <si>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</si>
  <si>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</si>
  <si>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</si>
  <si>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</si>
  <si>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</si>
  <si>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</si>
  <si>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</si>
  <si>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</si>
  <si>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</si>
  <si>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</si>
  <si>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</si>
  <si>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</si>
  <si>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</si>
  <si>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</si>
  <si>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</si>
  <si>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</si>
  <si>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</si>
  <si>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</si>
  <si>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</si>
  <si>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</si>
  <si>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</si>
  <si>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</si>
  <si>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</si>
  <si>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</si>
  <si>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</si>
  <si>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</si>
  <si>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</si>
  <si>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</si>
  <si>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</si>
  <si>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</si>
  <si>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</si>
  <si>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</si>
  <si>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</si>
  <si>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</si>
  <si>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</si>
  <si>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</si>
  <si>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</si>
  <si>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</si>
  <si>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</si>
  <si>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</si>
  <si>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</si>
  <si>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</si>
  <si>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</si>
  <si>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</si>
  <si>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</si>
  <si>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</si>
  <si>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</si>
  <si>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</si>
  <si>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</si>
  <si>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</si>
  <si>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</si>
  <si>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</si>
  <si>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</si>
  <si>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</si>
  <si>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</si>
  <si>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</si>
  <si>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</si>
  <si>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</si>
  <si>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</si>
  <si>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</si>
  <si>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</si>
  <si>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</si>
  <si>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</si>
  <si>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</si>
  <si>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</si>
  <si>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</si>
  <si>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</si>
  <si>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</si>
  <si>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</si>
  <si>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</si>
  <si>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</si>
  <si>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</si>
  <si>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</si>
  <si>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</si>
  <si>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</si>
  <si>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</si>
  <si>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</si>
  <si>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</si>
  <si>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</si>
  <si>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</si>
  <si>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</si>
  <si>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</si>
  <si>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</si>
  <si>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</si>
  <si>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</si>
  <si>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</si>
  <si>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</si>
  <si>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</si>
  <si>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</si>
  <si>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</si>
  <si>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</si>
  <si>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</si>
  <si>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</si>
  <si>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</si>
  <si>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</si>
  <si>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</si>
  <si>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</si>
  <si>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</si>
  <si>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</si>
  <si>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</si>
  <si>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</si>
  <si>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</si>
  <si>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</si>
  <si>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</si>
  <si>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</si>
  <si>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</si>
  <si>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</si>
  <si>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</si>
  <si>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</si>
  <si>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</si>
  <si>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</si>
  <si>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</si>
  <si>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</si>
  <si>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</si>
  <si>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</si>
  <si>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</si>
  <si>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</si>
  <si>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</si>
  <si>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</si>
  <si>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</si>
  <si>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</si>
  <si>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</si>
  <si>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</si>
  <si>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</si>
  <si>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</si>
  <si>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</si>
  <si>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</si>
  <si>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</si>
  <si>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</si>
  <si>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</si>
  <si>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</si>
  <si>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</si>
  <si>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</si>
  <si>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</si>
  <si>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</si>
  <si>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</si>
  <si>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</si>
  <si>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</si>
  <si>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</si>
  <si>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</si>
  <si>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</si>
  <si>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</si>
  <si>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</si>
  <si>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</si>
  <si>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</si>
  <si>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</si>
  <si>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</si>
  <si>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</si>
  <si>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</si>
  <si>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</si>
  <si>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</si>
  <si>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</si>
  <si>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</si>
  <si>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</si>
  <si>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</si>
  <si>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</si>
  <si>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</si>
  <si>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</si>
  <si>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</si>
  <si>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</si>
  <si>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</si>
  <si>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</si>
  <si>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</si>
  <si>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</si>
  <si>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</si>
  <si>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</si>
  <si>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</si>
  <si>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</si>
  <si>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</si>
  <si>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</si>
  <si>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</si>
  <si>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</si>
  <si>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</si>
  <si>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</si>
  <si>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</si>
  <si>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</si>
  <si>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</si>
  <si>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</si>
  <si>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</si>
  <si>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</si>
  <si>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</si>
  <si>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</si>
  <si>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</si>
  <si>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</si>
  <si>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</si>
  <si>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</si>
  <si>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</si>
  <si>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</si>
  <si>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</si>
  <si>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</si>
  <si>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</si>
  <si>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</si>
  <si>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</si>
  <si>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</si>
  <si>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</si>
  <si>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</si>
  <si>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</si>
  <si>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</si>
  <si>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</si>
  <si>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</si>
  <si>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</si>
  <si>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</si>
  <si>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</si>
  <si>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</si>
  <si>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</si>
  <si>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</si>
  <si>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</si>
  <si>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</si>
  <si>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</si>
  <si>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</si>
  <si>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</si>
  <si>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</si>
  <si>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</si>
  <si>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</si>
  <si>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</si>
  <si>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</si>
  <si>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</si>
  <si>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</si>
  <si>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</si>
  <si>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</si>
  <si>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</si>
  <si>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</si>
  <si>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</si>
  <si>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</si>
  <si>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</si>
  <si>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</si>
  <si>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</si>
  <si>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</si>
  <si>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</si>
  <si>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</si>
  <si>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</si>
  <si>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</si>
  <si>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</si>
  <si>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</si>
  <si>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</si>
  <si>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</si>
  <si>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</si>
  <si>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</si>
  <si>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</si>
  <si>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</si>
  <si>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</si>
  <si>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</si>
  <si>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</si>
  <si>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</si>
  <si>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</si>
  <si>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</si>
  <si>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</si>
  <si>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</si>
  <si>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</si>
  <si>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</si>
  <si>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</si>
  <si>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</si>
  <si>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</si>
  <si>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</si>
  <si>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</si>
  <si>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</si>
  <si>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</si>
  <si>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</si>
  <si>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</si>
  <si>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</si>
  <si>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</si>
  <si>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</si>
  <si>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</si>
  <si>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</si>
  <si>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</si>
  <si>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</si>
  <si>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</si>
  <si>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</si>
  <si>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</si>
  <si>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</si>
  <si>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</si>
  <si>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</si>
  <si>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</si>
  <si>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</si>
  <si>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</si>
  <si>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</si>
  <si>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</si>
  <si>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</si>
  <si>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</si>
  <si>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</si>
  <si>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</si>
  <si>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</si>
  <si>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</si>
  <si>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</si>
  <si>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</si>
  <si>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</si>
  <si>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</si>
  <si>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</si>
  <si>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</si>
  <si>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</si>
  <si>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</si>
  <si>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</si>
  <si>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</si>
  <si>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</si>
  <si>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</si>
  <si>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</si>
  <si>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</si>
  <si>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</si>
  <si>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</si>
  <si>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</si>
  <si>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</si>
  <si>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</si>
  <si>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</si>
  <si>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</si>
  <si>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</si>
  <si>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</si>
  <si>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</si>
  <si>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</si>
  <si>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</si>
  <si>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</si>
  <si>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</si>
  <si>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</si>
  <si>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</si>
  <si>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</si>
  <si>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</si>
  <si>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</si>
  <si>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</si>
  <si>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</si>
  <si>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</si>
  <si>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</si>
  <si>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</si>
  <si>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</si>
  <si>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</si>
  <si>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</si>
  <si>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</si>
  <si>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</si>
  <si>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</si>
  <si>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</si>
  <si>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</si>
  <si>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</si>
  <si>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</si>
  <si>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</si>
  <si>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</si>
  <si>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</si>
  <si>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</si>
  <si>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</si>
  <si>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</si>
  <si>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</si>
  <si>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</si>
  <si>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</si>
  <si>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</si>
  <si>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</si>
  <si>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</si>
  <si>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</si>
  <si>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</si>
  <si>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</si>
  <si>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</si>
  <si>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</si>
  <si>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</si>
  <si>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</si>
  <si>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</si>
  <si>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</si>
  <si>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</si>
  <si>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</si>
  <si>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</si>
  <si>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</si>
  <si>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</si>
  <si>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</si>
  <si>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</si>
  <si>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</si>
  <si>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</si>
  <si>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</si>
  <si>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</si>
  <si>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</si>
  <si>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</si>
  <si>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</si>
  <si>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</si>
  <si>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</si>
  <si>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</si>
  <si>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</si>
  <si>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</si>
  <si>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</si>
  <si>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</si>
  <si>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</si>
  <si>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</si>
  <si>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</si>
  <si>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</si>
  <si>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</si>
  <si>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</si>
  <si>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</si>
  <si>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</si>
  <si>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</si>
  <si>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</si>
  <si>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</si>
  <si>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</si>
  <si>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</si>
  <si>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</si>
  <si>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</si>
  <si>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</si>
  <si>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</si>
  <si>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</si>
  <si>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</si>
  <si>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</si>
  <si>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</si>
  <si>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</si>
  <si>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</si>
  <si>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</si>
  <si>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</si>
  <si>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</si>
  <si>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</si>
  <si>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</si>
  <si>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</si>
  <si>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</si>
  <si>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</si>
  <si>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</si>
  <si>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</si>
  <si>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</si>
  <si>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</si>
  <si>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</si>
  <si>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</si>
  <si>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</si>
  <si>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</si>
  <si>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</si>
  <si>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</si>
  <si>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</si>
  <si>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</si>
  <si>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</si>
  <si>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</si>
  <si>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</si>
  <si>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</si>
  <si>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</si>
  <si>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</si>
  <si>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</si>
  <si>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</si>
  <si>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</si>
  <si>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</si>
  <si>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3336001968</t>
  </si>
  <si>
    <t>REINICIO FALLIDO POR INHIBIDO</t>
  </si>
  <si>
    <t>3336001953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</si>
  <si>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</si>
  <si>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</si>
  <si>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</si>
  <si>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</si>
  <si>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</si>
  <si>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</si>
  <si>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</si>
  <si>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</si>
  <si>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</si>
  <si>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</si>
  <si>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</si>
  <si>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</si>
  <si>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</si>
  <si>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</si>
  <si>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</si>
  <si>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</si>
  <si>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</si>
  <si>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</si>
  <si>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</si>
  <si>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</si>
  <si>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</si>
  <si>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</si>
  <si>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Toribio Batista, Junior De Jesus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</si>
  <si>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</si>
  <si>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</si>
  <si>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</si>
  <si>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</si>
  <si>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</si>
  <si>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</si>
  <si>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</si>
  <si>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</si>
  <si>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</si>
  <si>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</si>
  <si>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</si>
  <si>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</si>
  <si>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</si>
  <si>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</si>
  <si>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</si>
  <si>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</si>
  <si>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</si>
  <si>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</si>
  <si>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</si>
  <si>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</si>
  <si>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</si>
  <si>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</si>
  <si>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</si>
  <si>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</si>
  <si>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</si>
  <si>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</si>
  <si>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</si>
  <si>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</si>
  <si>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</si>
  <si>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</si>
  <si>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</si>
  <si>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</si>
  <si>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</si>
  <si>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</si>
  <si>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</si>
  <si>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</si>
  <si>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</si>
  <si>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</si>
  <si>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</si>
  <si>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</si>
  <si>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</si>
  <si>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</si>
  <si>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</si>
  <si>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</si>
  <si>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</si>
  <si>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</si>
  <si>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</si>
  <si>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</si>
  <si>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</si>
  <si>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</si>
  <si>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</si>
  <si>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</si>
  <si>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</si>
  <si>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</si>
  <si>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</si>
  <si>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</si>
  <si>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</si>
  <si>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</si>
  <si>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</si>
  <si>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</si>
  <si>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</si>
  <si>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</si>
  <si>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</si>
  <si>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</si>
  <si>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</si>
  <si>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</si>
  <si>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</si>
  <si>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</si>
  <si>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</si>
  <si>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</si>
  <si>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</si>
  <si>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</si>
  <si>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</si>
  <si>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</si>
  <si>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</si>
  <si>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</si>
  <si>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</si>
  <si>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</si>
  <si>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</si>
  <si>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</si>
  <si>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</si>
  <si>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</si>
  <si>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</si>
  <si>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</si>
  <si>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</si>
  <si>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</si>
  <si>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</si>
  <si>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</si>
  <si>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</si>
  <si>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</si>
  <si>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</si>
  <si>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</si>
  <si>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</si>
  <si>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</si>
  <si>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</si>
  <si>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</si>
  <si>
    <t>3336004051</t>
  </si>
  <si>
    <t>3336004048</t>
  </si>
  <si>
    <t>3336004043</t>
  </si>
  <si>
    <t>3336004041</t>
  </si>
  <si>
    <t>3336004037</t>
  </si>
  <si>
    <t>3336004036</t>
  </si>
  <si>
    <t>3336003850</t>
  </si>
  <si>
    <t>3336003679</t>
  </si>
  <si>
    <t>FUERA DE SERVICIO</t>
  </si>
  <si>
    <t>Cuevas Peralta, Ivan Hanell</t>
  </si>
  <si>
    <t>3336004317</t>
  </si>
  <si>
    <t>3336004299</t>
  </si>
  <si>
    <t>3336004273</t>
  </si>
  <si>
    <t>3336004260</t>
  </si>
  <si>
    <t>3336004253</t>
  </si>
  <si>
    <t>3336004249</t>
  </si>
  <si>
    <t>3336004192</t>
  </si>
  <si>
    <t>3336004183</t>
  </si>
  <si>
    <t>3336004179</t>
  </si>
  <si>
    <t>3336004144</t>
  </si>
  <si>
    <t>3336004141</t>
  </si>
  <si>
    <t>3336004133</t>
  </si>
  <si>
    <t>3336004130</t>
  </si>
  <si>
    <t>3336004124</t>
  </si>
  <si>
    <t>3336004110</t>
  </si>
  <si>
    <t>3336004100</t>
  </si>
  <si>
    <t>3336004054</t>
  </si>
  <si>
    <t>3336004029</t>
  </si>
  <si>
    <t>3336004027</t>
  </si>
  <si>
    <t>3336004026</t>
  </si>
  <si>
    <t>3336004024</t>
  </si>
  <si>
    <t>3336003935</t>
  </si>
  <si>
    <t>3336003928</t>
  </si>
  <si>
    <t>3336003924</t>
  </si>
  <si>
    <t>3336003905</t>
  </si>
  <si>
    <t>3336003903</t>
  </si>
  <si>
    <t>3336003896</t>
  </si>
  <si>
    <t>3336003884</t>
  </si>
  <si>
    <t>3336003877</t>
  </si>
  <si>
    <t>3336003869</t>
  </si>
  <si>
    <t>3336003860</t>
  </si>
  <si>
    <t>3336003790</t>
  </si>
  <si>
    <t>3336003769</t>
  </si>
  <si>
    <t>3336003759</t>
  </si>
  <si>
    <t xml:space="preserve">DISPENSADOR </t>
  </si>
  <si>
    <t>3336004652</t>
  </si>
  <si>
    <t>3336004648</t>
  </si>
  <si>
    <t>3336004645</t>
  </si>
  <si>
    <t>3336004642</t>
  </si>
  <si>
    <t>3336004641</t>
  </si>
  <si>
    <t>3336004640</t>
  </si>
  <si>
    <t>3336004636</t>
  </si>
  <si>
    <t>3336004634</t>
  </si>
  <si>
    <t>3336004633</t>
  </si>
  <si>
    <t>3336004631</t>
  </si>
  <si>
    <t>3336004629</t>
  </si>
  <si>
    <t>3336004627</t>
  </si>
  <si>
    <t>3336004623</t>
  </si>
  <si>
    <t>3336004619</t>
  </si>
  <si>
    <t>3336004615</t>
  </si>
  <si>
    <t xml:space="preserve">8/27/2021 13;26 </t>
  </si>
  <si>
    <t>3336004779</t>
  </si>
  <si>
    <t>3336004727</t>
  </si>
  <si>
    <t>3336004719</t>
  </si>
  <si>
    <t>3336004704</t>
  </si>
  <si>
    <t>3336004687</t>
  </si>
  <si>
    <t>3336004677</t>
  </si>
  <si>
    <t>3336004674</t>
  </si>
  <si>
    <t>3336004663</t>
  </si>
  <si>
    <t>3336004651</t>
  </si>
  <si>
    <t>3336004649</t>
  </si>
  <si>
    <t>3336004611</t>
  </si>
  <si>
    <t>3336004608</t>
  </si>
  <si>
    <t>3336004588</t>
  </si>
  <si>
    <t>3336004585</t>
  </si>
  <si>
    <t>3336004580</t>
  </si>
  <si>
    <t>3336004577</t>
  </si>
  <si>
    <t>3336004575</t>
  </si>
  <si>
    <t>3336004570</t>
  </si>
  <si>
    <t>3336004560</t>
  </si>
  <si>
    <t>3336004558</t>
  </si>
  <si>
    <t>3336004557</t>
  </si>
  <si>
    <t>3336004553</t>
  </si>
  <si>
    <t>3336004550</t>
  </si>
  <si>
    <t>3336004487</t>
  </si>
  <si>
    <t>3336004473</t>
  </si>
  <si>
    <t>3336004466</t>
  </si>
  <si>
    <t>3336004456</t>
  </si>
  <si>
    <t>3336004448</t>
  </si>
  <si>
    <t>3336004442</t>
  </si>
  <si>
    <t>3336004435</t>
  </si>
  <si>
    <t>3336004432</t>
  </si>
  <si>
    <t>3336004425</t>
  </si>
  <si>
    <t>3336004336</t>
  </si>
  <si>
    <t>Hold</t>
  </si>
  <si>
    <t xml:space="preserve"> DISPENSADOR</t>
  </si>
  <si>
    <t>INHIBIDO</t>
  </si>
  <si>
    <t>8/27/2021 015:29</t>
  </si>
  <si>
    <t>3336005079</t>
  </si>
  <si>
    <t>3336005078</t>
  </si>
  <si>
    <t>3336005077</t>
  </si>
  <si>
    <t>REINICIO EXITOSO POR LECTOR</t>
  </si>
  <si>
    <t>Moreta, Christian Aury</t>
  </si>
  <si>
    <t>3336005071</t>
  </si>
  <si>
    <t>CARGA EXITOSA POR INHIBIDO</t>
  </si>
  <si>
    <t>3336005064</t>
  </si>
  <si>
    <t>3336005060</t>
  </si>
  <si>
    <t>3336005057</t>
  </si>
  <si>
    <t>3336005055</t>
  </si>
  <si>
    <t>3336005054</t>
  </si>
  <si>
    <t>3336005053</t>
  </si>
  <si>
    <t>3336005052</t>
  </si>
  <si>
    <t>3336005051</t>
  </si>
  <si>
    <t>3336005049</t>
  </si>
  <si>
    <t>3336005045</t>
  </si>
  <si>
    <t>3336005028</t>
  </si>
  <si>
    <t>3336005009</t>
  </si>
  <si>
    <t>3336004928</t>
  </si>
  <si>
    <t>3336004920</t>
  </si>
  <si>
    <t>3336004902</t>
  </si>
  <si>
    <t>3336004885</t>
  </si>
  <si>
    <t>3336004856</t>
  </si>
  <si>
    <t>3336004846</t>
  </si>
  <si>
    <t>3336004830</t>
  </si>
  <si>
    <t>3336004827</t>
  </si>
  <si>
    <t>3336004823</t>
  </si>
  <si>
    <t>3336004822</t>
  </si>
  <si>
    <t>3336004816</t>
  </si>
  <si>
    <t>Rodriguez Garcia, Anthiomer De Jesus</t>
  </si>
  <si>
    <t>3336004808</t>
  </si>
  <si>
    <t>3336004801</t>
  </si>
  <si>
    <t>27/08/2021 19:55</t>
  </si>
  <si>
    <t>26/08/2011 12:28</t>
  </si>
  <si>
    <t>27/08/2021 19:59</t>
  </si>
  <si>
    <t>27/08/2021 20:02</t>
  </si>
  <si>
    <t>27/08/2021 14:55</t>
  </si>
  <si>
    <t>27/08/2021 20:11</t>
  </si>
  <si>
    <t>27/08/2021 20:01</t>
  </si>
  <si>
    <t>27/08/2021 20:13</t>
  </si>
  <si>
    <t>27/08/2021 20:19</t>
  </si>
  <si>
    <t>27/08/2021 20:18</t>
  </si>
  <si>
    <t>27/08/2021 20:20</t>
  </si>
  <si>
    <t>27/08/2021 20:22</t>
  </si>
  <si>
    <t>27/08/2021 20:21</t>
  </si>
  <si>
    <t>27/08/2021 16:06</t>
  </si>
  <si>
    <t>27/08/2021 19:50</t>
  </si>
  <si>
    <t>27/08/2021 20:30</t>
  </si>
  <si>
    <t>27/08/2021 20:32</t>
  </si>
  <si>
    <t>27/08/2021 20:25</t>
  </si>
  <si>
    <t>27/08/2021 20:17</t>
  </si>
  <si>
    <t>27/08/2021 20:36</t>
  </si>
  <si>
    <t>27/08/2021 20:35</t>
  </si>
  <si>
    <t>CARGA EXITOSA</t>
  </si>
  <si>
    <t>REINICIO EXITOSO</t>
  </si>
  <si>
    <t>3336005103</t>
  </si>
  <si>
    <t>3336005102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</si>
  <si>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</si>
  <si>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</si>
  <si>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</si>
  <si>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</si>
  <si>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</si>
  <si>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</si>
  <si>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</si>
  <si>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GAVETA RECHAZO LLENA</t>
  </si>
  <si>
    <t>3336005092</t>
  </si>
  <si>
    <t>3336005090</t>
  </si>
  <si>
    <t>3336005089</t>
  </si>
  <si>
    <t>3336005088</t>
  </si>
  <si>
    <t>3336005087</t>
  </si>
  <si>
    <t>3336005086</t>
  </si>
  <si>
    <t>27/08/2021 23:27</t>
  </si>
  <si>
    <t>27/08/2021 20:16</t>
  </si>
  <si>
    <t>27/08/2021 23:15</t>
  </si>
  <si>
    <t>27/08/2021 22:08</t>
  </si>
  <si>
    <t>27/08/2021 23:09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</si>
</sst>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2"/>
      <tableStyleElement type="headerRow" dxfId="791"/>
      <tableStyleElement type="totalRow" dxfId="790"/>
      <tableStyleElement type="firstColumn" dxfId="789"/>
      <tableStyleElement type="lastColumn" dxfId="788"/>
      <tableStyleElement type="firstRowStripe" dxfId="787"/>
      <tableStyleElement type="firstColumnStripe" dxfId="7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507" priority="99402"/>
  </conditionalFormatting>
  <conditionalFormatting sqref="E3">
    <cfRule type="duplicateValues" dxfId="506" priority="121765"/>
  </conditionalFormatting>
  <conditionalFormatting sqref="E3">
    <cfRule type="duplicateValues" dxfId="505" priority="121766"/>
    <cfRule type="duplicateValues" dxfId="504" priority="121767"/>
  </conditionalFormatting>
  <conditionalFormatting sqref="E3">
    <cfRule type="duplicateValues" dxfId="503" priority="121768"/>
    <cfRule type="duplicateValues" dxfId="502" priority="121769"/>
    <cfRule type="duplicateValues" dxfId="501" priority="121770"/>
    <cfRule type="duplicateValues" dxfId="500" priority="121771"/>
  </conditionalFormatting>
  <conditionalFormatting sqref="B3">
    <cfRule type="duplicateValues" dxfId="499" priority="121772"/>
  </conditionalFormatting>
  <conditionalFormatting sqref="E4">
    <cfRule type="duplicateValues" dxfId="498" priority="117"/>
  </conditionalFormatting>
  <conditionalFormatting sqref="E4">
    <cfRule type="duplicateValues" dxfId="497" priority="114"/>
    <cfRule type="duplicateValues" dxfId="496" priority="115"/>
    <cfRule type="duplicateValues" dxfId="495" priority="116"/>
  </conditionalFormatting>
  <conditionalFormatting sqref="E4">
    <cfRule type="duplicateValues" dxfId="494" priority="113"/>
  </conditionalFormatting>
  <conditionalFormatting sqref="E4">
    <cfRule type="duplicateValues" dxfId="493" priority="110"/>
    <cfRule type="duplicateValues" dxfId="492" priority="111"/>
    <cfRule type="duplicateValues" dxfId="491" priority="112"/>
  </conditionalFormatting>
  <conditionalFormatting sqref="B4">
    <cfRule type="duplicateValues" dxfId="490" priority="109"/>
  </conditionalFormatting>
  <conditionalFormatting sqref="E4">
    <cfRule type="duplicateValues" dxfId="489" priority="108"/>
  </conditionalFormatting>
  <conditionalFormatting sqref="B5">
    <cfRule type="duplicateValues" dxfId="488" priority="92"/>
  </conditionalFormatting>
  <conditionalFormatting sqref="E5">
    <cfRule type="duplicateValues" dxfId="487" priority="91"/>
  </conditionalFormatting>
  <conditionalFormatting sqref="E5">
    <cfRule type="duplicateValues" dxfId="486" priority="88"/>
    <cfRule type="duplicateValues" dxfId="485" priority="89"/>
    <cfRule type="duplicateValues" dxfId="484" priority="90"/>
  </conditionalFormatting>
  <conditionalFormatting sqref="E5">
    <cfRule type="duplicateValues" dxfId="483" priority="87"/>
  </conditionalFormatting>
  <conditionalFormatting sqref="E5">
    <cfRule type="duplicateValues" dxfId="482" priority="84"/>
    <cfRule type="duplicateValues" dxfId="481" priority="85"/>
    <cfRule type="duplicateValues" dxfId="480" priority="86"/>
  </conditionalFormatting>
  <conditionalFormatting sqref="E5">
    <cfRule type="duplicateValues" dxfId="479" priority="83"/>
  </conditionalFormatting>
  <conditionalFormatting sqref="E7">
    <cfRule type="duplicateValues" dxfId="478" priority="36"/>
  </conditionalFormatting>
  <conditionalFormatting sqref="E7">
    <cfRule type="duplicateValues" dxfId="477" priority="34"/>
    <cfRule type="duplicateValues" dxfId="476" priority="35"/>
  </conditionalFormatting>
  <conditionalFormatting sqref="E7">
    <cfRule type="duplicateValues" dxfId="475" priority="31"/>
    <cfRule type="duplicateValues" dxfId="474" priority="32"/>
    <cfRule type="duplicateValues" dxfId="473" priority="33"/>
  </conditionalFormatting>
  <conditionalFormatting sqref="E7">
    <cfRule type="duplicateValues" dxfId="472" priority="27"/>
    <cfRule type="duplicateValues" dxfId="471" priority="28"/>
    <cfRule type="duplicateValues" dxfId="470" priority="29"/>
    <cfRule type="duplicateValues" dxfId="469" priority="30"/>
  </conditionalFormatting>
  <conditionalFormatting sqref="B7">
    <cfRule type="duplicateValues" dxfId="468" priority="26"/>
  </conditionalFormatting>
  <conditionalFormatting sqref="B7">
    <cfRule type="duplicateValues" dxfId="467" priority="24"/>
    <cfRule type="duplicateValues" dxfId="466" priority="25"/>
  </conditionalFormatting>
  <conditionalFormatting sqref="E8">
    <cfRule type="duplicateValues" dxfId="465" priority="23"/>
  </conditionalFormatting>
  <conditionalFormatting sqref="E8">
    <cfRule type="duplicateValues" dxfId="464" priority="22"/>
  </conditionalFormatting>
  <conditionalFormatting sqref="B8">
    <cfRule type="duplicateValues" dxfId="463" priority="21"/>
  </conditionalFormatting>
  <conditionalFormatting sqref="E8">
    <cfRule type="duplicateValues" dxfId="462" priority="20"/>
  </conditionalFormatting>
  <conditionalFormatting sqref="B8">
    <cfRule type="duplicateValues" dxfId="461" priority="19"/>
  </conditionalFormatting>
  <conditionalFormatting sqref="E8">
    <cfRule type="duplicateValues" dxfId="460" priority="18"/>
  </conditionalFormatting>
  <conditionalFormatting sqref="E9">
    <cfRule type="duplicateValues" dxfId="459" priority="7"/>
    <cfRule type="duplicateValues" dxfId="458" priority="8"/>
    <cfRule type="duplicateValues" dxfId="457" priority="9"/>
    <cfRule type="duplicateValues" dxfId="456" priority="10"/>
  </conditionalFormatting>
  <conditionalFormatting sqref="B9">
    <cfRule type="duplicateValues" dxfId="455" priority="130228"/>
  </conditionalFormatting>
  <conditionalFormatting sqref="E6">
    <cfRule type="duplicateValues" dxfId="454" priority="130230"/>
  </conditionalFormatting>
  <conditionalFormatting sqref="B6">
    <cfRule type="duplicateValues" dxfId="453" priority="130231"/>
  </conditionalFormatting>
  <conditionalFormatting sqref="B6">
    <cfRule type="duplicateValues" dxfId="452" priority="130232"/>
    <cfRule type="duplicateValues" dxfId="451" priority="130233"/>
    <cfRule type="duplicateValues" dxfId="450" priority="130234"/>
  </conditionalFormatting>
  <conditionalFormatting sqref="E6">
    <cfRule type="duplicateValues" dxfId="449" priority="130235"/>
    <cfRule type="duplicateValues" dxfId="448" priority="130236"/>
  </conditionalFormatting>
  <conditionalFormatting sqref="E6">
    <cfRule type="duplicateValues" dxfId="447" priority="130237"/>
    <cfRule type="duplicateValues" dxfId="446" priority="130238"/>
    <cfRule type="duplicateValues" dxfId="445" priority="130239"/>
  </conditionalFormatting>
  <conditionalFormatting sqref="E6">
    <cfRule type="duplicateValues" dxfId="444" priority="130240"/>
    <cfRule type="duplicateValues" dxfId="443" priority="130241"/>
    <cfRule type="duplicateValues" dxfId="442" priority="130242"/>
    <cfRule type="duplicateValues" dxfId="441" priority="130243"/>
  </conditionalFormatting>
  <conditionalFormatting sqref="B10:B12">
    <cfRule type="duplicateValues" dxfId="440" priority="2"/>
  </conditionalFormatting>
  <conditionalFormatting sqref="E10:E12">
    <cfRule type="duplicateValues" dxfId="43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8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38" priority="12"/>
  </conditionalFormatting>
  <conditionalFormatting sqref="B823:B1048576 B1:B810">
    <cfRule type="duplicateValues" dxfId="437" priority="11"/>
  </conditionalFormatting>
  <conditionalFormatting sqref="A811:A814">
    <cfRule type="duplicateValues" dxfId="436" priority="10"/>
  </conditionalFormatting>
  <conditionalFormatting sqref="B811:B814">
    <cfRule type="duplicateValues" dxfId="435" priority="9"/>
  </conditionalFormatting>
  <conditionalFormatting sqref="A823:A1048576 A1:A814">
    <cfRule type="duplicateValues" dxfId="434" priority="8"/>
  </conditionalFormatting>
  <conditionalFormatting sqref="A815:A821">
    <cfRule type="duplicateValues" dxfId="433" priority="7"/>
  </conditionalFormatting>
  <conditionalFormatting sqref="B815:B821">
    <cfRule type="duplicateValues" dxfId="432" priority="6"/>
  </conditionalFormatting>
  <conditionalFormatting sqref="A815:A821">
    <cfRule type="duplicateValues" dxfId="431" priority="5"/>
  </conditionalFormatting>
  <conditionalFormatting sqref="A822">
    <cfRule type="duplicateValues" dxfId="430" priority="4"/>
  </conditionalFormatting>
  <conditionalFormatting sqref="A822">
    <cfRule type="duplicateValues" dxfId="429" priority="2"/>
  </conditionalFormatting>
  <conditionalFormatting sqref="B822">
    <cfRule type="duplicateValues" dxfId="4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5323"/>
  <sheetViews>
    <sheetView topLeftCell="C1" zoomScale="70" zoomScaleNormal="70" workbookViewId="0">
      <pane ySplit="4" topLeftCell="A65" activePane="bottomLeft" state="frozen"/>
      <selection pane="bottomLeft" activeCell="L94" sqref="L72:L94"/>
    </sheetView>
  </sheetViews>
  <sheetFormatPr baseColWidth="10"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57.42578125" style="44" bestFit="1" customWidth="1"/>
    <col min="8" max="11" width="5.85546875" style="44" bestFit="1" customWidth="1"/>
    <col min="12" max="12" width="52.5703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6.42578125" style="42"/>
  </cols>
  <sheetData>
    <row r="1" spans="1:18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8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8" ht="18.75" thickBot="1" x14ac:dyDescent="0.3">
      <c r="A3" s="157" t="s">
        <v>2746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2" t="str">
        <f>VLOOKUP(E5,'LISTADO ATM'!$A$2:$C$901,3,0)</f>
        <v>DISTRITO NACIONAL</v>
      </c>
      <c r="B5" s="126" t="s">
        <v>2861</v>
      </c>
      <c r="C5" s="96">
        <v>44435.78230324074</v>
      </c>
      <c r="D5" s="96" t="s">
        <v>2460</v>
      </c>
      <c r="E5" s="126">
        <v>816</v>
      </c>
      <c r="F5" s="142" t="str">
        <f>VLOOKUP(E5,VIP!$A$2:$O15459,2,0)</f>
        <v>DRBR816</v>
      </c>
      <c r="G5" s="142" t="str">
        <f>VLOOKUP(E5,'LISTADO ATM'!$A$2:$B$900,2,0)</f>
        <v xml:space="preserve">ATM Oficina Pedro Brand </v>
      </c>
      <c r="H5" s="142" t="str">
        <f>VLOOKUP(E5,VIP!$A$2:$O20420,7,FALSE)</f>
        <v>Si</v>
      </c>
      <c r="I5" s="142" t="str">
        <f>VLOOKUP(E5,VIP!$A$2:$O12385,8,FALSE)</f>
        <v>Si</v>
      </c>
      <c r="J5" s="142" t="str">
        <f>VLOOKUP(E5,VIP!$A$2:$O12335,8,FALSE)</f>
        <v>Si</v>
      </c>
      <c r="K5" s="142" t="str">
        <f>VLOOKUP(E5,VIP!$A$2:$O15909,6,0)</f>
        <v>NO</v>
      </c>
      <c r="L5" s="135" t="s">
        <v>2862</v>
      </c>
      <c r="M5" s="145" t="s">
        <v>2535</v>
      </c>
      <c r="N5" s="95" t="s">
        <v>2647</v>
      </c>
      <c r="O5" s="142" t="s">
        <v>2860</v>
      </c>
      <c r="P5" s="142" t="s">
        <v>2910</v>
      </c>
      <c r="Q5" s="148" t="s">
        <v>2890</v>
      </c>
      <c r="R5" s="69"/>
    </row>
    <row r="6" spans="1:18" s="123" customFormat="1" ht="18" x14ac:dyDescent="0.25">
      <c r="A6" s="142" t="str">
        <f>VLOOKUP(E6,'LISTADO ATM'!$A$2:$C$901,3,0)</f>
        <v>NORTE</v>
      </c>
      <c r="B6" s="126" t="s">
        <v>2863</v>
      </c>
      <c r="C6" s="96">
        <v>44435.771215277775</v>
      </c>
      <c r="D6" s="96" t="s">
        <v>2460</v>
      </c>
      <c r="E6" s="126">
        <v>91</v>
      </c>
      <c r="F6" s="142" t="str">
        <f>VLOOKUP(E6,VIP!$A$2:$O15460,2,0)</f>
        <v>DRBR091</v>
      </c>
      <c r="G6" s="142" t="str">
        <f>VLOOKUP(E6,'LISTADO ATM'!$A$2:$B$900,2,0)</f>
        <v xml:space="preserve">ATM UNP Villa Isabela </v>
      </c>
      <c r="H6" s="142" t="str">
        <f>VLOOKUP(E6,VIP!$A$2:$O20421,7,FALSE)</f>
        <v>Si</v>
      </c>
      <c r="I6" s="142" t="str">
        <f>VLOOKUP(E6,VIP!$A$2:$O12386,8,FALSE)</f>
        <v>Si</v>
      </c>
      <c r="J6" s="142" t="str">
        <f>VLOOKUP(E6,VIP!$A$2:$O12336,8,FALSE)</f>
        <v>Si</v>
      </c>
      <c r="K6" s="142" t="str">
        <f>VLOOKUP(E6,VIP!$A$2:$O15910,6,0)</f>
        <v>NO</v>
      </c>
      <c r="L6" s="135" t="s">
        <v>2862</v>
      </c>
      <c r="M6" s="145" t="s">
        <v>2535</v>
      </c>
      <c r="N6" s="95" t="s">
        <v>2647</v>
      </c>
      <c r="O6" s="142" t="s">
        <v>2860</v>
      </c>
      <c r="P6" s="142" t="s">
        <v>2910</v>
      </c>
      <c r="Q6" s="148" t="s">
        <v>2889</v>
      </c>
      <c r="R6" s="69"/>
    </row>
    <row r="7" spans="1:18" s="123" customFormat="1" ht="18" x14ac:dyDescent="0.25">
      <c r="A7" s="142" t="str">
        <f>VLOOKUP(E7,'LISTADO ATM'!$A$2:$C$901,3,0)</f>
        <v>NORTE</v>
      </c>
      <c r="B7" s="126" t="s">
        <v>2645</v>
      </c>
      <c r="C7" s="96">
        <v>44434.328634259262</v>
      </c>
      <c r="D7" s="96" t="s">
        <v>2175</v>
      </c>
      <c r="E7" s="126">
        <v>74</v>
      </c>
      <c r="F7" s="142" t="str">
        <f>VLOOKUP(E7,VIP!$A$2:$O15437,2,0)</f>
        <v>DRBR074</v>
      </c>
      <c r="G7" s="142" t="str">
        <f>VLOOKUP(E7,'LISTADO ATM'!$A$2:$B$900,2,0)</f>
        <v xml:space="preserve">ATM Oficina Sosúa </v>
      </c>
      <c r="H7" s="142" t="str">
        <f>VLOOKUP(E7,VIP!$A$2:$O20398,7,FALSE)</f>
        <v>Si</v>
      </c>
      <c r="I7" s="142" t="str">
        <f>VLOOKUP(E7,VIP!$A$2:$O12363,8,FALSE)</f>
        <v>Si</v>
      </c>
      <c r="J7" s="142" t="str">
        <f>VLOOKUP(E7,VIP!$A$2:$O12313,8,FALSE)</f>
        <v>Si</v>
      </c>
      <c r="K7" s="142" t="str">
        <f>VLOOKUP(E7,VIP!$A$2:$O15887,6,0)</f>
        <v>NO</v>
      </c>
      <c r="L7" s="135" t="s">
        <v>2213</v>
      </c>
      <c r="M7" s="145" t="s">
        <v>2535</v>
      </c>
      <c r="N7" s="145" t="s">
        <v>2647</v>
      </c>
      <c r="O7" s="142" t="s">
        <v>2642</v>
      </c>
      <c r="P7" s="142"/>
      <c r="Q7" s="148">
        <v>44435.417361111111</v>
      </c>
      <c r="R7" s="69"/>
    </row>
    <row r="8" spans="1:18" s="123" customFormat="1" ht="18" x14ac:dyDescent="0.25">
      <c r="A8" s="142" t="str">
        <f>VLOOKUP(E8,'LISTADO ATM'!$A$2:$C$901,3,0)</f>
        <v>NORTE</v>
      </c>
      <c r="B8" s="126" t="s">
        <v>2707</v>
      </c>
      <c r="C8" s="96">
        <v>44434.695162037038</v>
      </c>
      <c r="D8" s="96" t="s">
        <v>2175</v>
      </c>
      <c r="E8" s="126">
        <v>411</v>
      </c>
      <c r="F8" s="142" t="str">
        <f>VLOOKUP(E8,VIP!$A$2:$O15485,2,0)</f>
        <v>DRBR411</v>
      </c>
      <c r="G8" s="142" t="str">
        <f>VLOOKUP(E8,'LISTADO ATM'!$A$2:$B$900,2,0)</f>
        <v xml:space="preserve">ATM UNP Piedra Blanca </v>
      </c>
      <c r="H8" s="142" t="str">
        <f>VLOOKUP(E8,VIP!$A$2:$O20446,7,FALSE)</f>
        <v>Si</v>
      </c>
      <c r="I8" s="142" t="str">
        <f>VLOOKUP(E8,VIP!$A$2:$O12411,8,FALSE)</f>
        <v>Si</v>
      </c>
      <c r="J8" s="142" t="str">
        <f>VLOOKUP(E8,VIP!$A$2:$O12361,8,FALSE)</f>
        <v>Si</v>
      </c>
      <c r="K8" s="142" t="str">
        <f>VLOOKUP(E8,VIP!$A$2:$O15935,6,0)</f>
        <v>NO</v>
      </c>
      <c r="L8" s="135" t="s">
        <v>2213</v>
      </c>
      <c r="M8" s="145" t="s">
        <v>2535</v>
      </c>
      <c r="N8" s="95" t="s">
        <v>2444</v>
      </c>
      <c r="O8" s="142" t="s">
        <v>2583</v>
      </c>
      <c r="P8" s="142"/>
      <c r="Q8" s="148">
        <v>44435.418055555558</v>
      </c>
      <c r="R8" s="69"/>
    </row>
    <row r="9" spans="1:18" s="123" customFormat="1" ht="18" x14ac:dyDescent="0.25">
      <c r="A9" s="142" t="str">
        <f>VLOOKUP(E9,'LISTADO ATM'!$A$2:$C$901,3,0)</f>
        <v>NORTE</v>
      </c>
      <c r="B9" s="126" t="s">
        <v>2786</v>
      </c>
      <c r="C9" s="96">
        <v>44435.40766203704</v>
      </c>
      <c r="D9" s="96" t="s">
        <v>2175</v>
      </c>
      <c r="E9" s="126">
        <v>510</v>
      </c>
      <c r="F9" s="142" t="str">
        <f>VLOOKUP(E9,VIP!$A$2:$O15473,2,0)</f>
        <v>DRBR510</v>
      </c>
      <c r="G9" s="142" t="str">
        <f>VLOOKUP(E9,'LISTADO ATM'!$A$2:$B$900,2,0)</f>
        <v xml:space="preserve">ATM Ferretería Bellón (Santiago) </v>
      </c>
      <c r="H9" s="142" t="str">
        <f>VLOOKUP(E9,VIP!$A$2:$O20434,7,FALSE)</f>
        <v>Si</v>
      </c>
      <c r="I9" s="142" t="str">
        <f>VLOOKUP(E9,VIP!$A$2:$O12399,8,FALSE)</f>
        <v>Si</v>
      </c>
      <c r="J9" s="142" t="str">
        <f>VLOOKUP(E9,VIP!$A$2:$O12349,8,FALSE)</f>
        <v>Si</v>
      </c>
      <c r="K9" s="142" t="str">
        <f>VLOOKUP(E9,VIP!$A$2:$O15923,6,0)</f>
        <v>NO</v>
      </c>
      <c r="L9" s="135" t="s">
        <v>2213</v>
      </c>
      <c r="M9" s="145" t="s">
        <v>2535</v>
      </c>
      <c r="N9" s="95" t="s">
        <v>2444</v>
      </c>
      <c r="O9" s="142" t="s">
        <v>2661</v>
      </c>
      <c r="P9" s="142"/>
      <c r="Q9" s="148">
        <v>44435.418749999997</v>
      </c>
      <c r="R9" s="69"/>
    </row>
    <row r="10" spans="1:18" s="123" customFormat="1" ht="18" x14ac:dyDescent="0.25">
      <c r="A10" s="142" t="str">
        <f>VLOOKUP(E10,'LISTADO ATM'!$A$2:$C$901,3,0)</f>
        <v>DISTRITO NACIONAL</v>
      </c>
      <c r="B10" s="126" t="s">
        <v>2801</v>
      </c>
      <c r="C10" s="96">
        <v>44435.349282407406</v>
      </c>
      <c r="D10" s="96" t="s">
        <v>2174</v>
      </c>
      <c r="E10" s="126">
        <v>639</v>
      </c>
      <c r="F10" s="142" t="str">
        <f>VLOOKUP(E10,VIP!$A$2:$O15488,2,0)</f>
        <v>DRBR639</v>
      </c>
      <c r="G10" s="142" t="str">
        <f>VLOOKUP(E10,'LISTADO ATM'!$A$2:$B$900,2,0)</f>
        <v xml:space="preserve">ATM Comisión Militar MOPC </v>
      </c>
      <c r="H10" s="142" t="str">
        <f>VLOOKUP(E10,VIP!$A$2:$O20449,7,FALSE)</f>
        <v>Si</v>
      </c>
      <c r="I10" s="142" t="str">
        <f>VLOOKUP(E10,VIP!$A$2:$O12414,8,FALSE)</f>
        <v>Si</v>
      </c>
      <c r="J10" s="142" t="str">
        <f>VLOOKUP(E10,VIP!$A$2:$O12364,8,FALSE)</f>
        <v>Si</v>
      </c>
      <c r="K10" s="142" t="str">
        <f>VLOOKUP(E10,VIP!$A$2:$O15938,6,0)</f>
        <v>NO</v>
      </c>
      <c r="L10" s="135" t="s">
        <v>2213</v>
      </c>
      <c r="M10" s="145" t="s">
        <v>2535</v>
      </c>
      <c r="N10" s="95" t="s">
        <v>2444</v>
      </c>
      <c r="O10" s="142" t="s">
        <v>2446</v>
      </c>
      <c r="P10" s="142"/>
      <c r="Q10" s="148">
        <v>44435.472222222219</v>
      </c>
      <c r="R10" s="69"/>
    </row>
    <row r="11" spans="1:18" s="123" customFormat="1" ht="18" x14ac:dyDescent="0.25">
      <c r="A11" s="142" t="str">
        <f>VLOOKUP(E11,'LISTADO ATM'!$A$2:$C$901,3,0)</f>
        <v>DISTRITO NACIONAL</v>
      </c>
      <c r="B11" s="126" t="s">
        <v>2785</v>
      </c>
      <c r="C11" s="96">
        <v>44435.40828703704</v>
      </c>
      <c r="D11" s="96" t="s">
        <v>2174</v>
      </c>
      <c r="E11" s="126">
        <v>545</v>
      </c>
      <c r="F11" s="142" t="str">
        <f>VLOOKUP(E11,VIP!$A$2:$O15472,2,0)</f>
        <v>DRBR995</v>
      </c>
      <c r="G11" s="142" t="str">
        <f>VLOOKUP(E11,'LISTADO ATM'!$A$2:$B$900,2,0)</f>
        <v xml:space="preserve">ATM Oficina Isabel La Católica II  </v>
      </c>
      <c r="H11" s="142" t="str">
        <f>VLOOKUP(E11,VIP!$A$2:$O20433,7,FALSE)</f>
        <v>Si</v>
      </c>
      <c r="I11" s="142" t="str">
        <f>VLOOKUP(E11,VIP!$A$2:$O12398,8,FALSE)</f>
        <v>Si</v>
      </c>
      <c r="J11" s="142" t="str">
        <f>VLOOKUP(E11,VIP!$A$2:$O12348,8,FALSE)</f>
        <v>Si</v>
      </c>
      <c r="K11" s="142" t="str">
        <f>VLOOKUP(E11,VIP!$A$2:$O15922,6,0)</f>
        <v>NO</v>
      </c>
      <c r="L11" s="135" t="s">
        <v>2213</v>
      </c>
      <c r="M11" s="145" t="s">
        <v>2535</v>
      </c>
      <c r="N11" s="95" t="s">
        <v>2444</v>
      </c>
      <c r="O11" s="142" t="s">
        <v>2446</v>
      </c>
      <c r="P11" s="142"/>
      <c r="Q11" s="148">
        <v>44435.472222222219</v>
      </c>
      <c r="R11" s="69"/>
    </row>
    <row r="12" spans="1:18" s="123" customFormat="1" ht="18" x14ac:dyDescent="0.25">
      <c r="A12" s="142" t="str">
        <f>VLOOKUP(E12,'LISTADO ATM'!$A$2:$C$901,3,0)</f>
        <v>DISTRITO NACIONAL</v>
      </c>
      <c r="B12" s="126" t="s">
        <v>2800</v>
      </c>
      <c r="C12" s="96">
        <v>44435.350937499999</v>
      </c>
      <c r="D12" s="96" t="s">
        <v>2174</v>
      </c>
      <c r="E12" s="126">
        <v>858</v>
      </c>
      <c r="F12" s="142" t="str">
        <f>VLOOKUP(E12,VIP!$A$2:$O15487,2,0)</f>
        <v>DRBR858</v>
      </c>
      <c r="G12" s="142" t="str">
        <f>VLOOKUP(E12,'LISTADO ATM'!$A$2:$B$900,2,0)</f>
        <v xml:space="preserve">ATM Cooperativa Maestros (COOPNAMA) </v>
      </c>
      <c r="H12" s="142" t="str">
        <f>VLOOKUP(E12,VIP!$A$2:$O20448,7,FALSE)</f>
        <v>Si</v>
      </c>
      <c r="I12" s="142" t="str">
        <f>VLOOKUP(E12,VIP!$A$2:$O12413,8,FALSE)</f>
        <v>No</v>
      </c>
      <c r="J12" s="142" t="str">
        <f>VLOOKUP(E12,VIP!$A$2:$O12363,8,FALSE)</f>
        <v>No</v>
      </c>
      <c r="K12" s="142" t="str">
        <f>VLOOKUP(E12,VIP!$A$2:$O15937,6,0)</f>
        <v>NO</v>
      </c>
      <c r="L12" s="135" t="s">
        <v>2213</v>
      </c>
      <c r="M12" s="145" t="s">
        <v>2535</v>
      </c>
      <c r="N12" s="95" t="s">
        <v>2444</v>
      </c>
      <c r="O12" s="142" t="s">
        <v>2446</v>
      </c>
      <c r="P12" s="142"/>
      <c r="Q12" s="148">
        <v>44435.472916666666</v>
      </c>
      <c r="R12" s="69"/>
    </row>
    <row r="13" spans="1:18" s="123" customFormat="1" ht="18" x14ac:dyDescent="0.25">
      <c r="A13" s="142" t="str">
        <f>VLOOKUP(E13,'LISTADO ATM'!$A$2:$C$901,3,0)</f>
        <v>DISTRITO NACIONAL</v>
      </c>
      <c r="B13" s="126" t="s">
        <v>2648</v>
      </c>
      <c r="C13" s="96">
        <v>44434.410671296297</v>
      </c>
      <c r="D13" s="96" t="s">
        <v>2174</v>
      </c>
      <c r="E13" s="126">
        <v>961</v>
      </c>
      <c r="F13" s="142" t="str">
        <f>VLOOKUP(E13,VIP!$A$2:$O15440,2,0)</f>
        <v>DRBR03H</v>
      </c>
      <c r="G13" s="142" t="str">
        <f>VLOOKUP(E13,'LISTADO ATM'!$A$2:$B$900,2,0)</f>
        <v xml:space="preserve">ATM Listín Diario </v>
      </c>
      <c r="H13" s="142" t="str">
        <f>VLOOKUP(E13,VIP!$A$2:$O20401,7,FALSE)</f>
        <v>Si</v>
      </c>
      <c r="I13" s="142" t="str">
        <f>VLOOKUP(E13,VIP!$A$2:$O12366,8,FALSE)</f>
        <v>Si</v>
      </c>
      <c r="J13" s="142" t="str">
        <f>VLOOKUP(E13,VIP!$A$2:$O12316,8,FALSE)</f>
        <v>Si</v>
      </c>
      <c r="K13" s="142" t="str">
        <f>VLOOKUP(E13,VIP!$A$2:$O15890,6,0)</f>
        <v>NO</v>
      </c>
      <c r="L13" s="135" t="s">
        <v>2213</v>
      </c>
      <c r="M13" s="145" t="s">
        <v>2535</v>
      </c>
      <c r="N13" s="95" t="s">
        <v>2444</v>
      </c>
      <c r="O13" s="142" t="s">
        <v>2446</v>
      </c>
      <c r="P13" s="142"/>
      <c r="Q13" s="148">
        <v>44435.566666666666</v>
      </c>
      <c r="R13" s="69"/>
    </row>
    <row r="14" spans="1:18" s="123" customFormat="1" ht="18" x14ac:dyDescent="0.25">
      <c r="A14" s="142" t="str">
        <f>VLOOKUP(E14,'LISTADO ATM'!$A$2:$C$901,3,0)</f>
        <v>DISTRITO NACIONAL</v>
      </c>
      <c r="B14" s="126" t="s">
        <v>2662</v>
      </c>
      <c r="C14" s="96">
        <v>44434.664918981478</v>
      </c>
      <c r="D14" s="96" t="s">
        <v>2174</v>
      </c>
      <c r="E14" s="126">
        <v>623</v>
      </c>
      <c r="F14" s="142" t="str">
        <f>VLOOKUP(E14,VIP!$A$2:$O15444,2,0)</f>
        <v>DRBR623</v>
      </c>
      <c r="G14" s="142" t="str">
        <f>VLOOKUP(E14,'LISTADO ATM'!$A$2:$B$900,2,0)</f>
        <v xml:space="preserve">ATM Operaciones Especiales (Manoguayabo) </v>
      </c>
      <c r="H14" s="142" t="str">
        <f>VLOOKUP(E14,VIP!$A$2:$O20405,7,FALSE)</f>
        <v>Si</v>
      </c>
      <c r="I14" s="142" t="str">
        <f>VLOOKUP(E14,VIP!$A$2:$O12370,8,FALSE)</f>
        <v>Si</v>
      </c>
      <c r="J14" s="142" t="str">
        <f>VLOOKUP(E14,VIP!$A$2:$O12320,8,FALSE)</f>
        <v>Si</v>
      </c>
      <c r="K14" s="142" t="str">
        <f>VLOOKUP(E14,VIP!$A$2:$O15894,6,0)</f>
        <v>No</v>
      </c>
      <c r="L14" s="135" t="s">
        <v>2213</v>
      </c>
      <c r="M14" s="145" t="s">
        <v>2535</v>
      </c>
      <c r="N14" s="95" t="s">
        <v>2444</v>
      </c>
      <c r="O14" s="142" t="s">
        <v>2446</v>
      </c>
      <c r="P14" s="142"/>
      <c r="Q14" s="148">
        <v>44435.57916666667</v>
      </c>
      <c r="R14" s="69"/>
    </row>
    <row r="15" spans="1:18" s="123" customFormat="1" ht="18" x14ac:dyDescent="0.25">
      <c r="A15" s="142" t="str">
        <f>VLOOKUP(E15,'LISTADO ATM'!$A$2:$C$901,3,0)</f>
        <v>DISTRITO NACIONAL</v>
      </c>
      <c r="B15" s="126" t="s">
        <v>2658</v>
      </c>
      <c r="C15" s="96">
        <v>44434.626770833333</v>
      </c>
      <c r="D15" s="96" t="s">
        <v>2174</v>
      </c>
      <c r="E15" s="126">
        <v>686</v>
      </c>
      <c r="F15" s="142" t="str">
        <f>VLOOKUP(E15,VIP!$A$2:$O15435,2,0)</f>
        <v>DRBR686</v>
      </c>
      <c r="G15" s="142" t="str">
        <f>VLOOKUP(E15,'LISTADO ATM'!$A$2:$B$900,2,0)</f>
        <v>ATM Autoservicio Oficina Máximo Gómez</v>
      </c>
      <c r="H15" s="142" t="str">
        <f>VLOOKUP(E15,VIP!$A$2:$O20396,7,FALSE)</f>
        <v>Si</v>
      </c>
      <c r="I15" s="142" t="str">
        <f>VLOOKUP(E15,VIP!$A$2:$O12361,8,FALSE)</f>
        <v>Si</v>
      </c>
      <c r="J15" s="142" t="str">
        <f>VLOOKUP(E15,VIP!$A$2:$O12311,8,FALSE)</f>
        <v>Si</v>
      </c>
      <c r="K15" s="142" t="str">
        <f>VLOOKUP(E15,VIP!$A$2:$O15885,6,0)</f>
        <v>NO</v>
      </c>
      <c r="L15" s="135" t="s">
        <v>2213</v>
      </c>
      <c r="M15" s="145" t="s">
        <v>2535</v>
      </c>
      <c r="N15" s="95" t="s">
        <v>2444</v>
      </c>
      <c r="O15" s="142" t="s">
        <v>2446</v>
      </c>
      <c r="P15" s="142"/>
      <c r="Q15" s="148">
        <v>44435.585416666669</v>
      </c>
      <c r="R15" s="69"/>
    </row>
    <row r="16" spans="1:18" s="123" customFormat="1" ht="18" x14ac:dyDescent="0.25">
      <c r="A16" s="142" t="str">
        <f>VLOOKUP(E16,'LISTADO ATM'!$A$2:$C$901,3,0)</f>
        <v>DISTRITO NACIONAL</v>
      </c>
      <c r="B16" s="126" t="s">
        <v>2628</v>
      </c>
      <c r="C16" s="96">
        <v>44432.465208333335</v>
      </c>
      <c r="D16" s="96" t="s">
        <v>2174</v>
      </c>
      <c r="E16" s="126">
        <v>34</v>
      </c>
      <c r="F16" s="142" t="str">
        <f>VLOOKUP(E16,VIP!$A$2:$O15366,2,0)</f>
        <v>DRBR034</v>
      </c>
      <c r="G16" s="142" t="str">
        <f>VLOOKUP(E16,'LISTADO ATM'!$A$2:$B$900,2,0)</f>
        <v xml:space="preserve">ATM Plaza de la Salud </v>
      </c>
      <c r="H16" s="142" t="str">
        <f>VLOOKUP(E16,VIP!$A$2:$O20327,7,FALSE)</f>
        <v>Si</v>
      </c>
      <c r="I16" s="142" t="str">
        <f>VLOOKUP(E16,VIP!$A$2:$O12292,8,FALSE)</f>
        <v>Si</v>
      </c>
      <c r="J16" s="142" t="str">
        <f>VLOOKUP(E16,VIP!$A$2:$O12242,8,FALSE)</f>
        <v>Si</v>
      </c>
      <c r="K16" s="142" t="str">
        <f>VLOOKUP(E16,VIP!$A$2:$O15816,6,0)</f>
        <v>NO</v>
      </c>
      <c r="L16" s="135" t="s">
        <v>2213</v>
      </c>
      <c r="M16" s="145" t="s">
        <v>2535</v>
      </c>
      <c r="N16" s="95" t="s">
        <v>2444</v>
      </c>
      <c r="O16" s="142" t="s">
        <v>2446</v>
      </c>
      <c r="P16" s="142"/>
      <c r="Q16" s="148">
        <v>44435.59375</v>
      </c>
      <c r="R16" s="69"/>
    </row>
    <row r="17" spans="1:18" s="123" customFormat="1" ht="18" x14ac:dyDescent="0.25">
      <c r="A17" s="142" t="str">
        <f>VLOOKUP(E17,'LISTADO ATM'!$A$2:$C$901,3,0)</f>
        <v>NORTE</v>
      </c>
      <c r="B17" s="126" t="s">
        <v>2790</v>
      </c>
      <c r="C17" s="96">
        <v>44435.387245370373</v>
      </c>
      <c r="D17" s="96" t="s">
        <v>2174</v>
      </c>
      <c r="E17" s="126">
        <v>140</v>
      </c>
      <c r="F17" s="142" t="str">
        <f>VLOOKUP(E17,VIP!$A$2:$O15477,2,0)</f>
        <v>DRBR140</v>
      </c>
      <c r="G17" s="142" t="str">
        <f>VLOOKUP(E17,'LISTADO ATM'!$A$2:$B$900,2,0)</f>
        <v>ATM Hospital San Vicente de Paul (SFM.)</v>
      </c>
      <c r="H17" s="142" t="str">
        <f>VLOOKUP(E17,VIP!$A$2:$O20438,7,FALSE)</f>
        <v>N/A</v>
      </c>
      <c r="I17" s="142" t="str">
        <f>VLOOKUP(E17,VIP!$A$2:$O12403,8,FALSE)</f>
        <v>N/A</v>
      </c>
      <c r="J17" s="142" t="str">
        <f>VLOOKUP(E17,VIP!$A$2:$O12353,8,FALSE)</f>
        <v>N/A</v>
      </c>
      <c r="K17" s="142" t="str">
        <f>VLOOKUP(E17,VIP!$A$2:$O15927,6,0)</f>
        <v>N/A</v>
      </c>
      <c r="L17" s="135" t="s">
        <v>2213</v>
      </c>
      <c r="M17" s="145" t="s">
        <v>2535</v>
      </c>
      <c r="N17" s="95" t="s">
        <v>2444</v>
      </c>
      <c r="O17" s="142" t="s">
        <v>2446</v>
      </c>
      <c r="P17" s="142"/>
      <c r="Q17" s="148">
        <v>44435.59375</v>
      </c>
      <c r="R17" s="69"/>
    </row>
    <row r="18" spans="1:18" s="123" customFormat="1" ht="18" x14ac:dyDescent="0.25">
      <c r="A18" s="142" t="str">
        <f>VLOOKUP(E18,'LISTADO ATM'!$A$2:$C$901,3,0)</f>
        <v>NORTE</v>
      </c>
      <c r="B18" s="126" t="s">
        <v>2652</v>
      </c>
      <c r="C18" s="96">
        <v>44434.549074074072</v>
      </c>
      <c r="D18" s="96" t="s">
        <v>2175</v>
      </c>
      <c r="E18" s="126">
        <v>310</v>
      </c>
      <c r="F18" s="142" t="str">
        <f>VLOOKUP(E18,VIP!$A$2:$O15438,2,0)</f>
        <v>DRBR310</v>
      </c>
      <c r="G18" s="142" t="str">
        <f>VLOOKUP(E18,'LISTADO ATM'!$A$2:$B$900,2,0)</f>
        <v xml:space="preserve">ATM Farmacia San Judas Tadeo Jarabacoa </v>
      </c>
      <c r="H18" s="142" t="str">
        <f>VLOOKUP(E18,VIP!$A$2:$O20399,7,FALSE)</f>
        <v>Si</v>
      </c>
      <c r="I18" s="142" t="str">
        <f>VLOOKUP(E18,VIP!$A$2:$O12364,8,FALSE)</f>
        <v>Si</v>
      </c>
      <c r="J18" s="142" t="str">
        <f>VLOOKUP(E18,VIP!$A$2:$O12314,8,FALSE)</f>
        <v>Si</v>
      </c>
      <c r="K18" s="142" t="str">
        <f>VLOOKUP(E18,VIP!$A$2:$O15888,6,0)</f>
        <v>NO</v>
      </c>
      <c r="L18" s="135" t="s">
        <v>2213</v>
      </c>
      <c r="M18" s="145" t="s">
        <v>2535</v>
      </c>
      <c r="N18" s="95" t="s">
        <v>2444</v>
      </c>
      <c r="O18" s="142" t="s">
        <v>2583</v>
      </c>
      <c r="P18" s="142"/>
      <c r="Q18" s="148">
        <v>44435.594444444447</v>
      </c>
      <c r="R18" s="69"/>
    </row>
    <row r="19" spans="1:18" s="123" customFormat="1" ht="18" x14ac:dyDescent="0.25">
      <c r="A19" s="142" t="str">
        <f>VLOOKUP(E19,'LISTADO ATM'!$A$2:$C$901,3,0)</f>
        <v>SUR</v>
      </c>
      <c r="B19" s="126" t="s">
        <v>2677</v>
      </c>
      <c r="C19" s="96">
        <v>44434.806122685186</v>
      </c>
      <c r="D19" s="96" t="s">
        <v>2174</v>
      </c>
      <c r="E19" s="126">
        <v>783</v>
      </c>
      <c r="F19" s="142" t="str">
        <f>VLOOKUP(E19,VIP!$A$2:$O15451,2,0)</f>
        <v>DRBR303</v>
      </c>
      <c r="G19" s="142" t="str">
        <f>VLOOKUP(E19,'LISTADO ATM'!$A$2:$B$900,2,0)</f>
        <v xml:space="preserve">ATM Autobanco Alfa y Omega (Barahona) </v>
      </c>
      <c r="H19" s="142" t="str">
        <f>VLOOKUP(E19,VIP!$A$2:$O20412,7,FALSE)</f>
        <v>Si</v>
      </c>
      <c r="I19" s="142" t="str">
        <f>VLOOKUP(E19,VIP!$A$2:$O12377,8,FALSE)</f>
        <v>Si</v>
      </c>
      <c r="J19" s="142" t="str">
        <f>VLOOKUP(E19,VIP!$A$2:$O12327,8,FALSE)</f>
        <v>Si</v>
      </c>
      <c r="K19" s="142" t="str">
        <f>VLOOKUP(E19,VIP!$A$2:$O15901,6,0)</f>
        <v>NO</v>
      </c>
      <c r="L19" s="135" t="s">
        <v>2213</v>
      </c>
      <c r="M19" s="145" t="s">
        <v>2535</v>
      </c>
      <c r="N19" s="95" t="s">
        <v>2444</v>
      </c>
      <c r="O19" s="142" t="s">
        <v>2446</v>
      </c>
      <c r="P19" s="142"/>
      <c r="Q19" s="148">
        <v>44435.594444444447</v>
      </c>
      <c r="R19" s="69"/>
    </row>
    <row r="20" spans="1:18" s="123" customFormat="1" ht="18" x14ac:dyDescent="0.25">
      <c r="A20" s="142" t="str">
        <f>VLOOKUP(E20,'LISTADO ATM'!$A$2:$C$901,3,0)</f>
        <v>SUR</v>
      </c>
      <c r="B20" s="126" t="s">
        <v>2639</v>
      </c>
      <c r="C20" s="96">
        <v>44433.929270833331</v>
      </c>
      <c r="D20" s="96" t="s">
        <v>2174</v>
      </c>
      <c r="E20" s="126">
        <v>297</v>
      </c>
      <c r="F20" s="142" t="str">
        <f>VLOOKUP(E20,VIP!$A$2:$O15434,2,0)</f>
        <v>DRBR297</v>
      </c>
      <c r="G20" s="142" t="str">
        <f>VLOOKUP(E20,'LISTADO ATM'!$A$2:$B$900,2,0)</f>
        <v xml:space="preserve">ATM S/M Cadena Ocoa </v>
      </c>
      <c r="H20" s="142" t="str">
        <f>VLOOKUP(E20,VIP!$A$2:$O20395,7,FALSE)</f>
        <v>Si</v>
      </c>
      <c r="I20" s="142" t="str">
        <f>VLOOKUP(E20,VIP!$A$2:$O12360,8,FALSE)</f>
        <v>Si</v>
      </c>
      <c r="J20" s="142" t="str">
        <f>VLOOKUP(E20,VIP!$A$2:$O12310,8,FALSE)</f>
        <v>Si</v>
      </c>
      <c r="K20" s="142" t="str">
        <f>VLOOKUP(E20,VIP!$A$2:$O15884,6,0)</f>
        <v>NO</v>
      </c>
      <c r="L20" s="135" t="s">
        <v>2213</v>
      </c>
      <c r="M20" s="145" t="s">
        <v>2535</v>
      </c>
      <c r="N20" s="95" t="s">
        <v>2444</v>
      </c>
      <c r="O20" s="142" t="s">
        <v>2446</v>
      </c>
      <c r="P20" s="142"/>
      <c r="Q20" s="148">
        <v>44435.652777777781</v>
      </c>
      <c r="R20" s="69"/>
    </row>
    <row r="21" spans="1:18" s="123" customFormat="1" ht="18" x14ac:dyDescent="0.25">
      <c r="A21" s="142" t="str">
        <f>VLOOKUP(E21,'LISTADO ATM'!$A$2:$C$901,3,0)</f>
        <v>SUR</v>
      </c>
      <c r="B21" s="126" t="s">
        <v>2755</v>
      </c>
      <c r="C21" s="96">
        <v>44435.304444444446</v>
      </c>
      <c r="D21" s="96" t="s">
        <v>2174</v>
      </c>
      <c r="E21" s="126">
        <v>512</v>
      </c>
      <c r="F21" s="142" t="str">
        <f>VLOOKUP(E21,VIP!$A$2:$O15454,2,0)</f>
        <v>DRBR512</v>
      </c>
      <c r="G21" s="142" t="str">
        <f>VLOOKUP(E21,'LISTADO ATM'!$A$2:$B$900,2,0)</f>
        <v>ATM Plaza Jesús Ferreira</v>
      </c>
      <c r="H21" s="142" t="str">
        <f>VLOOKUP(E21,VIP!$A$2:$O20415,7,FALSE)</f>
        <v>N/A</v>
      </c>
      <c r="I21" s="142" t="str">
        <f>VLOOKUP(E21,VIP!$A$2:$O12380,8,FALSE)</f>
        <v>N/A</v>
      </c>
      <c r="J21" s="142" t="str">
        <f>VLOOKUP(E21,VIP!$A$2:$O12330,8,FALSE)</f>
        <v>N/A</v>
      </c>
      <c r="K21" s="142" t="str">
        <f>VLOOKUP(E21,VIP!$A$2:$O15904,6,0)</f>
        <v>N/A</v>
      </c>
      <c r="L21" s="135" t="s">
        <v>2213</v>
      </c>
      <c r="M21" s="145" t="s">
        <v>2535</v>
      </c>
      <c r="N21" s="95" t="s">
        <v>2444</v>
      </c>
      <c r="O21" s="142" t="s">
        <v>2446</v>
      </c>
      <c r="P21" s="142"/>
      <c r="Q21" s="148">
        <v>44435.65347222222</v>
      </c>
      <c r="R21" s="69"/>
    </row>
    <row r="22" spans="1:18" s="123" customFormat="1" ht="18" x14ac:dyDescent="0.25">
      <c r="A22" s="142" t="str">
        <f>VLOOKUP(E22,'LISTADO ATM'!$A$2:$C$901,3,0)</f>
        <v>NORTE</v>
      </c>
      <c r="B22" s="126" t="s">
        <v>2663</v>
      </c>
      <c r="C22" s="96">
        <v>44434.657939814817</v>
      </c>
      <c r="D22" s="96" t="s">
        <v>2175</v>
      </c>
      <c r="E22" s="126">
        <v>257</v>
      </c>
      <c r="F22" s="142" t="str">
        <f>VLOOKUP(E22,VIP!$A$2:$O15446,2,0)</f>
        <v>DRBR257</v>
      </c>
      <c r="G22" s="142" t="str">
        <f>VLOOKUP(E22,'LISTADO ATM'!$A$2:$B$900,2,0)</f>
        <v xml:space="preserve">ATM S/M Pola (Santiago) </v>
      </c>
      <c r="H22" s="142" t="str">
        <f>VLOOKUP(E22,VIP!$A$2:$O20407,7,FALSE)</f>
        <v>Si</v>
      </c>
      <c r="I22" s="142" t="str">
        <f>VLOOKUP(E22,VIP!$A$2:$O12372,8,FALSE)</f>
        <v>Si</v>
      </c>
      <c r="J22" s="142" t="str">
        <f>VLOOKUP(E22,VIP!$A$2:$O12322,8,FALSE)</f>
        <v>Si</v>
      </c>
      <c r="K22" s="142" t="str">
        <f>VLOOKUP(E22,VIP!$A$2:$O15896,6,0)</f>
        <v>NO</v>
      </c>
      <c r="L22" s="135" t="s">
        <v>2213</v>
      </c>
      <c r="M22" s="145" t="s">
        <v>2535</v>
      </c>
      <c r="N22" s="95" t="s">
        <v>2444</v>
      </c>
      <c r="O22" s="142" t="s">
        <v>2583</v>
      </c>
      <c r="P22" s="142"/>
      <c r="Q22" s="148">
        <v>44435.654861111114</v>
      </c>
      <c r="R22" s="69"/>
    </row>
    <row r="23" spans="1:18" s="123" customFormat="1" ht="18" x14ac:dyDescent="0.25">
      <c r="A23" s="142" t="str">
        <f>VLOOKUP(E23,'LISTADO ATM'!$A$2:$C$901,3,0)</f>
        <v>NORTE</v>
      </c>
      <c r="B23" s="126" t="s">
        <v>2788</v>
      </c>
      <c r="C23" s="96">
        <v>44435.407187500001</v>
      </c>
      <c r="D23" s="96" t="s">
        <v>2175</v>
      </c>
      <c r="E23" s="126">
        <v>257</v>
      </c>
      <c r="F23" s="142" t="str">
        <f>VLOOKUP(E23,VIP!$A$2:$O15475,2,0)</f>
        <v>DRBR257</v>
      </c>
      <c r="G23" s="142" t="str">
        <f>VLOOKUP(E23,'LISTADO ATM'!$A$2:$B$900,2,0)</f>
        <v xml:space="preserve">ATM S/M Pola (Santiago) </v>
      </c>
      <c r="H23" s="142" t="str">
        <f>VLOOKUP(E23,VIP!$A$2:$O20436,7,FALSE)</f>
        <v>Si</v>
      </c>
      <c r="I23" s="142" t="str">
        <f>VLOOKUP(E23,VIP!$A$2:$O12401,8,FALSE)</f>
        <v>Si</v>
      </c>
      <c r="J23" s="142" t="str">
        <f>VLOOKUP(E23,VIP!$A$2:$O12351,8,FALSE)</f>
        <v>Si</v>
      </c>
      <c r="K23" s="142" t="str">
        <f>VLOOKUP(E23,VIP!$A$2:$O15925,6,0)</f>
        <v>NO</v>
      </c>
      <c r="L23" s="135" t="s">
        <v>2213</v>
      </c>
      <c r="M23" s="145" t="s">
        <v>2535</v>
      </c>
      <c r="N23" s="95" t="s">
        <v>2444</v>
      </c>
      <c r="O23" s="142" t="s">
        <v>2642</v>
      </c>
      <c r="P23" s="142"/>
      <c r="Q23" s="148">
        <v>44435.654861111114</v>
      </c>
      <c r="R23" s="69"/>
    </row>
    <row r="24" spans="1:18" s="123" customFormat="1" ht="18" x14ac:dyDescent="0.25">
      <c r="A24" s="142" t="str">
        <f>VLOOKUP(E24,'LISTADO ATM'!$A$2:$C$901,3,0)</f>
        <v>SUR</v>
      </c>
      <c r="B24" s="126" t="s">
        <v>2825</v>
      </c>
      <c r="C24" s="96">
        <v>44435.593356481484</v>
      </c>
      <c r="D24" s="96" t="s">
        <v>2174</v>
      </c>
      <c r="E24" s="126">
        <v>968</v>
      </c>
      <c r="F24" s="142" t="str">
        <f>VLOOKUP(E24,VIP!$A$2:$O15461,2,0)</f>
        <v>DRBR24I</v>
      </c>
      <c r="G24" s="142" t="str">
        <f>VLOOKUP(E24,'LISTADO ATM'!$A$2:$B$900,2,0)</f>
        <v xml:space="preserve">ATM UNP Mercado Baní </v>
      </c>
      <c r="H24" s="142" t="str">
        <f>VLOOKUP(E24,VIP!$A$2:$O20422,7,FALSE)</f>
        <v>Si</v>
      </c>
      <c r="I24" s="142" t="str">
        <f>VLOOKUP(E24,VIP!$A$2:$O12387,8,FALSE)</f>
        <v>Si</v>
      </c>
      <c r="J24" s="142" t="str">
        <f>VLOOKUP(E24,VIP!$A$2:$O12337,8,FALSE)</f>
        <v>Si</v>
      </c>
      <c r="K24" s="142" t="str">
        <f>VLOOKUP(E24,VIP!$A$2:$O15911,6,0)</f>
        <v>SI</v>
      </c>
      <c r="L24" s="135" t="s">
        <v>2213</v>
      </c>
      <c r="M24" s="145" t="s">
        <v>2535</v>
      </c>
      <c r="N24" s="95" t="s">
        <v>2852</v>
      </c>
      <c r="O24" s="142" t="s">
        <v>2446</v>
      </c>
      <c r="P24" s="142"/>
      <c r="Q24" s="148">
        <v>44435.654861111114</v>
      </c>
      <c r="R24" s="69"/>
    </row>
    <row r="25" spans="1:18" s="123" customFormat="1" ht="18" x14ac:dyDescent="0.25">
      <c r="A25" s="142" t="str">
        <f>VLOOKUP(E25,'LISTADO ATM'!$A$2:$C$901,3,0)</f>
        <v>ESTE</v>
      </c>
      <c r="B25" s="126" t="s">
        <v>2704</v>
      </c>
      <c r="C25" s="96">
        <v>44434.742673611108</v>
      </c>
      <c r="D25" s="96" t="s">
        <v>2174</v>
      </c>
      <c r="E25" s="126">
        <v>294</v>
      </c>
      <c r="F25" s="142" t="str">
        <f>VLOOKUP(E25,VIP!$A$2:$O15479,2,0)</f>
        <v>DRBR294</v>
      </c>
      <c r="G25" s="142" t="str">
        <f>VLOOKUP(E25,'LISTADO ATM'!$A$2:$B$900,2,0)</f>
        <v xml:space="preserve">ATM Plaza Zaglul San Pedro II </v>
      </c>
      <c r="H25" s="142" t="str">
        <f>VLOOKUP(E25,VIP!$A$2:$O20440,7,FALSE)</f>
        <v>Si</v>
      </c>
      <c r="I25" s="142" t="str">
        <f>VLOOKUP(E25,VIP!$A$2:$O12405,8,FALSE)</f>
        <v>Si</v>
      </c>
      <c r="J25" s="142" t="str">
        <f>VLOOKUP(E25,VIP!$A$2:$O12355,8,FALSE)</f>
        <v>Si</v>
      </c>
      <c r="K25" s="142" t="str">
        <f>VLOOKUP(E25,VIP!$A$2:$O15929,6,0)</f>
        <v>NO</v>
      </c>
      <c r="L25" s="135" t="s">
        <v>2213</v>
      </c>
      <c r="M25" s="145" t="s">
        <v>2535</v>
      </c>
      <c r="N25" s="95" t="s">
        <v>2444</v>
      </c>
      <c r="O25" s="142" t="s">
        <v>2446</v>
      </c>
      <c r="P25" s="142"/>
      <c r="Q25" s="148" t="s">
        <v>2889</v>
      </c>
      <c r="R25" s="69"/>
    </row>
    <row r="26" spans="1:18" s="123" customFormat="1" ht="18" x14ac:dyDescent="0.25">
      <c r="A26" s="142" t="str">
        <f>VLOOKUP(E26,'LISTADO ATM'!$A$2:$C$901,3,0)</f>
        <v>ESTE</v>
      </c>
      <c r="B26" s="126" t="s">
        <v>2826</v>
      </c>
      <c r="C26" s="96">
        <v>44435.590416666666</v>
      </c>
      <c r="D26" s="96" t="s">
        <v>2174</v>
      </c>
      <c r="E26" s="126">
        <v>211</v>
      </c>
      <c r="F26" s="142" t="str">
        <f>VLOOKUP(E26,VIP!$A$2:$O15462,2,0)</f>
        <v>DRBR211</v>
      </c>
      <c r="G26" s="142" t="str">
        <f>VLOOKUP(E26,'LISTADO ATM'!$A$2:$B$900,2,0)</f>
        <v xml:space="preserve">ATM Oficina La Romana I </v>
      </c>
      <c r="H26" s="142" t="str">
        <f>VLOOKUP(E26,VIP!$A$2:$O20423,7,FALSE)</f>
        <v>Si</v>
      </c>
      <c r="I26" s="142" t="str">
        <f>VLOOKUP(E26,VIP!$A$2:$O12388,8,FALSE)</f>
        <v>Si</v>
      </c>
      <c r="J26" s="142" t="str">
        <f>VLOOKUP(E26,VIP!$A$2:$O12338,8,FALSE)</f>
        <v>Si</v>
      </c>
      <c r="K26" s="142" t="str">
        <f>VLOOKUP(E26,VIP!$A$2:$O15912,6,0)</f>
        <v>NO</v>
      </c>
      <c r="L26" s="135" t="s">
        <v>2213</v>
      </c>
      <c r="M26" s="145" t="s">
        <v>2535</v>
      </c>
      <c r="N26" s="95" t="s">
        <v>2852</v>
      </c>
      <c r="O26" s="142" t="s">
        <v>2446</v>
      </c>
      <c r="P26" s="142"/>
      <c r="Q26" s="148" t="s">
        <v>2889</v>
      </c>
      <c r="R26" s="69"/>
    </row>
    <row r="27" spans="1:18" s="123" customFormat="1" ht="18" x14ac:dyDescent="0.25">
      <c r="A27" s="142" t="str">
        <f>VLOOKUP(E27,'LISTADO ATM'!$A$2:$C$901,3,0)</f>
        <v>ESTE</v>
      </c>
      <c r="B27" s="126" t="s">
        <v>2678</v>
      </c>
      <c r="C27" s="96">
        <v>44434.805439814816</v>
      </c>
      <c r="D27" s="96" t="s">
        <v>2174</v>
      </c>
      <c r="E27" s="126">
        <v>427</v>
      </c>
      <c r="F27" s="142" t="str">
        <f>VLOOKUP(E27,VIP!$A$2:$O15452,2,0)</f>
        <v>DRBR427</v>
      </c>
      <c r="G27" s="142" t="str">
        <f>VLOOKUP(E27,'LISTADO ATM'!$A$2:$B$900,2,0)</f>
        <v xml:space="preserve">ATM Almacenes Iberia (Hato Mayor) </v>
      </c>
      <c r="H27" s="142" t="str">
        <f>VLOOKUP(E27,VIP!$A$2:$O20413,7,FALSE)</f>
        <v>Si</v>
      </c>
      <c r="I27" s="142" t="str">
        <f>VLOOKUP(E27,VIP!$A$2:$O12378,8,FALSE)</f>
        <v>Si</v>
      </c>
      <c r="J27" s="142" t="str">
        <f>VLOOKUP(E27,VIP!$A$2:$O12328,8,FALSE)</f>
        <v>Si</v>
      </c>
      <c r="K27" s="142" t="str">
        <f>VLOOKUP(E27,VIP!$A$2:$O15902,6,0)</f>
        <v>NO</v>
      </c>
      <c r="L27" s="135" t="s">
        <v>2213</v>
      </c>
      <c r="M27" s="145" t="s">
        <v>2535</v>
      </c>
      <c r="N27" s="95" t="s">
        <v>2444</v>
      </c>
      <c r="O27" s="142" t="s">
        <v>2446</v>
      </c>
      <c r="P27" s="142"/>
      <c r="Q27" s="148" t="s">
        <v>2891</v>
      </c>
      <c r="R27" s="69"/>
    </row>
    <row r="28" spans="1:18" s="123" customFormat="1" ht="18" x14ac:dyDescent="0.25">
      <c r="A28" s="142" t="str">
        <f>VLOOKUP(E28,'LISTADO ATM'!$A$2:$C$901,3,0)</f>
        <v>NORTE</v>
      </c>
      <c r="B28" s="126" t="s">
        <v>2723</v>
      </c>
      <c r="C28" s="96">
        <v>44434.861446759256</v>
      </c>
      <c r="D28" s="96" t="s">
        <v>2175</v>
      </c>
      <c r="E28" s="126">
        <v>747</v>
      </c>
      <c r="F28" s="142" t="str">
        <f>VLOOKUP(E28,VIP!$A$2:$O15457,2,0)</f>
        <v>DRBR200</v>
      </c>
      <c r="G28" s="142" t="str">
        <f>VLOOKUP(E28,'LISTADO ATM'!$A$2:$B$900,2,0)</f>
        <v xml:space="preserve">ATM Club BR (Santiago) </v>
      </c>
      <c r="H28" s="142" t="str">
        <f>VLOOKUP(E28,VIP!$A$2:$O20418,7,FALSE)</f>
        <v>Si</v>
      </c>
      <c r="I28" s="142" t="str">
        <f>VLOOKUP(E28,VIP!$A$2:$O12383,8,FALSE)</f>
        <v>Si</v>
      </c>
      <c r="J28" s="142" t="str">
        <f>VLOOKUP(E28,VIP!$A$2:$O12333,8,FALSE)</f>
        <v>Si</v>
      </c>
      <c r="K28" s="142" t="str">
        <f>VLOOKUP(E28,VIP!$A$2:$O15907,6,0)</f>
        <v>SI</v>
      </c>
      <c r="L28" s="135" t="s">
        <v>2213</v>
      </c>
      <c r="M28" s="145" t="s">
        <v>2535</v>
      </c>
      <c r="N28" s="95" t="s">
        <v>2444</v>
      </c>
      <c r="O28" s="142" t="s">
        <v>2583</v>
      </c>
      <c r="P28" s="142"/>
      <c r="Q28" s="148" t="s">
        <v>2892</v>
      </c>
      <c r="R28" s="69"/>
    </row>
    <row r="29" spans="1:18" s="123" customFormat="1" ht="18" x14ac:dyDescent="0.25">
      <c r="A29" s="142" t="str">
        <f>VLOOKUP(E29,'LISTADO ATM'!$A$2:$C$901,3,0)</f>
        <v>NORTE</v>
      </c>
      <c r="B29" s="126" t="s">
        <v>2768</v>
      </c>
      <c r="C29" s="96">
        <v>44435.467777777776</v>
      </c>
      <c r="D29" s="96" t="s">
        <v>2175</v>
      </c>
      <c r="E29" s="126">
        <v>62</v>
      </c>
      <c r="F29" s="142" t="str">
        <f>VLOOKUP(E29,VIP!$A$2:$O15455,2,0)</f>
        <v>DRBR062</v>
      </c>
      <c r="G29" s="142" t="str">
        <f>VLOOKUP(E29,'LISTADO ATM'!$A$2:$B$900,2,0)</f>
        <v xml:space="preserve">ATM Oficina Dajabón </v>
      </c>
      <c r="H29" s="142" t="str">
        <f>VLOOKUP(E29,VIP!$A$2:$O20416,7,FALSE)</f>
        <v>Si</v>
      </c>
      <c r="I29" s="142" t="str">
        <f>VLOOKUP(E29,VIP!$A$2:$O12381,8,FALSE)</f>
        <v>Si</v>
      </c>
      <c r="J29" s="142" t="str">
        <f>VLOOKUP(E29,VIP!$A$2:$O12331,8,FALSE)</f>
        <v>Si</v>
      </c>
      <c r="K29" s="142" t="str">
        <f>VLOOKUP(E29,VIP!$A$2:$O15905,6,0)</f>
        <v>SI</v>
      </c>
      <c r="L29" s="135" t="s">
        <v>2802</v>
      </c>
      <c r="M29" s="145" t="s">
        <v>2535</v>
      </c>
      <c r="N29" s="95" t="s">
        <v>2444</v>
      </c>
      <c r="O29" s="142" t="s">
        <v>2583</v>
      </c>
      <c r="P29" s="142"/>
      <c r="Q29" s="148">
        <v>44435.595833333333</v>
      </c>
      <c r="R29" s="69"/>
    </row>
    <row r="30" spans="1:18" s="123" customFormat="1" ht="18" x14ac:dyDescent="0.25">
      <c r="A30" s="142" t="str">
        <f>VLOOKUP(E30,'LISTADO ATM'!$A$2:$C$901,3,0)</f>
        <v>ESTE</v>
      </c>
      <c r="B30" s="126" t="s">
        <v>2649</v>
      </c>
      <c r="C30" s="96">
        <v>44434.409317129626</v>
      </c>
      <c r="D30" s="96" t="s">
        <v>2174</v>
      </c>
      <c r="E30" s="126">
        <v>608</v>
      </c>
      <c r="F30" s="142" t="str">
        <f>VLOOKUP(E30,VIP!$A$2:$O15442,2,0)</f>
        <v>DRBR305</v>
      </c>
      <c r="G30" s="142" t="str">
        <f>VLOOKUP(E30,'LISTADO ATM'!$A$2:$B$900,2,0)</f>
        <v xml:space="preserve">ATM Oficina Jumbo (San Pedro) </v>
      </c>
      <c r="H30" s="142" t="str">
        <f>VLOOKUP(E30,VIP!$A$2:$O20403,7,FALSE)</f>
        <v>Si</v>
      </c>
      <c r="I30" s="142" t="str">
        <f>VLOOKUP(E30,VIP!$A$2:$O12368,8,FALSE)</f>
        <v>Si</v>
      </c>
      <c r="J30" s="142" t="str">
        <f>VLOOKUP(E30,VIP!$A$2:$O12318,8,FALSE)</f>
        <v>Si</v>
      </c>
      <c r="K30" s="142" t="str">
        <f>VLOOKUP(E30,VIP!$A$2:$O15892,6,0)</f>
        <v>SI</v>
      </c>
      <c r="L30" s="135" t="s">
        <v>2650</v>
      </c>
      <c r="M30" s="145" t="s">
        <v>2535</v>
      </c>
      <c r="N30" s="95" t="s">
        <v>2444</v>
      </c>
      <c r="O30" s="142" t="s">
        <v>2446</v>
      </c>
      <c r="P30" s="142"/>
      <c r="Q30" s="148">
        <v>44435.659722222219</v>
      </c>
      <c r="R30" s="69"/>
    </row>
    <row r="31" spans="1:18" s="123" customFormat="1" ht="18" x14ac:dyDescent="0.25">
      <c r="A31" s="142" t="str">
        <f>VLOOKUP(E31,'LISTADO ATM'!$A$2:$C$901,3,0)</f>
        <v>DISTRITO NACIONAL</v>
      </c>
      <c r="B31" s="126" t="s">
        <v>2712</v>
      </c>
      <c r="C31" s="96">
        <v>44434.930069444446</v>
      </c>
      <c r="D31" s="96" t="s">
        <v>2174</v>
      </c>
      <c r="E31" s="126">
        <v>672</v>
      </c>
      <c r="F31" s="142" t="str">
        <f>VLOOKUP(E31,VIP!$A$2:$O15446,2,0)</f>
        <v>DRBR672</v>
      </c>
      <c r="G31" s="142" t="str">
        <f>VLOOKUP(E31,'LISTADO ATM'!$A$2:$B$900,2,0)</f>
        <v>ATM Destacamento Policía Nacional La Victoria</v>
      </c>
      <c r="H31" s="142" t="str">
        <f>VLOOKUP(E31,VIP!$A$2:$O20407,7,FALSE)</f>
        <v>Si</v>
      </c>
      <c r="I31" s="142" t="str">
        <f>VLOOKUP(E31,VIP!$A$2:$O12372,8,FALSE)</f>
        <v>Si</v>
      </c>
      <c r="J31" s="142" t="str">
        <f>VLOOKUP(E31,VIP!$A$2:$O12322,8,FALSE)</f>
        <v>Si</v>
      </c>
      <c r="K31" s="142" t="str">
        <f>VLOOKUP(E31,VIP!$A$2:$O15896,6,0)</f>
        <v>SI</v>
      </c>
      <c r="L31" s="135" t="s">
        <v>2239</v>
      </c>
      <c r="M31" s="145" t="s">
        <v>2535</v>
      </c>
      <c r="N31" s="95" t="s">
        <v>2444</v>
      </c>
      <c r="O31" s="142" t="s">
        <v>2446</v>
      </c>
      <c r="P31" s="142"/>
      <c r="Q31" s="148">
        <v>44435.430555555555</v>
      </c>
      <c r="R31" s="69"/>
    </row>
    <row r="32" spans="1:18" s="123" customFormat="1" ht="18" x14ac:dyDescent="0.25">
      <c r="A32" s="142" t="str">
        <f>VLOOKUP(E32,'LISTADO ATM'!$A$2:$C$901,3,0)</f>
        <v>DISTRITO NACIONAL</v>
      </c>
      <c r="B32" s="126" t="s">
        <v>2784</v>
      </c>
      <c r="C32" s="96">
        <v>44435.413981481484</v>
      </c>
      <c r="D32" s="96" t="s">
        <v>2174</v>
      </c>
      <c r="E32" s="126">
        <v>570</v>
      </c>
      <c r="F32" s="142" t="str">
        <f>VLOOKUP(E32,VIP!$A$2:$O15471,2,0)</f>
        <v>DRBR478</v>
      </c>
      <c r="G32" s="142" t="str">
        <f>VLOOKUP(E32,'LISTADO ATM'!$A$2:$B$900,2,0)</f>
        <v xml:space="preserve">ATM S/M Liverpool Villa Mella </v>
      </c>
      <c r="H32" s="142" t="str">
        <f>VLOOKUP(E32,VIP!$A$2:$O20432,7,FALSE)</f>
        <v>Si</v>
      </c>
      <c r="I32" s="142" t="str">
        <f>VLOOKUP(E32,VIP!$A$2:$O12397,8,FALSE)</f>
        <v>Si</v>
      </c>
      <c r="J32" s="142" t="str">
        <f>VLOOKUP(E32,VIP!$A$2:$O12347,8,FALSE)</f>
        <v>Si</v>
      </c>
      <c r="K32" s="142" t="str">
        <f>VLOOKUP(E32,VIP!$A$2:$O15921,6,0)</f>
        <v>NO</v>
      </c>
      <c r="L32" s="135" t="s">
        <v>2239</v>
      </c>
      <c r="M32" s="145" t="s">
        <v>2535</v>
      </c>
      <c r="N32" s="95" t="s">
        <v>2444</v>
      </c>
      <c r="O32" s="142" t="s">
        <v>2446</v>
      </c>
      <c r="P32" s="142"/>
      <c r="Q32" s="148">
        <v>44435.469444444447</v>
      </c>
      <c r="R32" s="69"/>
    </row>
    <row r="33" spans="1:18" s="123" customFormat="1" ht="18" x14ac:dyDescent="0.25">
      <c r="A33" s="142" t="str">
        <f>VLOOKUP(E33,'LISTADO ATM'!$A$2:$C$901,3,0)</f>
        <v>NORTE</v>
      </c>
      <c r="B33" s="126" t="s">
        <v>2705</v>
      </c>
      <c r="C33" s="96">
        <v>44434.73238425926</v>
      </c>
      <c r="D33" s="96" t="s">
        <v>2175</v>
      </c>
      <c r="E33" s="126">
        <v>464</v>
      </c>
      <c r="F33" s="142" t="str">
        <f>VLOOKUP(E33,VIP!$A$2:$O15481,2,0)</f>
        <v>DRBR0A4</v>
      </c>
      <c r="G33" s="142" t="str">
        <f>VLOOKUP(E33,'LISTADO ATM'!$A$2:$B$900,2,0)</f>
        <v>ATM Supermercado Chito Samaná</v>
      </c>
      <c r="H33" s="142">
        <f>VLOOKUP(E33,VIP!$A$2:$O20442,7,FALSE)</f>
        <v>0</v>
      </c>
      <c r="I33" s="142">
        <f>VLOOKUP(E33,VIP!$A$2:$O12407,8,FALSE)</f>
        <v>0</v>
      </c>
      <c r="J33" s="142">
        <f>VLOOKUP(E33,VIP!$A$2:$O12357,8,FALSE)</f>
        <v>0</v>
      </c>
      <c r="K33" s="142">
        <f>VLOOKUP(E33,VIP!$A$2:$O15931,6,0)</f>
        <v>0</v>
      </c>
      <c r="L33" s="135" t="s">
        <v>2239</v>
      </c>
      <c r="M33" s="145" t="s">
        <v>2535</v>
      </c>
      <c r="N33" s="95" t="s">
        <v>2444</v>
      </c>
      <c r="O33" s="142" t="s">
        <v>2583</v>
      </c>
      <c r="P33" s="142"/>
      <c r="Q33" s="148">
        <v>44435.588194444441</v>
      </c>
      <c r="R33" s="69"/>
    </row>
    <row r="34" spans="1:18" s="123" customFormat="1" ht="18" x14ac:dyDescent="0.25">
      <c r="A34" s="142" t="str">
        <f>VLOOKUP(E34,'LISTADO ATM'!$A$2:$C$901,3,0)</f>
        <v>SUR</v>
      </c>
      <c r="B34" s="126" t="s">
        <v>2791</v>
      </c>
      <c r="C34" s="96">
        <v>44435.384837962964</v>
      </c>
      <c r="D34" s="96" t="s">
        <v>2174</v>
      </c>
      <c r="E34" s="126">
        <v>47</v>
      </c>
      <c r="F34" s="142" t="str">
        <f>VLOOKUP(E34,VIP!$A$2:$O15478,2,0)</f>
        <v>DRBR047</v>
      </c>
      <c r="G34" s="142" t="str">
        <f>VLOOKUP(E34,'LISTADO ATM'!$A$2:$B$900,2,0)</f>
        <v xml:space="preserve">ATM Oficina Jimaní </v>
      </c>
      <c r="H34" s="142" t="str">
        <f>VLOOKUP(E34,VIP!$A$2:$O20439,7,FALSE)</f>
        <v>Si</v>
      </c>
      <c r="I34" s="142" t="str">
        <f>VLOOKUP(E34,VIP!$A$2:$O12404,8,FALSE)</f>
        <v>Si</v>
      </c>
      <c r="J34" s="142" t="str">
        <f>VLOOKUP(E34,VIP!$A$2:$O12354,8,FALSE)</f>
        <v>Si</v>
      </c>
      <c r="K34" s="142" t="str">
        <f>VLOOKUP(E34,VIP!$A$2:$O15928,6,0)</f>
        <v>NO</v>
      </c>
      <c r="L34" s="135" t="s">
        <v>2239</v>
      </c>
      <c r="M34" s="145" t="s">
        <v>2535</v>
      </c>
      <c r="N34" s="95" t="s">
        <v>2444</v>
      </c>
      <c r="O34" s="142" t="s">
        <v>2446</v>
      </c>
      <c r="P34" s="142"/>
      <c r="Q34" s="148">
        <v>44435.59097222222</v>
      </c>
      <c r="R34" s="69"/>
    </row>
    <row r="35" spans="1:18" s="123" customFormat="1" ht="18" x14ac:dyDescent="0.25">
      <c r="A35" s="142" t="str">
        <f>VLOOKUP(E35,'LISTADO ATM'!$A$2:$C$901,3,0)</f>
        <v>ESTE</v>
      </c>
      <c r="B35" s="126" t="s">
        <v>2835</v>
      </c>
      <c r="C35" s="96">
        <v>44435.557337962964</v>
      </c>
      <c r="D35" s="96" t="s">
        <v>2174</v>
      </c>
      <c r="E35" s="126">
        <v>867</v>
      </c>
      <c r="F35" s="142" t="str">
        <f>VLOOKUP(E35,VIP!$A$2:$O15471,2,0)</f>
        <v>DRBR867</v>
      </c>
      <c r="G35" s="142" t="str">
        <f>VLOOKUP(E35,'LISTADO ATM'!$A$2:$B$900,2,0)</f>
        <v xml:space="preserve">ATM Estación Combustible Autopista El Coral </v>
      </c>
      <c r="H35" s="142" t="str">
        <f>VLOOKUP(E35,VIP!$A$2:$O20432,7,FALSE)</f>
        <v>Si</v>
      </c>
      <c r="I35" s="142" t="str">
        <f>VLOOKUP(E35,VIP!$A$2:$O12397,8,FALSE)</f>
        <v>Si</v>
      </c>
      <c r="J35" s="142" t="str">
        <f>VLOOKUP(E35,VIP!$A$2:$O12347,8,FALSE)</f>
        <v>Si</v>
      </c>
      <c r="K35" s="142" t="str">
        <f>VLOOKUP(E35,VIP!$A$2:$O15921,6,0)</f>
        <v>NO</v>
      </c>
      <c r="L35" s="135" t="s">
        <v>2239</v>
      </c>
      <c r="M35" s="145" t="s">
        <v>2535</v>
      </c>
      <c r="N35" s="95" t="s">
        <v>2852</v>
      </c>
      <c r="O35" s="142" t="s">
        <v>2446</v>
      </c>
      <c r="P35" s="142"/>
      <c r="Q35" s="148">
        <v>44435.656944444447</v>
      </c>
      <c r="R35" s="69"/>
    </row>
    <row r="36" spans="1:18" s="123" customFormat="1" ht="18" x14ac:dyDescent="0.25">
      <c r="A36" s="142" t="str">
        <f>VLOOKUP(E36,'LISTADO ATM'!$A$2:$C$901,3,0)</f>
        <v>ESTE</v>
      </c>
      <c r="B36" s="126" t="s">
        <v>2740</v>
      </c>
      <c r="C36" s="96">
        <v>44435.042337962965</v>
      </c>
      <c r="D36" s="96" t="s">
        <v>2174</v>
      </c>
      <c r="E36" s="126">
        <v>822</v>
      </c>
      <c r="F36" s="142" t="str">
        <f>VLOOKUP(E36,VIP!$A$2:$O15462,2,0)</f>
        <v>DRBR822</v>
      </c>
      <c r="G36" s="142" t="str">
        <f>VLOOKUP(E36,'LISTADO ATM'!$A$2:$B$900,2,0)</f>
        <v xml:space="preserve">ATM INDUSPALMA </v>
      </c>
      <c r="H36" s="142" t="str">
        <f>VLOOKUP(E36,VIP!$A$2:$O20423,7,FALSE)</f>
        <v>Si</v>
      </c>
      <c r="I36" s="142" t="str">
        <f>VLOOKUP(E36,VIP!$A$2:$O12388,8,FALSE)</f>
        <v>Si</v>
      </c>
      <c r="J36" s="142" t="str">
        <f>VLOOKUP(E36,VIP!$A$2:$O12338,8,FALSE)</f>
        <v>Si</v>
      </c>
      <c r="K36" s="142" t="str">
        <f>VLOOKUP(E36,VIP!$A$2:$O15912,6,0)</f>
        <v>NO</v>
      </c>
      <c r="L36" s="135" t="s">
        <v>2239</v>
      </c>
      <c r="M36" s="145" t="s">
        <v>2535</v>
      </c>
      <c r="N36" s="95" t="s">
        <v>2444</v>
      </c>
      <c r="O36" s="142" t="s">
        <v>2446</v>
      </c>
      <c r="P36" s="142"/>
      <c r="Q36" s="148">
        <v>44435.65902777778</v>
      </c>
      <c r="R36" s="69"/>
    </row>
    <row r="37" spans="1:18" s="123" customFormat="1" ht="18" x14ac:dyDescent="0.25">
      <c r="A37" s="142" t="str">
        <f>VLOOKUP(E37,'LISTADO ATM'!$A$2:$C$901,3,0)</f>
        <v>DISTRITO NACIONAL</v>
      </c>
      <c r="B37" s="126" t="s">
        <v>2834</v>
      </c>
      <c r="C37" s="96">
        <v>44435.557916666665</v>
      </c>
      <c r="D37" s="96" t="s">
        <v>2174</v>
      </c>
      <c r="E37" s="126">
        <v>578</v>
      </c>
      <c r="F37" s="142" t="str">
        <f>VLOOKUP(E37,VIP!$A$2:$O15470,2,0)</f>
        <v>DRBR324</v>
      </c>
      <c r="G37" s="142" t="str">
        <f>VLOOKUP(E37,'LISTADO ATM'!$A$2:$B$900,2,0)</f>
        <v xml:space="preserve">ATM Procuraduría General de la República </v>
      </c>
      <c r="H37" s="142" t="str">
        <f>VLOOKUP(E37,VIP!$A$2:$O20431,7,FALSE)</f>
        <v>Si</v>
      </c>
      <c r="I37" s="142" t="str">
        <f>VLOOKUP(E37,VIP!$A$2:$O12396,8,FALSE)</f>
        <v>No</v>
      </c>
      <c r="J37" s="142" t="str">
        <f>VLOOKUP(E37,VIP!$A$2:$O12346,8,FALSE)</f>
        <v>No</v>
      </c>
      <c r="K37" s="142" t="str">
        <f>VLOOKUP(E37,VIP!$A$2:$O15920,6,0)</f>
        <v>NO</v>
      </c>
      <c r="L37" s="135" t="s">
        <v>2239</v>
      </c>
      <c r="M37" s="145" t="s">
        <v>2535</v>
      </c>
      <c r="N37" s="95" t="s">
        <v>2852</v>
      </c>
      <c r="O37" s="142" t="s">
        <v>2446</v>
      </c>
      <c r="P37" s="142"/>
      <c r="Q37" s="148">
        <v>44435.65902777778</v>
      </c>
      <c r="R37" s="69"/>
    </row>
    <row r="38" spans="1:18" s="123" customFormat="1" ht="18" x14ac:dyDescent="0.25">
      <c r="A38" s="142" t="str">
        <f>VLOOKUP(E38,'LISTADO ATM'!$A$2:$C$901,3,0)</f>
        <v>DISTRITO NACIONAL</v>
      </c>
      <c r="B38" s="126" t="s">
        <v>2739</v>
      </c>
      <c r="C38" s="96">
        <v>44435.04923611111</v>
      </c>
      <c r="D38" s="96" t="s">
        <v>2174</v>
      </c>
      <c r="E38" s="126">
        <v>744</v>
      </c>
      <c r="F38" s="142" t="str">
        <f>VLOOKUP(E38,VIP!$A$2:$O15461,2,0)</f>
        <v>DRBR289</v>
      </c>
      <c r="G38" s="142" t="str">
        <f>VLOOKUP(E38,'LISTADO ATM'!$A$2:$B$900,2,0)</f>
        <v xml:space="preserve">ATM Multicentro La Sirena Venezuela </v>
      </c>
      <c r="H38" s="142" t="str">
        <f>VLOOKUP(E38,VIP!$A$2:$O20422,7,FALSE)</f>
        <v>Si</v>
      </c>
      <c r="I38" s="142" t="str">
        <f>VLOOKUP(E38,VIP!$A$2:$O12387,8,FALSE)</f>
        <v>Si</v>
      </c>
      <c r="J38" s="142" t="str">
        <f>VLOOKUP(E38,VIP!$A$2:$O12337,8,FALSE)</f>
        <v>Si</v>
      </c>
      <c r="K38" s="142" t="str">
        <f>VLOOKUP(E38,VIP!$A$2:$O15911,6,0)</f>
        <v>SI</v>
      </c>
      <c r="L38" s="135" t="s">
        <v>2239</v>
      </c>
      <c r="M38" s="145" t="s">
        <v>2535</v>
      </c>
      <c r="N38" s="95" t="s">
        <v>2444</v>
      </c>
      <c r="O38" s="142" t="s">
        <v>2446</v>
      </c>
      <c r="P38" s="142" t="s">
        <v>2630</v>
      </c>
      <c r="Q38" s="148">
        <v>44435.661805555559</v>
      </c>
      <c r="R38" s="69"/>
    </row>
    <row r="39" spans="1:18" s="123" customFormat="1" ht="18" x14ac:dyDescent="0.25">
      <c r="A39" s="142" t="str">
        <f>VLOOKUP(E39,'LISTADO ATM'!$A$2:$C$901,3,0)</f>
        <v>DISTRITO NACIONAL</v>
      </c>
      <c r="B39" s="126" t="s">
        <v>2882</v>
      </c>
      <c r="C39" s="96">
        <v>44435.646944444445</v>
      </c>
      <c r="D39" s="96" t="s">
        <v>2174</v>
      </c>
      <c r="E39" s="126">
        <v>15</v>
      </c>
      <c r="F39" s="142" t="str">
        <f>VLOOKUP(E39,VIP!$A$2:$O15479,2,0)</f>
        <v>DRBR058</v>
      </c>
      <c r="G39" s="142" t="str">
        <f>VLOOKUP(E39,'LISTADO ATM'!$A$2:$B$900,2,0)</f>
        <v>ATM DNI</v>
      </c>
      <c r="H39" s="142" t="str">
        <f>VLOOKUP(E39,VIP!$A$2:$O20440,7,FALSE)</f>
        <v>N/A</v>
      </c>
      <c r="I39" s="142" t="str">
        <f>VLOOKUP(E39,VIP!$A$2:$O12405,8,FALSE)</f>
        <v>N/A</v>
      </c>
      <c r="J39" s="142" t="str">
        <f>VLOOKUP(E39,VIP!$A$2:$O12355,8,FALSE)</f>
        <v>N/A</v>
      </c>
      <c r="K39" s="142" t="str">
        <f>VLOOKUP(E39,VIP!$A$2:$O15929,6,0)</f>
        <v>N/A</v>
      </c>
      <c r="L39" s="135" t="s">
        <v>2239</v>
      </c>
      <c r="M39" s="145" t="s">
        <v>2535</v>
      </c>
      <c r="N39" s="95" t="s">
        <v>2852</v>
      </c>
      <c r="O39" s="142" t="s">
        <v>2446</v>
      </c>
      <c r="P39" s="142"/>
      <c r="Q39" s="148" t="s">
        <v>2893</v>
      </c>
      <c r="R39" s="69"/>
    </row>
    <row r="40" spans="1:18" ht="18" x14ac:dyDescent="0.25">
      <c r="A40" s="142" t="str">
        <f>VLOOKUP(E40,'LISTADO ATM'!$A$2:$C$901,3,0)</f>
        <v>ESTE</v>
      </c>
      <c r="B40" s="126" t="s">
        <v>2922</v>
      </c>
      <c r="C40" s="96">
        <v>44435.924317129633</v>
      </c>
      <c r="D40" s="96" t="s">
        <v>2174</v>
      </c>
      <c r="E40" s="126">
        <v>776</v>
      </c>
      <c r="F40" s="142" t="str">
        <f>VLOOKUP(E40,VIP!$A$2:$O15466,2,0)</f>
        <v>DRBR03D</v>
      </c>
      <c r="G40" s="142" t="str">
        <f>VLOOKUP(E40,'LISTADO ATM'!$A$2:$B$900,2,0)</f>
        <v xml:space="preserve">ATM Oficina Monte Plata </v>
      </c>
      <c r="H40" s="142" t="str">
        <f>VLOOKUP(E40,VIP!$A$2:$O20427,7,FALSE)</f>
        <v>Si</v>
      </c>
      <c r="I40" s="142" t="str">
        <f>VLOOKUP(E40,VIP!$A$2:$O12392,8,FALSE)</f>
        <v>Si</v>
      </c>
      <c r="J40" s="142" t="str">
        <f>VLOOKUP(E40,VIP!$A$2:$O12342,8,FALSE)</f>
        <v>Si</v>
      </c>
      <c r="K40" s="142" t="str">
        <f>VLOOKUP(E40,VIP!$A$2:$O15916,6,0)</f>
        <v>SI</v>
      </c>
      <c r="L40" s="135" t="s">
        <v>2239</v>
      </c>
      <c r="M40" s="145" t="s">
        <v>2535</v>
      </c>
      <c r="N40" s="95" t="s">
        <v>2444</v>
      </c>
      <c r="O40" s="142" t="s">
        <v>2446</v>
      </c>
      <c r="P40" s="142"/>
      <c r="Q40" s="148" t="s">
        <v>2928</v>
      </c>
      <c r="R40" s="69"/>
    </row>
    <row r="41" spans="1:18" ht="18" x14ac:dyDescent="0.25">
      <c r="A41" s="142" t="str">
        <f>VLOOKUP(E41,'LISTADO ATM'!$A$2:$C$901,3,0)</f>
        <v>NORTE</v>
      </c>
      <c r="B41" s="126" t="s">
        <v>2820</v>
      </c>
      <c r="C41" s="96">
        <v>44435.609305555554</v>
      </c>
      <c r="D41" s="96" t="s">
        <v>2175</v>
      </c>
      <c r="E41" s="126">
        <v>691</v>
      </c>
      <c r="F41" s="142" t="str">
        <f>VLOOKUP(E41,VIP!$A$2:$O15456,2,0)</f>
        <v>DRBR691</v>
      </c>
      <c r="G41" s="142" t="str">
        <f>VLOOKUP(E41,'LISTADO ATM'!$A$2:$B$900,2,0)</f>
        <v>ATM Eco Petroleo Manzanillo</v>
      </c>
      <c r="H41" s="142" t="str">
        <f>VLOOKUP(E41,VIP!$A$2:$O20417,7,FALSE)</f>
        <v>Si</v>
      </c>
      <c r="I41" s="142" t="str">
        <f>VLOOKUP(E41,VIP!$A$2:$O12382,8,FALSE)</f>
        <v>Si</v>
      </c>
      <c r="J41" s="142" t="str">
        <f>VLOOKUP(E41,VIP!$A$2:$O12332,8,FALSE)</f>
        <v>Si</v>
      </c>
      <c r="K41" s="142" t="str">
        <f>VLOOKUP(E41,VIP!$A$2:$O15906,6,0)</f>
        <v>NO</v>
      </c>
      <c r="L41" s="135" t="s">
        <v>2239</v>
      </c>
      <c r="M41" s="145" t="s">
        <v>2535</v>
      </c>
      <c r="N41" s="95" t="s">
        <v>2444</v>
      </c>
      <c r="O41" s="142" t="s">
        <v>2583</v>
      </c>
      <c r="P41" s="142"/>
      <c r="Q41" s="148" t="s">
        <v>2855</v>
      </c>
      <c r="R41" s="69"/>
    </row>
    <row r="42" spans="1:18" ht="18" x14ac:dyDescent="0.25">
      <c r="A42" s="142" t="str">
        <f>VLOOKUP(E42,'LISTADO ATM'!$A$2:$C$901,3,0)</f>
        <v>DISTRITO NACIONAL</v>
      </c>
      <c r="B42" s="126" t="s">
        <v>2763</v>
      </c>
      <c r="C42" s="96">
        <v>44435.410775462966</v>
      </c>
      <c r="D42" s="96" t="s">
        <v>2460</v>
      </c>
      <c r="E42" s="126">
        <v>850</v>
      </c>
      <c r="F42" s="142" t="str">
        <f>VLOOKUP(E42,VIP!$A$2:$O15459,2,0)</f>
        <v>DRBR850</v>
      </c>
      <c r="G42" s="142" t="str">
        <f>VLOOKUP(E42,'LISTADO ATM'!$A$2:$B$900,2,0)</f>
        <v xml:space="preserve">ATM Hotel Be Live Hamaca </v>
      </c>
      <c r="H42" s="142" t="str">
        <f>VLOOKUP(E42,VIP!$A$2:$O20420,7,FALSE)</f>
        <v>Si</v>
      </c>
      <c r="I42" s="142" t="str">
        <f>VLOOKUP(E42,VIP!$A$2:$O12385,8,FALSE)</f>
        <v>Si</v>
      </c>
      <c r="J42" s="142" t="str">
        <f>VLOOKUP(E42,VIP!$A$2:$O12335,8,FALSE)</f>
        <v>Si</v>
      </c>
      <c r="K42" s="142" t="str">
        <f>VLOOKUP(E42,VIP!$A$2:$O15909,6,0)</f>
        <v>NO</v>
      </c>
      <c r="L42" s="135" t="s">
        <v>2766</v>
      </c>
      <c r="M42" s="145" t="s">
        <v>2535</v>
      </c>
      <c r="N42" s="145" t="s">
        <v>2647</v>
      </c>
      <c r="O42" s="142" t="s">
        <v>2767</v>
      </c>
      <c r="P42" s="142" t="s">
        <v>2910</v>
      </c>
      <c r="Q42" s="148">
        <v>44435.380555555559</v>
      </c>
      <c r="R42" s="69"/>
    </row>
    <row r="43" spans="1:18" ht="18" x14ac:dyDescent="0.25">
      <c r="A43" s="142" t="str">
        <f>VLOOKUP(E43,'LISTADO ATM'!$A$2:$C$901,3,0)</f>
        <v>SUR</v>
      </c>
      <c r="B43" s="126" t="s">
        <v>2758</v>
      </c>
      <c r="C43" s="96">
        <v>44435.413344907407</v>
      </c>
      <c r="D43" s="96" t="s">
        <v>2460</v>
      </c>
      <c r="E43" s="126">
        <v>584</v>
      </c>
      <c r="F43" s="142" t="str">
        <f>VLOOKUP(E43,VIP!$A$2:$O15454,2,0)</f>
        <v>DRBR404</v>
      </c>
      <c r="G43" s="142" t="str">
        <f>VLOOKUP(E43,'LISTADO ATM'!$A$2:$B$900,2,0)</f>
        <v xml:space="preserve">ATM Oficina San Cristóbal I </v>
      </c>
      <c r="H43" s="142" t="str">
        <f>VLOOKUP(E43,VIP!$A$2:$O20415,7,FALSE)</f>
        <v>Si</v>
      </c>
      <c r="I43" s="142" t="str">
        <f>VLOOKUP(E43,VIP!$A$2:$O12380,8,FALSE)</f>
        <v>Si</v>
      </c>
      <c r="J43" s="142" t="str">
        <f>VLOOKUP(E43,VIP!$A$2:$O12330,8,FALSE)</f>
        <v>Si</v>
      </c>
      <c r="K43" s="142" t="str">
        <f>VLOOKUP(E43,VIP!$A$2:$O15904,6,0)</f>
        <v>SI</v>
      </c>
      <c r="L43" s="135" t="s">
        <v>2766</v>
      </c>
      <c r="M43" s="145" t="s">
        <v>2535</v>
      </c>
      <c r="N43" s="145" t="s">
        <v>2647</v>
      </c>
      <c r="O43" s="142" t="s">
        <v>2767</v>
      </c>
      <c r="P43" s="142" t="s">
        <v>2910</v>
      </c>
      <c r="Q43" s="148">
        <v>44435.390972222223</v>
      </c>
      <c r="R43" s="69"/>
    </row>
    <row r="44" spans="1:18" ht="18" x14ac:dyDescent="0.25">
      <c r="A44" s="142" t="str">
        <f>VLOOKUP(E44,'LISTADO ATM'!$A$2:$C$901,3,0)</f>
        <v>NORTE</v>
      </c>
      <c r="B44" s="126" t="s">
        <v>2759</v>
      </c>
      <c r="C44" s="96">
        <v>44435.412835648145</v>
      </c>
      <c r="D44" s="96" t="s">
        <v>2460</v>
      </c>
      <c r="E44" s="126">
        <v>304</v>
      </c>
      <c r="F44" s="142" t="str">
        <f>VLOOKUP(E44,VIP!$A$2:$O15455,2,0)</f>
        <v>DRBR304</v>
      </c>
      <c r="G44" s="142" t="str">
        <f>VLOOKUP(E44,'LISTADO ATM'!$A$2:$B$900,2,0)</f>
        <v xml:space="preserve">ATM Multicentro La Sirena Estrella Sadhala </v>
      </c>
      <c r="H44" s="142" t="str">
        <f>VLOOKUP(E44,VIP!$A$2:$O20416,7,FALSE)</f>
        <v>Si</v>
      </c>
      <c r="I44" s="142" t="str">
        <f>VLOOKUP(E44,VIP!$A$2:$O12381,8,FALSE)</f>
        <v>Si</v>
      </c>
      <c r="J44" s="142" t="str">
        <f>VLOOKUP(E44,VIP!$A$2:$O12331,8,FALSE)</f>
        <v>Si</v>
      </c>
      <c r="K44" s="142" t="str">
        <f>VLOOKUP(E44,VIP!$A$2:$O15905,6,0)</f>
        <v>NO</v>
      </c>
      <c r="L44" s="135" t="s">
        <v>2766</v>
      </c>
      <c r="M44" s="145" t="s">
        <v>2535</v>
      </c>
      <c r="N44" s="145" t="s">
        <v>2647</v>
      </c>
      <c r="O44" s="142" t="s">
        <v>2767</v>
      </c>
      <c r="P44" s="142" t="s">
        <v>2910</v>
      </c>
      <c r="Q44" s="148">
        <v>44435.396527777775</v>
      </c>
      <c r="R44" s="69"/>
    </row>
    <row r="45" spans="1:18" ht="18" x14ac:dyDescent="0.25">
      <c r="A45" s="142" t="str">
        <f>VLOOKUP(E45,'LISTADO ATM'!$A$2:$C$901,3,0)</f>
        <v>ESTE</v>
      </c>
      <c r="B45" s="126" t="s">
        <v>2765</v>
      </c>
      <c r="C45" s="96">
        <v>44435.319699074076</v>
      </c>
      <c r="D45" s="96" t="s">
        <v>2460</v>
      </c>
      <c r="E45" s="126">
        <v>609</v>
      </c>
      <c r="F45" s="142" t="str">
        <f>VLOOKUP(E45,VIP!$A$2:$O15461,2,0)</f>
        <v>DRBR120</v>
      </c>
      <c r="G45" s="142" t="str">
        <f>VLOOKUP(E45,'LISTADO ATM'!$A$2:$B$900,2,0)</f>
        <v xml:space="preserve">ATM S/M Jumbo (San Pedro) </v>
      </c>
      <c r="H45" s="142" t="str">
        <f>VLOOKUP(E45,VIP!$A$2:$O20422,7,FALSE)</f>
        <v>Si</v>
      </c>
      <c r="I45" s="142" t="str">
        <f>VLOOKUP(E45,VIP!$A$2:$O12387,8,FALSE)</f>
        <v>Si</v>
      </c>
      <c r="J45" s="142" t="str">
        <f>VLOOKUP(E45,VIP!$A$2:$O12337,8,FALSE)</f>
        <v>Si</v>
      </c>
      <c r="K45" s="142" t="str">
        <f>VLOOKUP(E45,VIP!$A$2:$O15911,6,0)</f>
        <v>NO</v>
      </c>
      <c r="L45" s="135" t="s">
        <v>2766</v>
      </c>
      <c r="M45" s="145" t="s">
        <v>2535</v>
      </c>
      <c r="N45" s="145" t="s">
        <v>2647</v>
      </c>
      <c r="O45" s="142" t="s">
        <v>2461</v>
      </c>
      <c r="P45" s="142" t="s">
        <v>2910</v>
      </c>
      <c r="Q45" s="148">
        <v>44435.454861111109</v>
      </c>
      <c r="R45" s="69"/>
    </row>
    <row r="46" spans="1:18" ht="18" x14ac:dyDescent="0.25">
      <c r="A46" s="142" t="str">
        <f>VLOOKUP(E46,'LISTADO ATM'!$A$2:$C$901,3,0)</f>
        <v>NORTE</v>
      </c>
      <c r="B46" s="126" t="s">
        <v>2764</v>
      </c>
      <c r="C46" s="96">
        <v>44435.368425925924</v>
      </c>
      <c r="D46" s="96" t="s">
        <v>2460</v>
      </c>
      <c r="E46" s="126">
        <v>605</v>
      </c>
      <c r="F46" s="142" t="str">
        <f>VLOOKUP(E46,VIP!$A$2:$O15460,2,0)</f>
        <v>DRBR141</v>
      </c>
      <c r="G46" s="142" t="str">
        <f>VLOOKUP(E46,'LISTADO ATM'!$A$2:$B$900,2,0)</f>
        <v xml:space="preserve">ATM Oficina Bonao I </v>
      </c>
      <c r="H46" s="142" t="str">
        <f>VLOOKUP(E46,VIP!$A$2:$O20421,7,FALSE)</f>
        <v>Si</v>
      </c>
      <c r="I46" s="142" t="str">
        <f>VLOOKUP(E46,VIP!$A$2:$O12386,8,FALSE)</f>
        <v>Si</v>
      </c>
      <c r="J46" s="142" t="str">
        <f>VLOOKUP(E46,VIP!$A$2:$O12336,8,FALSE)</f>
        <v>Si</v>
      </c>
      <c r="K46" s="142" t="str">
        <f>VLOOKUP(E46,VIP!$A$2:$O15910,6,0)</f>
        <v>SI</v>
      </c>
      <c r="L46" s="135" t="s">
        <v>2766</v>
      </c>
      <c r="M46" s="145" t="s">
        <v>2535</v>
      </c>
      <c r="N46" s="145" t="s">
        <v>2647</v>
      </c>
      <c r="O46" s="142" t="s">
        <v>2632</v>
      </c>
      <c r="P46" s="142" t="s">
        <v>2910</v>
      </c>
      <c r="Q46" s="148">
        <v>44435.457638888889</v>
      </c>
      <c r="R46" s="69"/>
    </row>
    <row r="47" spans="1:18" ht="18" x14ac:dyDescent="0.25">
      <c r="A47" s="142" t="str">
        <f>VLOOKUP(E47,'LISTADO ATM'!$A$2:$C$901,3,0)</f>
        <v>ESTE</v>
      </c>
      <c r="B47" s="126" t="s">
        <v>2809</v>
      </c>
      <c r="C47" s="96">
        <v>44435.582349537035</v>
      </c>
      <c r="D47" s="96" t="s">
        <v>2460</v>
      </c>
      <c r="E47" s="126">
        <v>893</v>
      </c>
      <c r="F47" s="142" t="str">
        <f>VLOOKUP(E47,VIP!$A$2:$O15460,2,0)</f>
        <v>DRBR893</v>
      </c>
      <c r="G47" s="142" t="str">
        <f>VLOOKUP(E47,'LISTADO ATM'!$A$2:$B$900,2,0)</f>
        <v xml:space="preserve">ATM Hotel Be Live Canoa (Bayahibe) II </v>
      </c>
      <c r="H47" s="142" t="str">
        <f>VLOOKUP(E47,VIP!$A$2:$O20421,7,FALSE)</f>
        <v>Si</v>
      </c>
      <c r="I47" s="142" t="str">
        <f>VLOOKUP(E47,VIP!$A$2:$O12386,8,FALSE)</f>
        <v>Si</v>
      </c>
      <c r="J47" s="142" t="str">
        <f>VLOOKUP(E47,VIP!$A$2:$O12336,8,FALSE)</f>
        <v>Si</v>
      </c>
      <c r="K47" s="142" t="str">
        <f>VLOOKUP(E47,VIP!$A$2:$O15910,6,0)</f>
        <v>NO</v>
      </c>
      <c r="L47" s="135" t="s">
        <v>2766</v>
      </c>
      <c r="M47" s="145" t="s">
        <v>2535</v>
      </c>
      <c r="N47" s="145" t="s">
        <v>2647</v>
      </c>
      <c r="O47" s="142" t="s">
        <v>2767</v>
      </c>
      <c r="P47" s="142" t="s">
        <v>2910</v>
      </c>
      <c r="Q47" s="148">
        <v>44435.525000000001</v>
      </c>
      <c r="R47" s="69"/>
    </row>
    <row r="48" spans="1:18" ht="18" x14ac:dyDescent="0.25">
      <c r="A48" s="142" t="str">
        <f>VLOOKUP(E48,'LISTADO ATM'!$A$2:$C$901,3,0)</f>
        <v>DISTRITO NACIONAL</v>
      </c>
      <c r="B48" s="126" t="s">
        <v>2808</v>
      </c>
      <c r="C48" s="96">
        <v>44435.582777777781</v>
      </c>
      <c r="D48" s="96" t="s">
        <v>2460</v>
      </c>
      <c r="E48" s="126">
        <v>567</v>
      </c>
      <c r="F48" s="142" t="str">
        <f>VLOOKUP(E48,VIP!$A$2:$O15459,2,0)</f>
        <v>DRBR015</v>
      </c>
      <c r="G48" s="142" t="str">
        <f>VLOOKUP(E48,'LISTADO ATM'!$A$2:$B$900,2,0)</f>
        <v xml:space="preserve">ATM Oficina Máximo Gómez </v>
      </c>
      <c r="H48" s="142" t="str">
        <f>VLOOKUP(E48,VIP!$A$2:$O20420,7,FALSE)</f>
        <v>Si</v>
      </c>
      <c r="I48" s="142" t="str">
        <f>VLOOKUP(E48,VIP!$A$2:$O12385,8,FALSE)</f>
        <v>Si</v>
      </c>
      <c r="J48" s="142" t="str">
        <f>VLOOKUP(E48,VIP!$A$2:$O12335,8,FALSE)</f>
        <v>Si</v>
      </c>
      <c r="K48" s="142" t="str">
        <f>VLOOKUP(E48,VIP!$A$2:$O15909,6,0)</f>
        <v>NO</v>
      </c>
      <c r="L48" s="135" t="s">
        <v>2766</v>
      </c>
      <c r="M48" s="145" t="s">
        <v>2535</v>
      </c>
      <c r="N48" s="145" t="s">
        <v>2647</v>
      </c>
      <c r="O48" s="142" t="s">
        <v>2767</v>
      </c>
      <c r="P48" s="142" t="s">
        <v>2910</v>
      </c>
      <c r="Q48" s="148">
        <v>44435.541666666664</v>
      </c>
      <c r="R48" s="69"/>
    </row>
    <row r="49" spans="1:18" ht="18" x14ac:dyDescent="0.25">
      <c r="A49" s="142" t="str">
        <f>VLOOKUP(E49,'LISTADO ATM'!$A$2:$C$901,3,0)</f>
        <v>NORTE</v>
      </c>
      <c r="B49" s="126" t="s">
        <v>2816</v>
      </c>
      <c r="C49" s="96">
        <v>44435.577928240738</v>
      </c>
      <c r="D49" s="96" t="s">
        <v>2460</v>
      </c>
      <c r="E49" s="126">
        <v>950</v>
      </c>
      <c r="F49" s="142" t="str">
        <f>VLOOKUP(E49,VIP!$A$2:$O15467,2,0)</f>
        <v>DRBR12G</v>
      </c>
      <c r="G49" s="142" t="str">
        <f>VLOOKUP(E49,'LISTADO ATM'!$A$2:$B$900,2,0)</f>
        <v xml:space="preserve">ATM Oficina Monterrico </v>
      </c>
      <c r="H49" s="142" t="str">
        <f>VLOOKUP(E49,VIP!$A$2:$O20428,7,FALSE)</f>
        <v>Si</v>
      </c>
      <c r="I49" s="142" t="str">
        <f>VLOOKUP(E49,VIP!$A$2:$O12393,8,FALSE)</f>
        <v>Si</v>
      </c>
      <c r="J49" s="142" t="str">
        <f>VLOOKUP(E49,VIP!$A$2:$O12343,8,FALSE)</f>
        <v>Si</v>
      </c>
      <c r="K49" s="142" t="str">
        <f>VLOOKUP(E49,VIP!$A$2:$O15917,6,0)</f>
        <v>SI</v>
      </c>
      <c r="L49" s="135" t="s">
        <v>2766</v>
      </c>
      <c r="M49" s="145" t="s">
        <v>2535</v>
      </c>
      <c r="N49" s="145" t="s">
        <v>2647</v>
      </c>
      <c r="O49" s="142" t="s">
        <v>2767</v>
      </c>
      <c r="P49" s="142" t="s">
        <v>2910</v>
      </c>
      <c r="Q49" s="148">
        <v>44435.559027777781</v>
      </c>
      <c r="R49" s="69"/>
    </row>
    <row r="50" spans="1:18" ht="18" x14ac:dyDescent="0.25">
      <c r="A50" s="142" t="str">
        <f>VLOOKUP(E50,'LISTADO ATM'!$A$2:$C$901,3,0)</f>
        <v>DISTRITO NACIONAL</v>
      </c>
      <c r="B50" s="126" t="s">
        <v>2810</v>
      </c>
      <c r="C50" s="96">
        <v>44435.581932870373</v>
      </c>
      <c r="D50" s="96" t="s">
        <v>2460</v>
      </c>
      <c r="E50" s="126">
        <v>407</v>
      </c>
      <c r="F50" s="142" t="str">
        <f>VLOOKUP(E50,VIP!$A$2:$O15461,2,0)</f>
        <v>DRBR407</v>
      </c>
      <c r="G50" s="142" t="str">
        <f>VLOOKUP(E50,'LISTADO ATM'!$A$2:$B$900,2,0)</f>
        <v xml:space="preserve">ATM Multicentro La Sirena Villa Mella </v>
      </c>
      <c r="H50" s="142" t="str">
        <f>VLOOKUP(E50,VIP!$A$2:$O20422,7,FALSE)</f>
        <v>Si</v>
      </c>
      <c r="I50" s="142" t="str">
        <f>VLOOKUP(E50,VIP!$A$2:$O12387,8,FALSE)</f>
        <v>Si</v>
      </c>
      <c r="J50" s="142" t="str">
        <f>VLOOKUP(E50,VIP!$A$2:$O12337,8,FALSE)</f>
        <v>Si</v>
      </c>
      <c r="K50" s="142" t="str">
        <f>VLOOKUP(E50,VIP!$A$2:$O15911,6,0)</f>
        <v>NO</v>
      </c>
      <c r="L50" s="135" t="s">
        <v>2766</v>
      </c>
      <c r="M50" s="145" t="s">
        <v>2535</v>
      </c>
      <c r="N50" s="145" t="s">
        <v>2647</v>
      </c>
      <c r="O50" s="142" t="s">
        <v>2767</v>
      </c>
      <c r="P50" s="142" t="s">
        <v>2910</v>
      </c>
      <c r="Q50" s="148">
        <v>44435.560416666667</v>
      </c>
      <c r="R50" s="69"/>
    </row>
    <row r="51" spans="1:18" ht="18" x14ac:dyDescent="0.25">
      <c r="A51" s="142" t="str">
        <f>VLOOKUP(E51,'LISTADO ATM'!$A$2:$C$901,3,0)</f>
        <v>DISTRITO NACIONAL</v>
      </c>
      <c r="B51" s="126" t="s">
        <v>2804</v>
      </c>
      <c r="C51" s="96">
        <v>44435.585324074076</v>
      </c>
      <c r="D51" s="96" t="s">
        <v>2460</v>
      </c>
      <c r="E51" s="126">
        <v>238</v>
      </c>
      <c r="F51" s="142" t="str">
        <f>VLOOKUP(E51,VIP!$A$2:$O15455,2,0)</f>
        <v>DRBR238</v>
      </c>
      <c r="G51" s="142" t="str">
        <f>VLOOKUP(E51,'LISTADO ATM'!$A$2:$B$900,2,0)</f>
        <v xml:space="preserve">ATM Multicentro La Sirena Charles de Gaulle </v>
      </c>
      <c r="H51" s="142" t="str">
        <f>VLOOKUP(E51,VIP!$A$2:$O20416,7,FALSE)</f>
        <v>Si</v>
      </c>
      <c r="I51" s="142" t="str">
        <f>VLOOKUP(E51,VIP!$A$2:$O12381,8,FALSE)</f>
        <v>Si</v>
      </c>
      <c r="J51" s="142" t="str">
        <f>VLOOKUP(E51,VIP!$A$2:$O12331,8,FALSE)</f>
        <v>Si</v>
      </c>
      <c r="K51" s="142" t="str">
        <f>VLOOKUP(E51,VIP!$A$2:$O15905,6,0)</f>
        <v>No</v>
      </c>
      <c r="L51" s="135" t="s">
        <v>2766</v>
      </c>
      <c r="M51" s="145" t="s">
        <v>2535</v>
      </c>
      <c r="N51" s="145" t="s">
        <v>2647</v>
      </c>
      <c r="O51" s="142" t="s">
        <v>2767</v>
      </c>
      <c r="P51" s="142" t="s">
        <v>2910</v>
      </c>
      <c r="Q51" s="148">
        <v>44435.560416666667</v>
      </c>
      <c r="R51" s="69"/>
    </row>
    <row r="52" spans="1:18" ht="18" x14ac:dyDescent="0.25">
      <c r="A52" s="142" t="str">
        <f>VLOOKUP(E52,'LISTADO ATM'!$A$2:$C$901,3,0)</f>
        <v>NORTE</v>
      </c>
      <c r="B52" s="126" t="s">
        <v>2817</v>
      </c>
      <c r="C52" s="96">
        <v>44435.576793981483</v>
      </c>
      <c r="D52" s="96" t="s">
        <v>2460</v>
      </c>
      <c r="E52" s="126">
        <v>307</v>
      </c>
      <c r="F52" s="142" t="str">
        <f>VLOOKUP(E52,VIP!$A$2:$O15468,2,0)</f>
        <v>DRBR307</v>
      </c>
      <c r="G52" s="142" t="str">
        <f>VLOOKUP(E52,'LISTADO ATM'!$A$2:$B$900,2,0)</f>
        <v>ATM Oficina Nagua II</v>
      </c>
      <c r="H52" s="142" t="str">
        <f>VLOOKUP(E52,VIP!$A$2:$O20429,7,FALSE)</f>
        <v>Si</v>
      </c>
      <c r="I52" s="142" t="str">
        <f>VLOOKUP(E52,VIP!$A$2:$O12394,8,FALSE)</f>
        <v>Si</v>
      </c>
      <c r="J52" s="142" t="str">
        <f>VLOOKUP(E52,VIP!$A$2:$O12344,8,FALSE)</f>
        <v>Si</v>
      </c>
      <c r="K52" s="142" t="str">
        <f>VLOOKUP(E52,VIP!$A$2:$O15918,6,0)</f>
        <v>SI</v>
      </c>
      <c r="L52" s="135" t="s">
        <v>2766</v>
      </c>
      <c r="M52" s="145" t="s">
        <v>2535</v>
      </c>
      <c r="N52" s="145" t="s">
        <v>2647</v>
      </c>
      <c r="O52" s="142" t="s">
        <v>2767</v>
      </c>
      <c r="P52" s="142" t="s">
        <v>2910</v>
      </c>
      <c r="Q52" s="148">
        <v>44435.561111111114</v>
      </c>
      <c r="R52" s="69"/>
    </row>
    <row r="53" spans="1:18" ht="18" x14ac:dyDescent="0.25">
      <c r="A53" s="142" t="str">
        <f>VLOOKUP(E53,'LISTADO ATM'!$A$2:$C$901,3,0)</f>
        <v>NORTE</v>
      </c>
      <c r="B53" s="126" t="s">
        <v>2811</v>
      </c>
      <c r="C53" s="96">
        <v>44435.581226851849</v>
      </c>
      <c r="D53" s="96" t="s">
        <v>2460</v>
      </c>
      <c r="E53" s="126">
        <v>731</v>
      </c>
      <c r="F53" s="142" t="str">
        <f>VLOOKUP(E53,VIP!$A$2:$O15462,2,0)</f>
        <v>DRBR311</v>
      </c>
      <c r="G53" s="142" t="str">
        <f>VLOOKUP(E53,'LISTADO ATM'!$A$2:$B$900,2,0)</f>
        <v xml:space="preserve">ATM UNP Villa González </v>
      </c>
      <c r="H53" s="142" t="str">
        <f>VLOOKUP(E53,VIP!$A$2:$O20423,7,FALSE)</f>
        <v>Si</v>
      </c>
      <c r="I53" s="142" t="str">
        <f>VLOOKUP(E53,VIP!$A$2:$O12388,8,FALSE)</f>
        <v>Si</v>
      </c>
      <c r="J53" s="142" t="str">
        <f>VLOOKUP(E53,VIP!$A$2:$O12338,8,FALSE)</f>
        <v>Si</v>
      </c>
      <c r="K53" s="142" t="str">
        <f>VLOOKUP(E53,VIP!$A$2:$O15912,6,0)</f>
        <v>NO</v>
      </c>
      <c r="L53" s="135" t="s">
        <v>2766</v>
      </c>
      <c r="M53" s="145" t="s">
        <v>2535</v>
      </c>
      <c r="N53" s="145" t="s">
        <v>2647</v>
      </c>
      <c r="O53" s="142" t="s">
        <v>2767</v>
      </c>
      <c r="P53" s="142" t="s">
        <v>2910</v>
      </c>
      <c r="Q53" s="148">
        <v>44435.561805555553</v>
      </c>
      <c r="R53" s="69"/>
    </row>
    <row r="54" spans="1:18" ht="18" x14ac:dyDescent="0.25">
      <c r="A54" s="142" t="str">
        <f>VLOOKUP(E54,'LISTADO ATM'!$A$2:$C$901,3,0)</f>
        <v>NORTE</v>
      </c>
      <c r="B54" s="126" t="s">
        <v>2805</v>
      </c>
      <c r="C54" s="96">
        <v>44435.584687499999</v>
      </c>
      <c r="D54" s="96" t="s">
        <v>2460</v>
      </c>
      <c r="E54" s="126">
        <v>728</v>
      </c>
      <c r="F54" s="142" t="str">
        <f>VLOOKUP(E54,VIP!$A$2:$O15456,2,0)</f>
        <v>DRBR051</v>
      </c>
      <c r="G54" s="142" t="str">
        <f>VLOOKUP(E54,'LISTADO ATM'!$A$2:$B$900,2,0)</f>
        <v xml:space="preserve">ATM UNP La Vega Oficina Regional Norcentral </v>
      </c>
      <c r="H54" s="142" t="str">
        <f>VLOOKUP(E54,VIP!$A$2:$O20417,7,FALSE)</f>
        <v>Si</v>
      </c>
      <c r="I54" s="142" t="str">
        <f>VLOOKUP(E54,VIP!$A$2:$O12382,8,FALSE)</f>
        <v>Si</v>
      </c>
      <c r="J54" s="142" t="str">
        <f>VLOOKUP(E54,VIP!$A$2:$O12332,8,FALSE)</f>
        <v>Si</v>
      </c>
      <c r="K54" s="142" t="str">
        <f>VLOOKUP(E54,VIP!$A$2:$O15906,6,0)</f>
        <v>SI</v>
      </c>
      <c r="L54" s="135" t="s">
        <v>2766</v>
      </c>
      <c r="M54" s="145" t="s">
        <v>2535</v>
      </c>
      <c r="N54" s="145" t="s">
        <v>2647</v>
      </c>
      <c r="O54" s="142" t="s">
        <v>2767</v>
      </c>
      <c r="P54" s="142" t="s">
        <v>2910</v>
      </c>
      <c r="Q54" s="148">
        <v>44435.5625</v>
      </c>
      <c r="R54" s="69"/>
    </row>
    <row r="55" spans="1:18" ht="18" x14ac:dyDescent="0.25">
      <c r="A55" s="142" t="str">
        <f>VLOOKUP(E55,'LISTADO ATM'!$A$2:$C$901,3,0)</f>
        <v>DISTRITO NACIONAL</v>
      </c>
      <c r="B55" s="126" t="s">
        <v>2803</v>
      </c>
      <c r="C55" s="96">
        <v>44435.587187500001</v>
      </c>
      <c r="D55" s="96" t="s">
        <v>2460</v>
      </c>
      <c r="E55" s="126">
        <v>568</v>
      </c>
      <c r="F55" s="142" t="str">
        <f>VLOOKUP(E55,VIP!$A$2:$O15454,2,0)</f>
        <v>DRBR01F</v>
      </c>
      <c r="G55" s="142" t="str">
        <f>VLOOKUP(E55,'LISTADO ATM'!$A$2:$B$900,2,0)</f>
        <v xml:space="preserve">ATM Ministerio de Educación </v>
      </c>
      <c r="H55" s="142" t="str">
        <f>VLOOKUP(E55,VIP!$A$2:$O20415,7,FALSE)</f>
        <v>Si</v>
      </c>
      <c r="I55" s="142" t="str">
        <f>VLOOKUP(E55,VIP!$A$2:$O12380,8,FALSE)</f>
        <v>Si</v>
      </c>
      <c r="J55" s="142" t="str">
        <f>VLOOKUP(E55,VIP!$A$2:$O12330,8,FALSE)</f>
        <v>Si</v>
      </c>
      <c r="K55" s="142" t="str">
        <f>VLOOKUP(E55,VIP!$A$2:$O15904,6,0)</f>
        <v>NO</v>
      </c>
      <c r="L55" s="135" t="s">
        <v>2766</v>
      </c>
      <c r="M55" s="145" t="s">
        <v>2535</v>
      </c>
      <c r="N55" s="145" t="s">
        <v>2647</v>
      </c>
      <c r="O55" s="142" t="s">
        <v>2461</v>
      </c>
      <c r="P55" s="142" t="s">
        <v>2910</v>
      </c>
      <c r="Q55" s="148">
        <v>44435.637499999997</v>
      </c>
      <c r="R55" s="69"/>
    </row>
    <row r="56" spans="1:18" ht="18" x14ac:dyDescent="0.25">
      <c r="A56" s="142" t="str">
        <f>VLOOKUP(E56,'LISTADO ATM'!$A$2:$C$901,3,0)</f>
        <v>NORTE</v>
      </c>
      <c r="B56" s="126" t="s">
        <v>2741</v>
      </c>
      <c r="C56" s="96">
        <v>44435.040439814817</v>
      </c>
      <c r="D56" s="96" t="s">
        <v>2460</v>
      </c>
      <c r="E56" s="126">
        <v>956</v>
      </c>
      <c r="F56" s="142" t="str">
        <f>VLOOKUP(E56,VIP!$A$2:$O15463,2,0)</f>
        <v>DRBR956</v>
      </c>
      <c r="G56" s="142" t="str">
        <f>VLOOKUP(E56,'LISTADO ATM'!$A$2:$B$900,2,0)</f>
        <v xml:space="preserve">ATM Autoservicio El Jaya (SFM) </v>
      </c>
      <c r="H56" s="142" t="str">
        <f>VLOOKUP(E56,VIP!$A$2:$O20424,7,FALSE)</f>
        <v>Si</v>
      </c>
      <c r="I56" s="142" t="str">
        <f>VLOOKUP(E56,VIP!$A$2:$O12389,8,FALSE)</f>
        <v>Si</v>
      </c>
      <c r="J56" s="142" t="str">
        <f>VLOOKUP(E56,VIP!$A$2:$O12339,8,FALSE)</f>
        <v>Si</v>
      </c>
      <c r="K56" s="142" t="str">
        <f>VLOOKUP(E56,VIP!$A$2:$O15913,6,0)</f>
        <v>NO</v>
      </c>
      <c r="L56" s="135" t="s">
        <v>2631</v>
      </c>
      <c r="M56" s="145" t="s">
        <v>2535</v>
      </c>
      <c r="N56" s="95" t="s">
        <v>2444</v>
      </c>
      <c r="O56" s="142" t="s">
        <v>2743</v>
      </c>
      <c r="P56" s="142"/>
      <c r="Q56" s="148">
        <v>44435.436805555553</v>
      </c>
      <c r="R56" s="69"/>
    </row>
    <row r="57" spans="1:18" ht="18" x14ac:dyDescent="0.25">
      <c r="A57" s="142" t="str">
        <f>VLOOKUP(E57,'LISTADO ATM'!$A$2:$C$901,3,0)</f>
        <v>SUR</v>
      </c>
      <c r="B57" s="126" t="s">
        <v>2701</v>
      </c>
      <c r="C57" s="96">
        <v>44434.77107638889</v>
      </c>
      <c r="D57" s="96" t="s">
        <v>2460</v>
      </c>
      <c r="E57" s="126">
        <v>829</v>
      </c>
      <c r="F57" s="142" t="str">
        <f>VLOOKUP(E57,VIP!$A$2:$O15476,2,0)</f>
        <v>DRBR829</v>
      </c>
      <c r="G57" s="142" t="str">
        <f>VLOOKUP(E57,'LISTADO ATM'!$A$2:$B$900,2,0)</f>
        <v xml:space="preserve">ATM UNP Multicentro Sirena Baní </v>
      </c>
      <c r="H57" s="142" t="str">
        <f>VLOOKUP(E57,VIP!$A$2:$O20437,7,FALSE)</f>
        <v>Si</v>
      </c>
      <c r="I57" s="142" t="str">
        <f>VLOOKUP(E57,VIP!$A$2:$O12402,8,FALSE)</f>
        <v>Si</v>
      </c>
      <c r="J57" s="142" t="str">
        <f>VLOOKUP(E57,VIP!$A$2:$O12352,8,FALSE)</f>
        <v>Si</v>
      </c>
      <c r="K57" s="142" t="str">
        <f>VLOOKUP(E57,VIP!$A$2:$O15926,6,0)</f>
        <v>NO</v>
      </c>
      <c r="L57" s="135" t="s">
        <v>2757</v>
      </c>
      <c r="M57" s="145" t="s">
        <v>2535</v>
      </c>
      <c r="N57" s="95" t="s">
        <v>2444</v>
      </c>
      <c r="O57" s="142" t="s">
        <v>2461</v>
      </c>
      <c r="P57" s="142"/>
      <c r="Q57" s="148">
        <v>44435.438888888886</v>
      </c>
      <c r="R57" s="69"/>
    </row>
    <row r="58" spans="1:18" ht="18" x14ac:dyDescent="0.25">
      <c r="A58" s="142" t="str">
        <f>VLOOKUP(E58,'LISTADO ATM'!$A$2:$C$901,3,0)</f>
        <v>DISTRITO NACIONAL</v>
      </c>
      <c r="B58" s="126" t="s">
        <v>2669</v>
      </c>
      <c r="C58" s="96">
        <v>44434.652870370373</v>
      </c>
      <c r="D58" s="96" t="s">
        <v>2441</v>
      </c>
      <c r="E58" s="126">
        <v>721</v>
      </c>
      <c r="F58" s="142" t="str">
        <f>VLOOKUP(E58,VIP!$A$2:$O15453,2,0)</f>
        <v>DRBR23A</v>
      </c>
      <c r="G58" s="142" t="str">
        <f>VLOOKUP(E58,'LISTADO ATM'!$A$2:$B$900,2,0)</f>
        <v xml:space="preserve">ATM Oficina Charles de Gaulle II </v>
      </c>
      <c r="H58" s="142" t="str">
        <f>VLOOKUP(E58,VIP!$A$2:$O20414,7,FALSE)</f>
        <v>Si</v>
      </c>
      <c r="I58" s="142" t="str">
        <f>VLOOKUP(E58,VIP!$A$2:$O12379,8,FALSE)</f>
        <v>Si</v>
      </c>
      <c r="J58" s="142" t="str">
        <f>VLOOKUP(E58,VIP!$A$2:$O12329,8,FALSE)</f>
        <v>Si</v>
      </c>
      <c r="K58" s="142" t="str">
        <f>VLOOKUP(E58,VIP!$A$2:$O15903,6,0)</f>
        <v>NO</v>
      </c>
      <c r="L58" s="135" t="s">
        <v>2550</v>
      </c>
      <c r="M58" s="145" t="s">
        <v>2535</v>
      </c>
      <c r="N58" s="95" t="s">
        <v>2444</v>
      </c>
      <c r="O58" s="142" t="s">
        <v>2445</v>
      </c>
      <c r="P58" s="142"/>
      <c r="Q58" s="148">
        <v>44435.43472222222</v>
      </c>
      <c r="R58" s="69"/>
    </row>
    <row r="59" spans="1:18" ht="18" x14ac:dyDescent="0.25">
      <c r="A59" s="142" t="str">
        <f>VLOOKUP(E59,'LISTADO ATM'!$A$2:$C$901,3,0)</f>
        <v>ESTE</v>
      </c>
      <c r="B59" s="126" t="s">
        <v>2702</v>
      </c>
      <c r="C59" s="96">
        <v>44434.761678240742</v>
      </c>
      <c r="D59" s="96" t="s">
        <v>2441</v>
      </c>
      <c r="E59" s="126">
        <v>630</v>
      </c>
      <c r="F59" s="142" t="str">
        <f>VLOOKUP(E59,VIP!$A$2:$O15477,2,0)</f>
        <v>DRBR112</v>
      </c>
      <c r="G59" s="142" t="str">
        <f>VLOOKUP(E59,'LISTADO ATM'!$A$2:$B$900,2,0)</f>
        <v xml:space="preserve">ATM Oficina Plaza Zaglul (SPM) </v>
      </c>
      <c r="H59" s="142" t="str">
        <f>VLOOKUP(E59,VIP!$A$2:$O20438,7,FALSE)</f>
        <v>Si</v>
      </c>
      <c r="I59" s="142" t="str">
        <f>VLOOKUP(E59,VIP!$A$2:$O12403,8,FALSE)</f>
        <v>Si</v>
      </c>
      <c r="J59" s="142" t="str">
        <f>VLOOKUP(E59,VIP!$A$2:$O12353,8,FALSE)</f>
        <v>Si</v>
      </c>
      <c r="K59" s="142" t="str">
        <f>VLOOKUP(E59,VIP!$A$2:$O15927,6,0)</f>
        <v>NO</v>
      </c>
      <c r="L59" s="135" t="s">
        <v>2550</v>
      </c>
      <c r="M59" s="145" t="s">
        <v>2535</v>
      </c>
      <c r="N59" s="95" t="s">
        <v>2444</v>
      </c>
      <c r="O59" s="142" t="s">
        <v>2445</v>
      </c>
      <c r="P59" s="142"/>
      <c r="Q59" s="148">
        <v>44435.439583333333</v>
      </c>
      <c r="R59" s="69"/>
    </row>
    <row r="60" spans="1:18" ht="18" x14ac:dyDescent="0.25">
      <c r="A60" s="142" t="str">
        <f>VLOOKUP(E60,'LISTADO ATM'!$A$2:$C$901,3,0)</f>
        <v>ESTE</v>
      </c>
      <c r="B60" s="126" t="s">
        <v>2750</v>
      </c>
      <c r="C60" s="96">
        <v>44435.323796296296</v>
      </c>
      <c r="D60" s="96" t="s">
        <v>2460</v>
      </c>
      <c r="E60" s="126">
        <v>912</v>
      </c>
      <c r="F60" s="142" t="str">
        <f>VLOOKUP(E60,VIP!$A$2:$O15449,2,0)</f>
        <v>DRBR973</v>
      </c>
      <c r="G60" s="142" t="str">
        <f>VLOOKUP(E60,'LISTADO ATM'!$A$2:$B$900,2,0)</f>
        <v xml:space="preserve">ATM Oficina San Pedro II </v>
      </c>
      <c r="H60" s="142" t="str">
        <f>VLOOKUP(E60,VIP!$A$2:$O20410,7,FALSE)</f>
        <v>Si</v>
      </c>
      <c r="I60" s="142" t="str">
        <f>VLOOKUP(E60,VIP!$A$2:$O12375,8,FALSE)</f>
        <v>Si</v>
      </c>
      <c r="J60" s="142" t="str">
        <f>VLOOKUP(E60,VIP!$A$2:$O12325,8,FALSE)</f>
        <v>Si</v>
      </c>
      <c r="K60" s="142" t="str">
        <f>VLOOKUP(E60,VIP!$A$2:$O15899,6,0)</f>
        <v>SI</v>
      </c>
      <c r="L60" s="135" t="s">
        <v>2550</v>
      </c>
      <c r="M60" s="145" t="s">
        <v>2535</v>
      </c>
      <c r="N60" s="95" t="s">
        <v>2444</v>
      </c>
      <c r="O60" s="142" t="s">
        <v>2461</v>
      </c>
      <c r="P60" s="142"/>
      <c r="Q60" s="148">
        <v>44435.44027777778</v>
      </c>
      <c r="R60" s="69"/>
    </row>
    <row r="61" spans="1:18" ht="18" x14ac:dyDescent="0.25">
      <c r="A61" s="142" t="str">
        <f>VLOOKUP(E61,'LISTADO ATM'!$A$2:$C$901,3,0)</f>
        <v>DISTRITO NACIONAL</v>
      </c>
      <c r="B61" s="126" t="s">
        <v>2744</v>
      </c>
      <c r="C61" s="96">
        <v>44433.654166666667</v>
      </c>
      <c r="D61" s="96" t="s">
        <v>2460</v>
      </c>
      <c r="E61" s="126">
        <v>2</v>
      </c>
      <c r="F61" s="142" t="str">
        <f>VLOOKUP(E61,VIP!$A$2:$O15445,2,0)</f>
        <v>DRBR002</v>
      </c>
      <c r="G61" s="142" t="str">
        <f>VLOOKUP(E61,'LISTADO ATM'!$A$2:$B$900,2,0)</f>
        <v>ATM Autoservicio Padre Castellano</v>
      </c>
      <c r="H61" s="142" t="str">
        <f>VLOOKUP(E61,VIP!$A$2:$O20406,7,FALSE)</f>
        <v>Si</v>
      </c>
      <c r="I61" s="142" t="str">
        <f>VLOOKUP(E61,VIP!$A$2:$O12371,8,FALSE)</f>
        <v>Si</v>
      </c>
      <c r="J61" s="142" t="str">
        <f>VLOOKUP(E61,VIP!$A$2:$O12321,8,FALSE)</f>
        <v>Si</v>
      </c>
      <c r="K61" s="142" t="str">
        <f>VLOOKUP(E61,VIP!$A$2:$O15895,6,0)</f>
        <v>NO</v>
      </c>
      <c r="L61" s="135" t="s">
        <v>2550</v>
      </c>
      <c r="M61" s="145" t="s">
        <v>2535</v>
      </c>
      <c r="N61" s="95" t="s">
        <v>2444</v>
      </c>
      <c r="O61" s="142" t="s">
        <v>2461</v>
      </c>
      <c r="P61" s="142"/>
      <c r="Q61" s="148">
        <v>44435.561805555553</v>
      </c>
      <c r="R61" s="69"/>
    </row>
    <row r="62" spans="1:18" ht="18" x14ac:dyDescent="0.25">
      <c r="A62" s="142" t="str">
        <f>VLOOKUP(E62,'LISTADO ATM'!$A$2:$C$901,3,0)</f>
        <v>ESTE</v>
      </c>
      <c r="B62" s="126" t="s">
        <v>2668</v>
      </c>
      <c r="C62" s="96">
        <v>44434.653414351851</v>
      </c>
      <c r="D62" s="96" t="s">
        <v>2460</v>
      </c>
      <c r="E62" s="126">
        <v>842</v>
      </c>
      <c r="F62" s="142" t="str">
        <f>VLOOKUP(E62,VIP!$A$2:$O15452,2,0)</f>
        <v>DRBR842</v>
      </c>
      <c r="G62" s="142" t="str">
        <f>VLOOKUP(E62,'LISTADO ATM'!$A$2:$B$900,2,0)</f>
        <v xml:space="preserve">ATM Plaza Orense II (La Romana) </v>
      </c>
      <c r="H62" s="142" t="str">
        <f>VLOOKUP(E62,VIP!$A$2:$O20413,7,FALSE)</f>
        <v>Si</v>
      </c>
      <c r="I62" s="142" t="str">
        <f>VLOOKUP(E62,VIP!$A$2:$O12378,8,FALSE)</f>
        <v>Si</v>
      </c>
      <c r="J62" s="142" t="str">
        <f>VLOOKUP(E62,VIP!$A$2:$O12328,8,FALSE)</f>
        <v>Si</v>
      </c>
      <c r="K62" s="142" t="str">
        <f>VLOOKUP(E62,VIP!$A$2:$O15902,6,0)</f>
        <v>NO</v>
      </c>
      <c r="L62" s="135" t="s">
        <v>2550</v>
      </c>
      <c r="M62" s="145" t="s">
        <v>2535</v>
      </c>
      <c r="N62" s="95" t="s">
        <v>2444</v>
      </c>
      <c r="O62" s="142" t="s">
        <v>2461</v>
      </c>
      <c r="P62" s="142"/>
      <c r="Q62" s="148">
        <v>44435.59652777778</v>
      </c>
      <c r="R62" s="69"/>
    </row>
    <row r="63" spans="1:18" ht="18" x14ac:dyDescent="0.25">
      <c r="A63" s="142" t="str">
        <f>VLOOKUP(E63,'LISTADO ATM'!$A$2:$C$901,3,0)</f>
        <v>ESTE</v>
      </c>
      <c r="B63" s="126" t="s">
        <v>2667</v>
      </c>
      <c r="C63" s="96">
        <v>44434.653981481482</v>
      </c>
      <c r="D63" s="96" t="s">
        <v>2460</v>
      </c>
      <c r="E63" s="126">
        <v>631</v>
      </c>
      <c r="F63" s="142" t="str">
        <f>VLOOKUP(E63,VIP!$A$2:$O15451,2,0)</f>
        <v>DRBR417</v>
      </c>
      <c r="G63" s="142" t="str">
        <f>VLOOKUP(E63,'LISTADO ATM'!$A$2:$B$900,2,0)</f>
        <v xml:space="preserve">ATM ASOCODEQUI (San Pedro) </v>
      </c>
      <c r="H63" s="142" t="str">
        <f>VLOOKUP(E63,VIP!$A$2:$O20412,7,FALSE)</f>
        <v>Si</v>
      </c>
      <c r="I63" s="142" t="str">
        <f>VLOOKUP(E63,VIP!$A$2:$O12377,8,FALSE)</f>
        <v>Si</v>
      </c>
      <c r="J63" s="142" t="str">
        <f>VLOOKUP(E63,VIP!$A$2:$O12327,8,FALSE)</f>
        <v>Si</v>
      </c>
      <c r="K63" s="142" t="str">
        <f>VLOOKUP(E63,VIP!$A$2:$O15901,6,0)</f>
        <v>NO</v>
      </c>
      <c r="L63" s="135" t="s">
        <v>2550</v>
      </c>
      <c r="M63" s="145" t="s">
        <v>2535</v>
      </c>
      <c r="N63" s="95" t="s">
        <v>2444</v>
      </c>
      <c r="O63" s="142" t="s">
        <v>2461</v>
      </c>
      <c r="P63" s="142"/>
      <c r="Q63" s="148">
        <v>44435.597916666666</v>
      </c>
      <c r="R63" s="69"/>
    </row>
    <row r="64" spans="1:18" ht="18" x14ac:dyDescent="0.25">
      <c r="A64" s="142" t="str">
        <f>VLOOKUP(E64,'LISTADO ATM'!$A$2:$C$901,3,0)</f>
        <v>DISTRITO NACIONAL</v>
      </c>
      <c r="B64" s="126" t="s">
        <v>2699</v>
      </c>
      <c r="C64" s="96">
        <v>44434.779918981483</v>
      </c>
      <c r="D64" s="96" t="s">
        <v>2441</v>
      </c>
      <c r="E64" s="126">
        <v>336</v>
      </c>
      <c r="F64" s="142" t="str">
        <f>VLOOKUP(E64,VIP!$A$2:$O15474,2,0)</f>
        <v>DRBR336</v>
      </c>
      <c r="G64" s="142" t="str">
        <f>VLOOKUP(E64,'LISTADO ATM'!$A$2:$B$900,2,0)</f>
        <v>ATM Instituto Nacional de Cancer (incart)</v>
      </c>
      <c r="H64" s="142" t="str">
        <f>VLOOKUP(E64,VIP!$A$2:$O20435,7,FALSE)</f>
        <v>Si</v>
      </c>
      <c r="I64" s="142" t="str">
        <f>VLOOKUP(E64,VIP!$A$2:$O12400,8,FALSE)</f>
        <v>Si</v>
      </c>
      <c r="J64" s="142" t="str">
        <f>VLOOKUP(E64,VIP!$A$2:$O12350,8,FALSE)</f>
        <v>Si</v>
      </c>
      <c r="K64" s="142" t="str">
        <f>VLOOKUP(E64,VIP!$A$2:$O15924,6,0)</f>
        <v>NO</v>
      </c>
      <c r="L64" s="135" t="s">
        <v>2550</v>
      </c>
      <c r="M64" s="145" t="s">
        <v>2535</v>
      </c>
      <c r="N64" s="95" t="s">
        <v>2444</v>
      </c>
      <c r="O64" s="142" t="s">
        <v>2445</v>
      </c>
      <c r="P64" s="142"/>
      <c r="Q64" s="148">
        <v>44435.598611111112</v>
      </c>
      <c r="R64" s="69"/>
    </row>
    <row r="65" spans="1:18" ht="18" x14ac:dyDescent="0.25">
      <c r="A65" s="142" t="str">
        <f>VLOOKUP(E65,'LISTADO ATM'!$A$2:$C$901,3,0)</f>
        <v>NORTE</v>
      </c>
      <c r="B65" s="126" t="s">
        <v>2700</v>
      </c>
      <c r="C65" s="96">
        <v>44434.772696759261</v>
      </c>
      <c r="D65" s="96" t="s">
        <v>2441</v>
      </c>
      <c r="E65" s="126">
        <v>40</v>
      </c>
      <c r="F65" s="142" t="str">
        <f>VLOOKUP(E65,VIP!$A$2:$O15475,2,0)</f>
        <v>DRBR040</v>
      </c>
      <c r="G65" s="142" t="str">
        <f>VLOOKUP(E65,'LISTADO ATM'!$A$2:$B$900,2,0)</f>
        <v xml:space="preserve">ATM Oficina El Puñal </v>
      </c>
      <c r="H65" s="142" t="str">
        <f>VLOOKUP(E65,VIP!$A$2:$O20436,7,FALSE)</f>
        <v>Si</v>
      </c>
      <c r="I65" s="142" t="str">
        <f>VLOOKUP(E65,VIP!$A$2:$O12401,8,FALSE)</f>
        <v>Si</v>
      </c>
      <c r="J65" s="142" t="str">
        <f>VLOOKUP(E65,VIP!$A$2:$O12351,8,FALSE)</f>
        <v>Si</v>
      </c>
      <c r="K65" s="142" t="str">
        <f>VLOOKUP(E65,VIP!$A$2:$O15925,6,0)</f>
        <v>NO</v>
      </c>
      <c r="L65" s="135" t="s">
        <v>2550</v>
      </c>
      <c r="M65" s="145" t="s">
        <v>2535</v>
      </c>
      <c r="N65" s="95" t="s">
        <v>2444</v>
      </c>
      <c r="O65" s="142" t="s">
        <v>2445</v>
      </c>
      <c r="P65" s="142"/>
      <c r="Q65" s="148">
        <v>44435.600694444445</v>
      </c>
      <c r="R65" s="69"/>
    </row>
    <row r="66" spans="1:18" ht="18" x14ac:dyDescent="0.25">
      <c r="A66" s="142" t="str">
        <f>VLOOKUP(E66,'LISTADO ATM'!$A$2:$C$901,3,0)</f>
        <v>NORTE</v>
      </c>
      <c r="B66" s="126" t="s">
        <v>2659</v>
      </c>
      <c r="C66" s="96">
        <v>44434.626203703701</v>
      </c>
      <c r="D66" s="96" t="s">
        <v>2460</v>
      </c>
      <c r="E66" s="126">
        <v>142</v>
      </c>
      <c r="F66" s="142" t="str">
        <f>VLOOKUP(E66,VIP!$A$2:$O15436,2,0)</f>
        <v>DRBR142</v>
      </c>
      <c r="G66" s="142" t="str">
        <f>VLOOKUP(E66,'LISTADO ATM'!$A$2:$B$900,2,0)</f>
        <v xml:space="preserve">ATM Centro de Caja Galerías Bonao </v>
      </c>
      <c r="H66" s="142" t="str">
        <f>VLOOKUP(E66,VIP!$A$2:$O20397,7,FALSE)</f>
        <v>Si</v>
      </c>
      <c r="I66" s="142" t="str">
        <f>VLOOKUP(E66,VIP!$A$2:$O12362,8,FALSE)</f>
        <v>Si</v>
      </c>
      <c r="J66" s="142" t="str">
        <f>VLOOKUP(E66,VIP!$A$2:$O12312,8,FALSE)</f>
        <v>Si</v>
      </c>
      <c r="K66" s="142" t="str">
        <f>VLOOKUP(E66,VIP!$A$2:$O15886,6,0)</f>
        <v>SI</v>
      </c>
      <c r="L66" s="135" t="s">
        <v>2550</v>
      </c>
      <c r="M66" s="145" t="s">
        <v>2535</v>
      </c>
      <c r="N66" s="95" t="s">
        <v>2444</v>
      </c>
      <c r="O66" s="142" t="s">
        <v>2461</v>
      </c>
      <c r="P66" s="142"/>
      <c r="Q66" s="148">
        <v>44435.601388888892</v>
      </c>
      <c r="R66" s="69"/>
    </row>
    <row r="67" spans="1:18" ht="18" x14ac:dyDescent="0.25">
      <c r="A67" s="142" t="str">
        <f>VLOOKUP(E67,'LISTADO ATM'!$A$2:$C$901,3,0)</f>
        <v>SUR</v>
      </c>
      <c r="B67" s="126" t="s">
        <v>2751</v>
      </c>
      <c r="C67" s="96">
        <v>44435.323310185187</v>
      </c>
      <c r="D67" s="96" t="s">
        <v>2460</v>
      </c>
      <c r="E67" s="126">
        <v>766</v>
      </c>
      <c r="F67" s="142" t="str">
        <f>VLOOKUP(E67,VIP!$A$2:$O15450,2,0)</f>
        <v>DRBR440</v>
      </c>
      <c r="G67" s="142" t="str">
        <f>VLOOKUP(E67,'LISTADO ATM'!$A$2:$B$900,2,0)</f>
        <v xml:space="preserve">ATM Oficina Azua II </v>
      </c>
      <c r="H67" s="142" t="str">
        <f>VLOOKUP(E67,VIP!$A$2:$O20411,7,FALSE)</f>
        <v>Si</v>
      </c>
      <c r="I67" s="142" t="str">
        <f>VLOOKUP(E67,VIP!$A$2:$O12376,8,FALSE)</f>
        <v>Si</v>
      </c>
      <c r="J67" s="142" t="str">
        <f>VLOOKUP(E67,VIP!$A$2:$O12326,8,FALSE)</f>
        <v>Si</v>
      </c>
      <c r="K67" s="142" t="str">
        <f>VLOOKUP(E67,VIP!$A$2:$O15900,6,0)</f>
        <v>SI</v>
      </c>
      <c r="L67" s="135" t="s">
        <v>2550</v>
      </c>
      <c r="M67" s="145" t="s">
        <v>2535</v>
      </c>
      <c r="N67" s="95" t="s">
        <v>2444</v>
      </c>
      <c r="O67" s="142" t="s">
        <v>2461</v>
      </c>
      <c r="P67" s="142"/>
      <c r="Q67" s="148">
        <v>44435.602083333331</v>
      </c>
      <c r="R67" s="69"/>
    </row>
    <row r="68" spans="1:18" ht="18" x14ac:dyDescent="0.25">
      <c r="A68" s="142" t="str">
        <f>VLOOKUP(E68,'LISTADO ATM'!$A$2:$C$901,3,0)</f>
        <v>NORTE</v>
      </c>
      <c r="B68" s="126" t="s">
        <v>2836</v>
      </c>
      <c r="C68" s="96">
        <v>44435.555393518516</v>
      </c>
      <c r="D68" s="96" t="s">
        <v>2460</v>
      </c>
      <c r="E68" s="126">
        <v>228</v>
      </c>
      <c r="F68" s="142" t="str">
        <f>VLOOKUP(E68,VIP!$A$2:$O15472,2,0)</f>
        <v>DRBR228</v>
      </c>
      <c r="G68" s="142" t="str">
        <f>VLOOKUP(E68,'LISTADO ATM'!$A$2:$B$900,2,0)</f>
        <v xml:space="preserve">ATM Oficina SAJOMA </v>
      </c>
      <c r="H68" s="142" t="str">
        <f>VLOOKUP(E68,VIP!$A$2:$O20433,7,FALSE)</f>
        <v>Si</v>
      </c>
      <c r="I68" s="142" t="str">
        <f>VLOOKUP(E68,VIP!$A$2:$O12398,8,FALSE)</f>
        <v>Si</v>
      </c>
      <c r="J68" s="142" t="str">
        <f>VLOOKUP(E68,VIP!$A$2:$O12348,8,FALSE)</f>
        <v>Si</v>
      </c>
      <c r="K68" s="142" t="str">
        <f>VLOOKUP(E68,VIP!$A$2:$O15922,6,0)</f>
        <v>NO</v>
      </c>
      <c r="L68" s="135" t="s">
        <v>2550</v>
      </c>
      <c r="M68" s="145" t="s">
        <v>2535</v>
      </c>
      <c r="N68" s="95" t="s">
        <v>2444</v>
      </c>
      <c r="O68" s="142" t="s">
        <v>2461</v>
      </c>
      <c r="P68" s="142"/>
      <c r="Q68" s="148" t="s">
        <v>2895</v>
      </c>
      <c r="R68" s="69"/>
    </row>
    <row r="69" spans="1:18" ht="18" x14ac:dyDescent="0.25">
      <c r="A69" s="142" t="str">
        <f>VLOOKUP(E69,'LISTADO ATM'!$A$2:$C$901,3,0)</f>
        <v>NORTE</v>
      </c>
      <c r="B69" s="126" t="s">
        <v>2670</v>
      </c>
      <c r="C69" s="96">
        <v>44434.652349537035</v>
      </c>
      <c r="D69" s="96" t="s">
        <v>2460</v>
      </c>
      <c r="E69" s="126">
        <v>88</v>
      </c>
      <c r="F69" s="142" t="str">
        <f>VLOOKUP(E69,VIP!$A$2:$O15454,2,0)</f>
        <v>DRBR088</v>
      </c>
      <c r="G69" s="142" t="str">
        <f>VLOOKUP(E69,'LISTADO ATM'!$A$2:$B$900,2,0)</f>
        <v xml:space="preserve">ATM S/M La Fuente (Santiago) </v>
      </c>
      <c r="H69" s="142" t="str">
        <f>VLOOKUP(E69,VIP!$A$2:$O20415,7,FALSE)</f>
        <v>Si</v>
      </c>
      <c r="I69" s="142" t="str">
        <f>VLOOKUP(E69,VIP!$A$2:$O12380,8,FALSE)</f>
        <v>Si</v>
      </c>
      <c r="J69" s="142" t="str">
        <f>VLOOKUP(E69,VIP!$A$2:$O12330,8,FALSE)</f>
        <v>Si</v>
      </c>
      <c r="K69" s="142" t="str">
        <f>VLOOKUP(E69,VIP!$A$2:$O15904,6,0)</f>
        <v>NO</v>
      </c>
      <c r="L69" s="135" t="s">
        <v>2550</v>
      </c>
      <c r="M69" s="145" t="s">
        <v>2535</v>
      </c>
      <c r="N69" s="95" t="s">
        <v>2444</v>
      </c>
      <c r="O69" s="142" t="s">
        <v>2461</v>
      </c>
      <c r="P69" s="142"/>
      <c r="Q69" s="148" t="s">
        <v>2894</v>
      </c>
      <c r="R69" s="69"/>
    </row>
    <row r="70" spans="1:18" ht="18" x14ac:dyDescent="0.25">
      <c r="A70" s="142" t="str">
        <f>VLOOKUP(E70,'LISTADO ATM'!$A$2:$C$901,3,0)</f>
        <v>NORTE</v>
      </c>
      <c r="B70" s="126" t="s">
        <v>2698</v>
      </c>
      <c r="C70" s="96">
        <v>44434.781597222223</v>
      </c>
      <c r="D70" s="96" t="s">
        <v>2460</v>
      </c>
      <c r="E70" s="126">
        <v>285</v>
      </c>
      <c r="F70" s="142" t="str">
        <f>VLOOKUP(E70,VIP!$A$2:$O15473,2,0)</f>
        <v>DRBR285</v>
      </c>
      <c r="G70" s="142" t="str">
        <f>VLOOKUP(E70,'LISTADO ATM'!$A$2:$B$900,2,0)</f>
        <v xml:space="preserve">ATM Oficina Camino Real (Puerto Plata) </v>
      </c>
      <c r="H70" s="142" t="str">
        <f>VLOOKUP(E70,VIP!$A$2:$O20434,7,FALSE)</f>
        <v>Si</v>
      </c>
      <c r="I70" s="142" t="str">
        <f>VLOOKUP(E70,VIP!$A$2:$O12399,8,FALSE)</f>
        <v>Si</v>
      </c>
      <c r="J70" s="142" t="str">
        <f>VLOOKUP(E70,VIP!$A$2:$O12349,8,FALSE)</f>
        <v>Si</v>
      </c>
      <c r="K70" s="142" t="str">
        <f>VLOOKUP(E70,VIP!$A$2:$O15923,6,0)</f>
        <v>NO</v>
      </c>
      <c r="L70" s="135" t="s">
        <v>2550</v>
      </c>
      <c r="M70" s="145" t="s">
        <v>2535</v>
      </c>
      <c r="N70" s="95" t="s">
        <v>2444</v>
      </c>
      <c r="O70" s="142" t="s">
        <v>2461</v>
      </c>
      <c r="P70" s="142"/>
      <c r="Q70" s="148" t="s">
        <v>2896</v>
      </c>
    </row>
    <row r="71" spans="1:18" ht="18" x14ac:dyDescent="0.25">
      <c r="A71" s="142" t="str">
        <f>VLOOKUP(E71,'LISTADO ATM'!$A$2:$C$901,3,0)</f>
        <v>NORTE</v>
      </c>
      <c r="B71" s="126" t="s">
        <v>2693</v>
      </c>
      <c r="C71" s="96">
        <v>44434.785891203705</v>
      </c>
      <c r="D71" s="96" t="s">
        <v>2460</v>
      </c>
      <c r="E71" s="126">
        <v>77</v>
      </c>
      <c r="F71" s="142" t="str">
        <f>VLOOKUP(E71,VIP!$A$2:$O15469,2,0)</f>
        <v>DRBR077</v>
      </c>
      <c r="G71" s="142" t="str">
        <f>VLOOKUP(E71,'LISTADO ATM'!$A$2:$B$900,2,0)</f>
        <v xml:space="preserve">ATM Oficina Cruce de Imbert </v>
      </c>
      <c r="H71" s="142" t="str">
        <f>VLOOKUP(E71,VIP!$A$2:$O20430,7,FALSE)</f>
        <v>Si</v>
      </c>
      <c r="I71" s="142" t="str">
        <f>VLOOKUP(E71,VIP!$A$2:$O12395,8,FALSE)</f>
        <v>Si</v>
      </c>
      <c r="J71" s="142" t="str">
        <f>VLOOKUP(E71,VIP!$A$2:$O12345,8,FALSE)</f>
        <v>Si</v>
      </c>
      <c r="K71" s="142" t="str">
        <f>VLOOKUP(E71,VIP!$A$2:$O15919,6,0)</f>
        <v>SI</v>
      </c>
      <c r="L71" s="135" t="s">
        <v>2694</v>
      </c>
      <c r="M71" s="145" t="s">
        <v>2535</v>
      </c>
      <c r="N71" s="95" t="s">
        <v>2444</v>
      </c>
      <c r="O71" s="142" t="s">
        <v>2461</v>
      </c>
      <c r="P71" s="142"/>
      <c r="Q71" s="148">
        <v>44435.601388888892</v>
      </c>
    </row>
    <row r="72" spans="1:18" ht="18" x14ac:dyDescent="0.25">
      <c r="A72" s="142" t="str">
        <f>VLOOKUP(E72,'LISTADO ATM'!$A$2:$C$901,3,0)</f>
        <v>DISTRITO NACIONAL</v>
      </c>
      <c r="B72" s="126" t="s">
        <v>2715</v>
      </c>
      <c r="C72" s="96">
        <v>44434.913425925923</v>
      </c>
      <c r="D72" s="96" t="s">
        <v>2460</v>
      </c>
      <c r="E72" s="126">
        <v>735</v>
      </c>
      <c r="F72" s="142" t="str">
        <f>VLOOKUP(E72,VIP!$A$2:$O15450,2,0)</f>
        <v>DRBR179</v>
      </c>
      <c r="G72" s="142" t="str">
        <f>VLOOKUP(E72,'LISTADO ATM'!$A$2:$B$900,2,0)</f>
        <v xml:space="preserve">ATM Oficina Independencia II  </v>
      </c>
      <c r="H72" s="142" t="str">
        <f>VLOOKUP(E72,VIP!$A$2:$O20411,7,FALSE)</f>
        <v>Si</v>
      </c>
      <c r="I72" s="142" t="str">
        <f>VLOOKUP(E72,VIP!$A$2:$O12376,8,FALSE)</f>
        <v>Si</v>
      </c>
      <c r="J72" s="142" t="str">
        <f>VLOOKUP(E72,VIP!$A$2:$O12326,8,FALSE)</f>
        <v>Si</v>
      </c>
      <c r="K72" s="142" t="str">
        <f>VLOOKUP(E72,VIP!$A$2:$O15900,6,0)</f>
        <v>NO</v>
      </c>
      <c r="L72" s="135" t="s">
        <v>2716</v>
      </c>
      <c r="M72" s="145" t="s">
        <v>2535</v>
      </c>
      <c r="N72" s="95" t="s">
        <v>2444</v>
      </c>
      <c r="O72" s="142" t="s">
        <v>2461</v>
      </c>
      <c r="P72" s="142"/>
      <c r="Q72" s="148">
        <v>44435.662499999999</v>
      </c>
    </row>
    <row r="73" spans="1:18" ht="18" x14ac:dyDescent="0.25">
      <c r="A73" s="142" t="str">
        <f>VLOOKUP(E73,'LISTADO ATM'!$A$2:$C$901,3,0)</f>
        <v>ESTE</v>
      </c>
      <c r="B73" s="126" t="s">
        <v>2735</v>
      </c>
      <c r="C73" s="96">
        <v>44435.071423611109</v>
      </c>
      <c r="D73" s="96" t="s">
        <v>2460</v>
      </c>
      <c r="E73" s="126">
        <v>289</v>
      </c>
      <c r="F73" s="142" t="str">
        <f>VLOOKUP(E73,VIP!$A$2:$O15456,2,0)</f>
        <v>DRBR910</v>
      </c>
      <c r="G73" s="142" t="str">
        <f>VLOOKUP(E73,'LISTADO ATM'!$A$2:$B$900,2,0)</f>
        <v>ATM Oficina Bávaro II</v>
      </c>
      <c r="H73" s="142" t="str">
        <f>VLOOKUP(E73,VIP!$A$2:$O20417,7,FALSE)</f>
        <v>Si</v>
      </c>
      <c r="I73" s="142" t="str">
        <f>VLOOKUP(E73,VIP!$A$2:$O12382,8,FALSE)</f>
        <v>Si</v>
      </c>
      <c r="J73" s="142" t="str">
        <f>VLOOKUP(E73,VIP!$A$2:$O12332,8,FALSE)</f>
        <v>Si</v>
      </c>
      <c r="K73" s="142" t="str">
        <f>VLOOKUP(E73,VIP!$A$2:$O15906,6,0)</f>
        <v>NO</v>
      </c>
      <c r="L73" s="135" t="s">
        <v>2434</v>
      </c>
      <c r="M73" s="145" t="s">
        <v>2535</v>
      </c>
      <c r="N73" s="95" t="s">
        <v>2444</v>
      </c>
      <c r="O73" s="142" t="s">
        <v>2743</v>
      </c>
      <c r="P73" s="142"/>
      <c r="Q73" s="148">
        <v>44435.422222222223</v>
      </c>
    </row>
    <row r="74" spans="1:18" ht="18" x14ac:dyDescent="0.25">
      <c r="A74" s="142" t="str">
        <f>VLOOKUP(E74,'LISTADO ATM'!$A$2:$C$901,3,0)</f>
        <v>DISTRITO NACIONAL</v>
      </c>
      <c r="B74" s="126" t="s">
        <v>2671</v>
      </c>
      <c r="C74" s="96">
        <v>44434.650868055556</v>
      </c>
      <c r="D74" s="96" t="s">
        <v>2441</v>
      </c>
      <c r="E74" s="126">
        <v>790</v>
      </c>
      <c r="F74" s="142" t="str">
        <f>VLOOKUP(E74,VIP!$A$2:$O15456,2,0)</f>
        <v>DRBR16I</v>
      </c>
      <c r="G74" s="142" t="str">
        <f>VLOOKUP(E74,'LISTADO ATM'!$A$2:$B$900,2,0)</f>
        <v xml:space="preserve">ATM Oficina Bella Vista Mall I </v>
      </c>
      <c r="H74" s="142" t="str">
        <f>VLOOKUP(E74,VIP!$A$2:$O20417,7,FALSE)</f>
        <v>Si</v>
      </c>
      <c r="I74" s="142" t="str">
        <f>VLOOKUP(E74,VIP!$A$2:$O12382,8,FALSE)</f>
        <v>Si</v>
      </c>
      <c r="J74" s="142" t="str">
        <f>VLOOKUP(E74,VIP!$A$2:$O12332,8,FALSE)</f>
        <v>Si</v>
      </c>
      <c r="K74" s="142" t="str">
        <f>VLOOKUP(E74,VIP!$A$2:$O15906,6,0)</f>
        <v>SI</v>
      </c>
      <c r="L74" s="135" t="s">
        <v>2434</v>
      </c>
      <c r="M74" s="145" t="s">
        <v>2535</v>
      </c>
      <c r="N74" s="95" t="s">
        <v>2444</v>
      </c>
      <c r="O74" s="142" t="s">
        <v>2445</v>
      </c>
      <c r="P74" s="142"/>
      <c r="Q74" s="148">
        <v>44435.439583333333</v>
      </c>
    </row>
    <row r="75" spans="1:18" ht="18" x14ac:dyDescent="0.25">
      <c r="A75" s="142" t="str">
        <f>VLOOKUP(E75,'LISTADO ATM'!$A$2:$C$901,3,0)</f>
        <v>DISTRITO NACIONAL</v>
      </c>
      <c r="B75" s="126" t="s">
        <v>2685</v>
      </c>
      <c r="C75" s="96">
        <v>44434.794305555559</v>
      </c>
      <c r="D75" s="96" t="s">
        <v>2460</v>
      </c>
      <c r="E75" s="126">
        <v>515</v>
      </c>
      <c r="F75" s="142" t="str">
        <f>VLOOKUP(E75,VIP!$A$2:$O15461,2,0)</f>
        <v>DRBR515</v>
      </c>
      <c r="G75" s="142" t="str">
        <f>VLOOKUP(E75,'LISTADO ATM'!$A$2:$B$900,2,0)</f>
        <v xml:space="preserve">ATM Oficina Agora Mall I </v>
      </c>
      <c r="H75" s="142" t="str">
        <f>VLOOKUP(E75,VIP!$A$2:$O20422,7,FALSE)</f>
        <v>Si</v>
      </c>
      <c r="I75" s="142" t="str">
        <f>VLOOKUP(E75,VIP!$A$2:$O12387,8,FALSE)</f>
        <v>Si</v>
      </c>
      <c r="J75" s="142" t="str">
        <f>VLOOKUP(E75,VIP!$A$2:$O12337,8,FALSE)</f>
        <v>Si</v>
      </c>
      <c r="K75" s="142" t="str">
        <f>VLOOKUP(E75,VIP!$A$2:$O15911,6,0)</f>
        <v>SI</v>
      </c>
      <c r="L75" s="135" t="s">
        <v>2434</v>
      </c>
      <c r="M75" s="145" t="s">
        <v>2535</v>
      </c>
      <c r="N75" s="95" t="s">
        <v>2444</v>
      </c>
      <c r="O75" s="142" t="s">
        <v>2461</v>
      </c>
      <c r="P75" s="142"/>
      <c r="Q75" s="148">
        <v>44435.442361111112</v>
      </c>
    </row>
    <row r="76" spans="1:18" ht="18" x14ac:dyDescent="0.25">
      <c r="A76" s="142" t="str">
        <f>VLOOKUP(E76,'LISTADO ATM'!$A$2:$C$901,3,0)</f>
        <v>NORTE</v>
      </c>
      <c r="B76" s="126" t="s">
        <v>2684</v>
      </c>
      <c r="C76" s="96">
        <v>44434.795567129629</v>
      </c>
      <c r="D76" s="96" t="s">
        <v>2612</v>
      </c>
      <c r="E76" s="126">
        <v>497</v>
      </c>
      <c r="F76" s="142" t="str">
        <f>VLOOKUP(E76,VIP!$A$2:$O15460,2,0)</f>
        <v>DRBR497</v>
      </c>
      <c r="G76" s="142" t="str">
        <f>VLOOKUP(E76,'LISTADO ATM'!$A$2:$B$900,2,0)</f>
        <v xml:space="preserve">ATM Oficina El Portal II (Santiago) </v>
      </c>
      <c r="H76" s="142" t="str">
        <f>VLOOKUP(E76,VIP!$A$2:$O20421,7,FALSE)</f>
        <v>Si</v>
      </c>
      <c r="I76" s="142" t="str">
        <f>VLOOKUP(E76,VIP!$A$2:$O12386,8,FALSE)</f>
        <v>Si</v>
      </c>
      <c r="J76" s="142" t="str">
        <f>VLOOKUP(E76,VIP!$A$2:$O12336,8,FALSE)</f>
        <v>Si</v>
      </c>
      <c r="K76" s="142" t="str">
        <f>VLOOKUP(E76,VIP!$A$2:$O15910,6,0)</f>
        <v>SI</v>
      </c>
      <c r="L76" s="135" t="s">
        <v>2434</v>
      </c>
      <c r="M76" s="145" t="s">
        <v>2535</v>
      </c>
      <c r="N76" s="95" t="s">
        <v>2444</v>
      </c>
      <c r="O76" s="142" t="s">
        <v>2613</v>
      </c>
      <c r="P76" s="142"/>
      <c r="Q76" s="148">
        <v>44435.443749999999</v>
      </c>
    </row>
    <row r="77" spans="1:18" ht="18" x14ac:dyDescent="0.25">
      <c r="A77" s="142" t="str">
        <f>VLOOKUP(E77,'LISTADO ATM'!$A$2:$C$901,3,0)</f>
        <v>NORTE</v>
      </c>
      <c r="B77" s="126" t="s">
        <v>2738</v>
      </c>
      <c r="C77" s="96">
        <v>44435.064780092594</v>
      </c>
      <c r="D77" s="96" t="s">
        <v>2460</v>
      </c>
      <c r="E77" s="126">
        <v>432</v>
      </c>
      <c r="F77" s="142" t="str">
        <f>VLOOKUP(E77,VIP!$A$2:$O15459,2,0)</f>
        <v>DRBR432</v>
      </c>
      <c r="G77" s="142" t="str">
        <f>VLOOKUP(E77,'LISTADO ATM'!$A$2:$B$900,2,0)</f>
        <v xml:space="preserve">ATM Oficina Puerto Plata II </v>
      </c>
      <c r="H77" s="142" t="str">
        <f>VLOOKUP(E77,VIP!$A$2:$O20420,7,FALSE)</f>
        <v>Si</v>
      </c>
      <c r="I77" s="142" t="str">
        <f>VLOOKUP(E77,VIP!$A$2:$O12385,8,FALSE)</f>
        <v>Si</v>
      </c>
      <c r="J77" s="142" t="str">
        <f>VLOOKUP(E77,VIP!$A$2:$O12335,8,FALSE)</f>
        <v>Si</v>
      </c>
      <c r="K77" s="142" t="str">
        <f>VLOOKUP(E77,VIP!$A$2:$O15909,6,0)</f>
        <v>SI</v>
      </c>
      <c r="L77" s="135" t="s">
        <v>2434</v>
      </c>
      <c r="M77" s="145" t="s">
        <v>2535</v>
      </c>
      <c r="N77" s="95" t="s">
        <v>2444</v>
      </c>
      <c r="O77" s="142" t="s">
        <v>2743</v>
      </c>
      <c r="P77" s="142"/>
      <c r="Q77" s="148">
        <v>44435.443749999999</v>
      </c>
    </row>
    <row r="78" spans="1:18" ht="18" x14ac:dyDescent="0.25">
      <c r="A78" s="142" t="str">
        <f>VLOOKUP(E78,'LISTADO ATM'!$A$2:$C$901,3,0)</f>
        <v>ESTE</v>
      </c>
      <c r="B78" s="126" t="s">
        <v>2734</v>
      </c>
      <c r="C78" s="96">
        <v>44435.073159722226</v>
      </c>
      <c r="D78" s="96" t="s">
        <v>2460</v>
      </c>
      <c r="E78" s="126">
        <v>217</v>
      </c>
      <c r="F78" s="142" t="str">
        <f>VLOOKUP(E78,VIP!$A$2:$O15455,2,0)</f>
        <v>DRBR217</v>
      </c>
      <c r="G78" s="142" t="str">
        <f>VLOOKUP(E78,'LISTADO ATM'!$A$2:$B$900,2,0)</f>
        <v xml:space="preserve">ATM Oficina Bávaro </v>
      </c>
      <c r="H78" s="142" t="str">
        <f>VLOOKUP(E78,VIP!$A$2:$O20416,7,FALSE)</f>
        <v>Si</v>
      </c>
      <c r="I78" s="142" t="str">
        <f>VLOOKUP(E78,VIP!$A$2:$O12381,8,FALSE)</f>
        <v>Si</v>
      </c>
      <c r="J78" s="142" t="str">
        <f>VLOOKUP(E78,VIP!$A$2:$O12331,8,FALSE)</f>
        <v>Si</v>
      </c>
      <c r="K78" s="142" t="str">
        <f>VLOOKUP(E78,VIP!$A$2:$O15905,6,0)</f>
        <v>NO</v>
      </c>
      <c r="L78" s="135" t="s">
        <v>2434</v>
      </c>
      <c r="M78" s="145" t="s">
        <v>2535</v>
      </c>
      <c r="N78" s="95" t="s">
        <v>2444</v>
      </c>
      <c r="O78" s="142" t="s">
        <v>2743</v>
      </c>
      <c r="P78" s="142"/>
      <c r="Q78" s="148">
        <v>44435.443749999999</v>
      </c>
    </row>
    <row r="79" spans="1:18" ht="18" x14ac:dyDescent="0.25">
      <c r="A79" s="142" t="str">
        <f>VLOOKUP(E79,'LISTADO ATM'!$A$2:$C$901,3,0)</f>
        <v>NORTE</v>
      </c>
      <c r="B79" s="126" t="s">
        <v>2729</v>
      </c>
      <c r="C79" s="96">
        <v>44435.091817129629</v>
      </c>
      <c r="D79" s="96" t="s">
        <v>2460</v>
      </c>
      <c r="E79" s="126">
        <v>636</v>
      </c>
      <c r="F79" s="142" t="str">
        <f>VLOOKUP(E79,VIP!$A$2:$O15450,2,0)</f>
        <v>DRBR110</v>
      </c>
      <c r="G79" s="142" t="str">
        <f>VLOOKUP(E79,'LISTADO ATM'!$A$2:$B$900,2,0)</f>
        <v xml:space="preserve">ATM Oficina Tamboríl </v>
      </c>
      <c r="H79" s="142" t="str">
        <f>VLOOKUP(E79,VIP!$A$2:$O20411,7,FALSE)</f>
        <v>Si</v>
      </c>
      <c r="I79" s="142" t="str">
        <f>VLOOKUP(E79,VIP!$A$2:$O12376,8,FALSE)</f>
        <v>Si</v>
      </c>
      <c r="J79" s="142" t="str">
        <f>VLOOKUP(E79,VIP!$A$2:$O12326,8,FALSE)</f>
        <v>Si</v>
      </c>
      <c r="K79" s="142" t="str">
        <f>VLOOKUP(E79,VIP!$A$2:$O15900,6,0)</f>
        <v>SI</v>
      </c>
      <c r="L79" s="135" t="s">
        <v>2434</v>
      </c>
      <c r="M79" s="145" t="s">
        <v>2535</v>
      </c>
      <c r="N79" s="95" t="s">
        <v>2444</v>
      </c>
      <c r="O79" s="142" t="s">
        <v>2743</v>
      </c>
      <c r="P79" s="142"/>
      <c r="Q79" s="148">
        <v>44435.443749999999</v>
      </c>
    </row>
    <row r="80" spans="1:18" ht="18" x14ac:dyDescent="0.25">
      <c r="A80" s="142" t="str">
        <f>VLOOKUP(E80,'LISTADO ATM'!$A$2:$C$901,3,0)</f>
        <v>DISTRITO NACIONAL</v>
      </c>
      <c r="B80" s="126" t="s">
        <v>2748</v>
      </c>
      <c r="C80" s="96">
        <v>44435.324907407405</v>
      </c>
      <c r="D80" s="96" t="s">
        <v>2460</v>
      </c>
      <c r="E80" s="126">
        <v>85</v>
      </c>
      <c r="F80" s="142" t="str">
        <f>VLOOKUP(E80,VIP!$A$2:$O15447,2,0)</f>
        <v>DRBR085</v>
      </c>
      <c r="G80" s="142" t="str">
        <f>VLOOKUP(E80,'LISTADO ATM'!$A$2:$B$900,2,0)</f>
        <v xml:space="preserve">ATM Oficina San Isidro (Fuerza Aérea) </v>
      </c>
      <c r="H80" s="142" t="str">
        <f>VLOOKUP(E80,VIP!$A$2:$O20408,7,FALSE)</f>
        <v>Si</v>
      </c>
      <c r="I80" s="142" t="str">
        <f>VLOOKUP(E80,VIP!$A$2:$O12373,8,FALSE)</f>
        <v>Si</v>
      </c>
      <c r="J80" s="142" t="str">
        <f>VLOOKUP(E80,VIP!$A$2:$O12323,8,FALSE)</f>
        <v>Si</v>
      </c>
      <c r="K80" s="142" t="str">
        <f>VLOOKUP(E80,VIP!$A$2:$O15897,6,0)</f>
        <v>NO</v>
      </c>
      <c r="L80" s="135" t="s">
        <v>2434</v>
      </c>
      <c r="M80" s="145" t="s">
        <v>2535</v>
      </c>
      <c r="N80" s="95" t="s">
        <v>2444</v>
      </c>
      <c r="O80" s="142" t="s">
        <v>2632</v>
      </c>
      <c r="P80" s="142"/>
      <c r="Q80" s="148">
        <v>44435.443749999999</v>
      </c>
    </row>
    <row r="81" spans="1:17" ht="18" x14ac:dyDescent="0.25">
      <c r="A81" s="142" t="str">
        <f>VLOOKUP(E81,'LISTADO ATM'!$A$2:$C$901,3,0)</f>
        <v>DISTRITO NACIONAL</v>
      </c>
      <c r="B81" s="126" t="s">
        <v>2794</v>
      </c>
      <c r="C81" s="96">
        <v>44435.378217592595</v>
      </c>
      <c r="D81" s="96" t="s">
        <v>2460</v>
      </c>
      <c r="E81" s="126">
        <v>745</v>
      </c>
      <c r="F81" s="142" t="str">
        <f>VLOOKUP(E81,VIP!$A$2:$O15481,2,0)</f>
        <v>DRBR027</v>
      </c>
      <c r="G81" s="142" t="str">
        <f>VLOOKUP(E81,'LISTADO ATM'!$A$2:$B$900,2,0)</f>
        <v xml:space="preserve">ATM Oficina Ave. Duarte </v>
      </c>
      <c r="H81" s="142" t="str">
        <f>VLOOKUP(E81,VIP!$A$2:$O20442,7,FALSE)</f>
        <v>No</v>
      </c>
      <c r="I81" s="142" t="str">
        <f>VLOOKUP(E81,VIP!$A$2:$O12407,8,FALSE)</f>
        <v>No</v>
      </c>
      <c r="J81" s="142" t="str">
        <f>VLOOKUP(E81,VIP!$A$2:$O12357,8,FALSE)</f>
        <v>No</v>
      </c>
      <c r="K81" s="142" t="str">
        <f>VLOOKUP(E81,VIP!$A$2:$O15931,6,0)</f>
        <v>NO</v>
      </c>
      <c r="L81" s="135" t="s">
        <v>2434</v>
      </c>
      <c r="M81" s="145" t="s">
        <v>2535</v>
      </c>
      <c r="N81" s="95" t="s">
        <v>2444</v>
      </c>
      <c r="O81" s="142" t="s">
        <v>2632</v>
      </c>
      <c r="P81" s="142"/>
      <c r="Q81" s="148">
        <v>44435.47152777778</v>
      </c>
    </row>
    <row r="82" spans="1:17" s="123" customFormat="1" ht="18" x14ac:dyDescent="0.25">
      <c r="A82" s="142" t="str">
        <f>VLOOKUP(E82,'LISTADO ATM'!$A$2:$C$901,3,0)</f>
        <v>DISTRITO NACIONAL</v>
      </c>
      <c r="B82" s="126" t="s">
        <v>2792</v>
      </c>
      <c r="C82" s="96">
        <v>44435.380266203705</v>
      </c>
      <c r="D82" s="96" t="s">
        <v>2441</v>
      </c>
      <c r="E82" s="126">
        <v>622</v>
      </c>
      <c r="F82" s="142" t="str">
        <f>VLOOKUP(E82,VIP!$A$2:$O15479,2,0)</f>
        <v>DRBR622</v>
      </c>
      <c r="G82" s="142" t="str">
        <f>VLOOKUP(E82,'LISTADO ATM'!$A$2:$B$900,2,0)</f>
        <v xml:space="preserve">ATM Ayuntamiento D.N. </v>
      </c>
      <c r="H82" s="142" t="str">
        <f>VLOOKUP(E82,VIP!$A$2:$O20440,7,FALSE)</f>
        <v>Si</v>
      </c>
      <c r="I82" s="142" t="str">
        <f>VLOOKUP(E82,VIP!$A$2:$O12405,8,FALSE)</f>
        <v>Si</v>
      </c>
      <c r="J82" s="142" t="str">
        <f>VLOOKUP(E82,VIP!$A$2:$O12355,8,FALSE)</f>
        <v>Si</v>
      </c>
      <c r="K82" s="142" t="str">
        <f>VLOOKUP(E82,VIP!$A$2:$O15929,6,0)</f>
        <v>NO</v>
      </c>
      <c r="L82" s="135" t="s">
        <v>2434</v>
      </c>
      <c r="M82" s="145" t="s">
        <v>2535</v>
      </c>
      <c r="N82" s="95" t="s">
        <v>2444</v>
      </c>
      <c r="O82" s="142" t="s">
        <v>2445</v>
      </c>
      <c r="P82" s="142"/>
      <c r="Q82" s="148">
        <v>44435.473611111112</v>
      </c>
    </row>
    <row r="83" spans="1:17" s="123" customFormat="1" ht="18" x14ac:dyDescent="0.25">
      <c r="A83" s="142" t="str">
        <f>VLOOKUP(E83,'LISTADO ATM'!$A$2:$C$901,3,0)</f>
        <v>NORTE</v>
      </c>
      <c r="B83" s="126" t="s">
        <v>2682</v>
      </c>
      <c r="C83" s="96">
        <v>44434.797881944447</v>
      </c>
      <c r="D83" s="96" t="s">
        <v>2612</v>
      </c>
      <c r="E83" s="126">
        <v>942</v>
      </c>
      <c r="F83" s="142" t="str">
        <f>VLOOKUP(E83,VIP!$A$2:$O15457,2,0)</f>
        <v>DRBR942</v>
      </c>
      <c r="G83" s="142" t="str">
        <f>VLOOKUP(E83,'LISTADO ATM'!$A$2:$B$900,2,0)</f>
        <v xml:space="preserve">ATM Estación Texaco La Vega </v>
      </c>
      <c r="H83" s="142" t="str">
        <f>VLOOKUP(E83,VIP!$A$2:$O20418,7,FALSE)</f>
        <v>Si</v>
      </c>
      <c r="I83" s="142" t="str">
        <f>VLOOKUP(E83,VIP!$A$2:$O12383,8,FALSE)</f>
        <v>Si</v>
      </c>
      <c r="J83" s="142" t="str">
        <f>VLOOKUP(E83,VIP!$A$2:$O12333,8,FALSE)</f>
        <v>Si</v>
      </c>
      <c r="K83" s="142" t="str">
        <f>VLOOKUP(E83,VIP!$A$2:$O15907,6,0)</f>
        <v>NO</v>
      </c>
      <c r="L83" s="135" t="s">
        <v>2434</v>
      </c>
      <c r="M83" s="145" t="s">
        <v>2535</v>
      </c>
      <c r="N83" s="95" t="s">
        <v>2444</v>
      </c>
      <c r="O83" s="142" t="s">
        <v>2613</v>
      </c>
      <c r="P83" s="142"/>
      <c r="Q83" s="148">
        <v>44435.592361111114</v>
      </c>
    </row>
    <row r="84" spans="1:17" s="123" customFormat="1" ht="18" x14ac:dyDescent="0.25">
      <c r="A84" s="142" t="str">
        <f>VLOOKUP(E84,'LISTADO ATM'!$A$2:$C$901,3,0)</f>
        <v>NORTE</v>
      </c>
      <c r="B84" s="126" t="s">
        <v>2726</v>
      </c>
      <c r="C84" s="96">
        <v>44435.102638888886</v>
      </c>
      <c r="D84" s="96" t="s">
        <v>2460</v>
      </c>
      <c r="E84" s="126">
        <v>752</v>
      </c>
      <c r="F84" s="142" t="str">
        <f>VLOOKUP(E84,VIP!$A$2:$O15447,2,0)</f>
        <v>DRBR280</v>
      </c>
      <c r="G84" s="142" t="str">
        <f>VLOOKUP(E84,'LISTADO ATM'!$A$2:$B$900,2,0)</f>
        <v xml:space="preserve">ATM UNP Las Carolinas (La Vega) </v>
      </c>
      <c r="H84" s="142" t="str">
        <f>VLOOKUP(E84,VIP!$A$2:$O20408,7,FALSE)</f>
        <v>Si</v>
      </c>
      <c r="I84" s="142" t="str">
        <f>VLOOKUP(E84,VIP!$A$2:$O12373,8,FALSE)</f>
        <v>Si</v>
      </c>
      <c r="J84" s="142" t="str">
        <f>VLOOKUP(E84,VIP!$A$2:$O12323,8,FALSE)</f>
        <v>Si</v>
      </c>
      <c r="K84" s="142" t="str">
        <f>VLOOKUP(E84,VIP!$A$2:$O15897,6,0)</f>
        <v>SI</v>
      </c>
      <c r="L84" s="135" t="s">
        <v>2434</v>
      </c>
      <c r="M84" s="145" t="s">
        <v>2535</v>
      </c>
      <c r="N84" s="95" t="s">
        <v>2444</v>
      </c>
      <c r="O84" s="142" t="s">
        <v>2743</v>
      </c>
      <c r="P84" s="142"/>
      <c r="Q84" s="148">
        <v>44435.6</v>
      </c>
    </row>
    <row r="85" spans="1:17" s="123" customFormat="1" ht="18" x14ac:dyDescent="0.25">
      <c r="A85" s="142" t="str">
        <f>VLOOKUP(E85,'LISTADO ATM'!$A$2:$C$901,3,0)</f>
        <v>SUR</v>
      </c>
      <c r="B85" s="126" t="s">
        <v>2736</v>
      </c>
      <c r="C85" s="96">
        <v>44435.070393518516</v>
      </c>
      <c r="D85" s="96" t="s">
        <v>2441</v>
      </c>
      <c r="E85" s="126">
        <v>311</v>
      </c>
      <c r="F85" s="142" t="str">
        <f>VLOOKUP(E85,VIP!$A$2:$O15457,2,0)</f>
        <v>DRBR381</v>
      </c>
      <c r="G85" s="142" t="str">
        <f>VLOOKUP(E85,'LISTADO ATM'!$A$2:$B$900,2,0)</f>
        <v>ATM Plaza Eroski</v>
      </c>
      <c r="H85" s="142" t="str">
        <f>VLOOKUP(E85,VIP!$A$2:$O20418,7,FALSE)</f>
        <v>Si</v>
      </c>
      <c r="I85" s="142" t="str">
        <f>VLOOKUP(E85,VIP!$A$2:$O12383,8,FALSE)</f>
        <v>Si</v>
      </c>
      <c r="J85" s="142" t="str">
        <f>VLOOKUP(E85,VIP!$A$2:$O12333,8,FALSE)</f>
        <v>Si</v>
      </c>
      <c r="K85" s="142" t="str">
        <f>VLOOKUP(E85,VIP!$A$2:$O15907,6,0)</f>
        <v>NO</v>
      </c>
      <c r="L85" s="135" t="s">
        <v>2434</v>
      </c>
      <c r="M85" s="145" t="s">
        <v>2535</v>
      </c>
      <c r="N85" s="95" t="s">
        <v>2444</v>
      </c>
      <c r="O85" s="142" t="s">
        <v>2445</v>
      </c>
      <c r="P85" s="142"/>
      <c r="Q85" s="148">
        <v>44435.600694444445</v>
      </c>
    </row>
    <row r="86" spans="1:17" s="123" customFormat="1" ht="18" x14ac:dyDescent="0.25">
      <c r="A86" s="142" t="str">
        <f>VLOOKUP(E86,'LISTADO ATM'!$A$2:$C$901,3,0)</f>
        <v>NORTE</v>
      </c>
      <c r="B86" s="126" t="s">
        <v>2655</v>
      </c>
      <c r="C86" s="96">
        <v>44434.543333333335</v>
      </c>
      <c r="D86" s="96" t="s">
        <v>2612</v>
      </c>
      <c r="E86" s="126">
        <v>878</v>
      </c>
      <c r="F86" s="142" t="str">
        <f>VLOOKUP(E86,VIP!$A$2:$O15442,2,0)</f>
        <v>DRBR878</v>
      </c>
      <c r="G86" s="142" t="str">
        <f>VLOOKUP(E86,'LISTADO ATM'!$A$2:$B$900,2,0)</f>
        <v>ATM UNP Cabral Y Baez</v>
      </c>
      <c r="H86" s="142" t="str">
        <f>VLOOKUP(E86,VIP!$A$2:$O20403,7,FALSE)</f>
        <v>N/A</v>
      </c>
      <c r="I86" s="142" t="str">
        <f>VLOOKUP(E86,VIP!$A$2:$O12368,8,FALSE)</f>
        <v>N/A</v>
      </c>
      <c r="J86" s="142" t="str">
        <f>VLOOKUP(E86,VIP!$A$2:$O12318,8,FALSE)</f>
        <v>N/A</v>
      </c>
      <c r="K86" s="142" t="str">
        <f>VLOOKUP(E86,VIP!$A$2:$O15892,6,0)</f>
        <v>N/A</v>
      </c>
      <c r="L86" s="135" t="s">
        <v>2434</v>
      </c>
      <c r="M86" s="145" t="s">
        <v>2535</v>
      </c>
      <c r="N86" s="95" t="s">
        <v>2444</v>
      </c>
      <c r="O86" s="142" t="s">
        <v>2613</v>
      </c>
      <c r="P86" s="142"/>
      <c r="Q86" s="148">
        <v>44435.602777777778</v>
      </c>
    </row>
    <row r="87" spans="1:17" s="123" customFormat="1" ht="18" x14ac:dyDescent="0.25">
      <c r="A87" s="142" t="str">
        <f>VLOOKUP(E87,'LISTADO ATM'!$A$2:$C$901,3,0)</f>
        <v>DISTRITO NACIONAL</v>
      </c>
      <c r="B87" s="126" t="s">
        <v>2797</v>
      </c>
      <c r="C87" s="96">
        <v>44435.372974537036</v>
      </c>
      <c r="D87" s="96" t="s">
        <v>2441</v>
      </c>
      <c r="E87" s="126">
        <v>678</v>
      </c>
      <c r="F87" s="142" t="str">
        <f>VLOOKUP(E87,VIP!$A$2:$O15484,2,0)</f>
        <v>DRBR678</v>
      </c>
      <c r="G87" s="142" t="str">
        <f>VLOOKUP(E87,'LISTADO ATM'!$A$2:$B$900,2,0)</f>
        <v>ATM Eco Petroleo San Isidro</v>
      </c>
      <c r="H87" s="142" t="str">
        <f>VLOOKUP(E87,VIP!$A$2:$O20445,7,FALSE)</f>
        <v>Si</v>
      </c>
      <c r="I87" s="142" t="str">
        <f>VLOOKUP(E87,VIP!$A$2:$O12410,8,FALSE)</f>
        <v>Si</v>
      </c>
      <c r="J87" s="142" t="str">
        <f>VLOOKUP(E87,VIP!$A$2:$O12360,8,FALSE)</f>
        <v>Si</v>
      </c>
      <c r="K87" s="142" t="str">
        <f>VLOOKUP(E87,VIP!$A$2:$O15934,6,0)</f>
        <v>NO</v>
      </c>
      <c r="L87" s="135" t="s">
        <v>2434</v>
      </c>
      <c r="M87" s="145" t="s">
        <v>2535</v>
      </c>
      <c r="N87" s="95" t="s">
        <v>2444</v>
      </c>
      <c r="O87" s="142" t="s">
        <v>2445</v>
      </c>
      <c r="P87" s="142"/>
      <c r="Q87" s="148">
        <v>44435.604166666664</v>
      </c>
    </row>
    <row r="88" spans="1:17" s="123" customFormat="1" ht="18" x14ac:dyDescent="0.25">
      <c r="A88" s="142" t="str">
        <f>VLOOKUP(E88,'LISTADO ATM'!$A$2:$C$901,3,0)</f>
        <v>NORTE</v>
      </c>
      <c r="B88" s="126" t="s">
        <v>2733</v>
      </c>
      <c r="C88" s="96">
        <v>44435.074560185189</v>
      </c>
      <c r="D88" s="96" t="s">
        <v>2612</v>
      </c>
      <c r="E88" s="126">
        <v>172</v>
      </c>
      <c r="F88" s="142" t="str">
        <f>VLOOKUP(E88,VIP!$A$2:$O15454,2,0)</f>
        <v>DRBR172</v>
      </c>
      <c r="G88" s="142" t="str">
        <f>VLOOKUP(E88,'LISTADO ATM'!$A$2:$B$900,2,0)</f>
        <v xml:space="preserve">ATM UNP Guaucí </v>
      </c>
      <c r="H88" s="142" t="str">
        <f>VLOOKUP(E88,VIP!$A$2:$O20415,7,FALSE)</f>
        <v>Si</v>
      </c>
      <c r="I88" s="142" t="str">
        <f>VLOOKUP(E88,VIP!$A$2:$O12380,8,FALSE)</f>
        <v>Si</v>
      </c>
      <c r="J88" s="142" t="str">
        <f>VLOOKUP(E88,VIP!$A$2:$O12330,8,FALSE)</f>
        <v>Si</v>
      </c>
      <c r="K88" s="142" t="str">
        <f>VLOOKUP(E88,VIP!$A$2:$O15904,6,0)</f>
        <v>NO</v>
      </c>
      <c r="L88" s="135" t="s">
        <v>2434</v>
      </c>
      <c r="M88" s="145" t="s">
        <v>2535</v>
      </c>
      <c r="N88" s="95" t="s">
        <v>2444</v>
      </c>
      <c r="O88" s="142" t="s">
        <v>2613</v>
      </c>
      <c r="P88" s="142"/>
      <c r="Q88" s="148">
        <v>44435.605555555558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2840</v>
      </c>
      <c r="C89" s="96">
        <v>44435.549224537041</v>
      </c>
      <c r="D89" s="96" t="s">
        <v>2441</v>
      </c>
      <c r="E89" s="126">
        <v>300</v>
      </c>
      <c r="F89" s="142" t="str">
        <f>VLOOKUP(E89,VIP!$A$2:$O15476,2,0)</f>
        <v>DRBR300</v>
      </c>
      <c r="G89" s="142" t="str">
        <f>VLOOKUP(E89,'LISTADO ATM'!$A$2:$B$900,2,0)</f>
        <v xml:space="preserve">ATM S/M Aprezio Los Guaricanos </v>
      </c>
      <c r="H89" s="142" t="str">
        <f>VLOOKUP(E89,VIP!$A$2:$O20437,7,FALSE)</f>
        <v>Si</v>
      </c>
      <c r="I89" s="142" t="str">
        <f>VLOOKUP(E89,VIP!$A$2:$O12402,8,FALSE)</f>
        <v>Si</v>
      </c>
      <c r="J89" s="142" t="str">
        <f>VLOOKUP(E89,VIP!$A$2:$O12352,8,FALSE)</f>
        <v>Si</v>
      </c>
      <c r="K89" s="142" t="str">
        <f>VLOOKUP(E89,VIP!$A$2:$O15926,6,0)</f>
        <v>NO</v>
      </c>
      <c r="L89" s="135" t="s">
        <v>2434</v>
      </c>
      <c r="M89" s="145" t="s">
        <v>2535</v>
      </c>
      <c r="N89" s="95" t="s">
        <v>2444</v>
      </c>
      <c r="O89" s="142" t="s">
        <v>2445</v>
      </c>
      <c r="P89" s="142"/>
      <c r="Q89" s="148">
        <v>44435.661805555559</v>
      </c>
    </row>
    <row r="90" spans="1:17" s="123" customFormat="1" ht="18" x14ac:dyDescent="0.25">
      <c r="A90" s="142" t="str">
        <f>VLOOKUP(E90,'LISTADO ATM'!$A$2:$C$901,3,0)</f>
        <v>DISTRITO NACIONAL</v>
      </c>
      <c r="B90" s="126" t="s">
        <v>2839</v>
      </c>
      <c r="C90" s="96">
        <v>44435.550949074073</v>
      </c>
      <c r="D90" s="96" t="s">
        <v>2441</v>
      </c>
      <c r="E90" s="126">
        <v>541</v>
      </c>
      <c r="F90" s="142" t="str">
        <f>VLOOKUP(E90,VIP!$A$2:$O15475,2,0)</f>
        <v>DRBR541</v>
      </c>
      <c r="G90" s="142" t="str">
        <f>VLOOKUP(E90,'LISTADO ATM'!$A$2:$B$900,2,0)</f>
        <v xml:space="preserve">ATM Oficina Sambil II </v>
      </c>
      <c r="H90" s="142" t="str">
        <f>VLOOKUP(E90,VIP!$A$2:$O20436,7,FALSE)</f>
        <v>Si</v>
      </c>
      <c r="I90" s="142" t="str">
        <f>VLOOKUP(E90,VIP!$A$2:$O12401,8,FALSE)</f>
        <v>Si</v>
      </c>
      <c r="J90" s="142" t="str">
        <f>VLOOKUP(E90,VIP!$A$2:$O12351,8,FALSE)</f>
        <v>Si</v>
      </c>
      <c r="K90" s="142" t="str">
        <f>VLOOKUP(E90,VIP!$A$2:$O15925,6,0)</f>
        <v>SI</v>
      </c>
      <c r="L90" s="135" t="s">
        <v>2434</v>
      </c>
      <c r="M90" s="145" t="s">
        <v>2535</v>
      </c>
      <c r="N90" s="95" t="s">
        <v>2444</v>
      </c>
      <c r="O90" s="142" t="s">
        <v>2445</v>
      </c>
      <c r="P90" s="142"/>
      <c r="Q90" s="148">
        <v>44435.661805555559</v>
      </c>
    </row>
    <row r="91" spans="1:17" s="123" customFormat="1" ht="18" x14ac:dyDescent="0.25">
      <c r="A91" s="142" t="str">
        <f>VLOOKUP(E91,'LISTADO ATM'!$A$2:$C$901,3,0)</f>
        <v>NORTE</v>
      </c>
      <c r="B91" s="126" t="s">
        <v>2774</v>
      </c>
      <c r="C91" s="96">
        <v>44435.440995370373</v>
      </c>
      <c r="D91" s="96" t="s">
        <v>2460</v>
      </c>
      <c r="E91" s="126">
        <v>333</v>
      </c>
      <c r="F91" s="142" t="str">
        <f>VLOOKUP(E91,VIP!$A$2:$O15461,2,0)</f>
        <v>DRBR333</v>
      </c>
      <c r="G91" s="142" t="str">
        <f>VLOOKUP(E91,'LISTADO ATM'!$A$2:$B$900,2,0)</f>
        <v>ATM Oficina Turey Maimón</v>
      </c>
      <c r="H91" s="142" t="str">
        <f>VLOOKUP(E91,VIP!$A$2:$O20422,7,FALSE)</f>
        <v>Si</v>
      </c>
      <c r="I91" s="142" t="str">
        <f>VLOOKUP(E91,VIP!$A$2:$O12387,8,FALSE)</f>
        <v>Si</v>
      </c>
      <c r="J91" s="142" t="str">
        <f>VLOOKUP(E91,VIP!$A$2:$O12337,8,FALSE)</f>
        <v>Si</v>
      </c>
      <c r="K91" s="142" t="str">
        <f>VLOOKUP(E91,VIP!$A$2:$O15911,6,0)</f>
        <v>NO</v>
      </c>
      <c r="L91" s="135" t="s">
        <v>2434</v>
      </c>
      <c r="M91" s="145" t="s">
        <v>2535</v>
      </c>
      <c r="N91" s="95" t="s">
        <v>2444</v>
      </c>
      <c r="O91" s="142" t="s">
        <v>2632</v>
      </c>
      <c r="P91" s="142"/>
      <c r="Q91" s="148">
        <v>44435.662499999999</v>
      </c>
    </row>
    <row r="92" spans="1:17" s="123" customFormat="1" ht="18" x14ac:dyDescent="0.25">
      <c r="A92" s="142" t="str">
        <f>VLOOKUP(E92,'LISTADO ATM'!$A$2:$C$901,3,0)</f>
        <v>NORTE</v>
      </c>
      <c r="B92" s="126" t="s">
        <v>2776</v>
      </c>
      <c r="C92" s="96">
        <v>44435.437962962962</v>
      </c>
      <c r="D92" s="96" t="s">
        <v>2441</v>
      </c>
      <c r="E92" s="126">
        <v>395</v>
      </c>
      <c r="F92" s="142" t="str">
        <f>VLOOKUP(E92,VIP!$A$2:$O15463,2,0)</f>
        <v>DRBR395</v>
      </c>
      <c r="G92" s="142" t="str">
        <f>VLOOKUP(E92,'LISTADO ATM'!$A$2:$B$900,2,0)</f>
        <v xml:space="preserve">ATM UNP Sabana Iglesia </v>
      </c>
      <c r="H92" s="142" t="str">
        <f>VLOOKUP(E92,VIP!$A$2:$O20424,7,FALSE)</f>
        <v>Si</v>
      </c>
      <c r="I92" s="142" t="str">
        <f>VLOOKUP(E92,VIP!$A$2:$O12389,8,FALSE)</f>
        <v>Si</v>
      </c>
      <c r="J92" s="142" t="str">
        <f>VLOOKUP(E92,VIP!$A$2:$O12339,8,FALSE)</f>
        <v>Si</v>
      </c>
      <c r="K92" s="142" t="str">
        <f>VLOOKUP(E92,VIP!$A$2:$O15913,6,0)</f>
        <v>NO</v>
      </c>
      <c r="L92" s="135" t="s">
        <v>2434</v>
      </c>
      <c r="M92" s="145" t="s">
        <v>2535</v>
      </c>
      <c r="N92" s="95" t="s">
        <v>2444</v>
      </c>
      <c r="O92" s="142" t="s">
        <v>2445</v>
      </c>
      <c r="P92" s="142"/>
      <c r="Q92" s="148" t="s">
        <v>2898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2683</v>
      </c>
      <c r="C93" s="96">
        <v>44434.796377314815</v>
      </c>
      <c r="D93" s="96" t="s">
        <v>2460</v>
      </c>
      <c r="E93" s="126">
        <v>194</v>
      </c>
      <c r="F93" s="142" t="str">
        <f>VLOOKUP(E93,VIP!$A$2:$O15459,2,0)</f>
        <v>DRBR194</v>
      </c>
      <c r="G93" s="142" t="str">
        <f>VLOOKUP(E93,'LISTADO ATM'!$A$2:$B$900,2,0)</f>
        <v xml:space="preserve">ATM UNP Pantoja </v>
      </c>
      <c r="H93" s="142" t="str">
        <f>VLOOKUP(E93,VIP!$A$2:$O20420,7,FALSE)</f>
        <v>Si</v>
      </c>
      <c r="I93" s="142" t="str">
        <f>VLOOKUP(E93,VIP!$A$2:$O12385,8,FALSE)</f>
        <v>No</v>
      </c>
      <c r="J93" s="142" t="str">
        <f>VLOOKUP(E93,VIP!$A$2:$O12335,8,FALSE)</f>
        <v>No</v>
      </c>
      <c r="K93" s="142" t="str">
        <f>VLOOKUP(E93,VIP!$A$2:$O15909,6,0)</f>
        <v>NO</v>
      </c>
      <c r="L93" s="135" t="s">
        <v>2434</v>
      </c>
      <c r="M93" s="145" t="s">
        <v>2535</v>
      </c>
      <c r="N93" s="95" t="s">
        <v>2444</v>
      </c>
      <c r="O93" s="142" t="s">
        <v>2461</v>
      </c>
      <c r="P93" s="142"/>
      <c r="Q93" s="148" t="s">
        <v>2897</v>
      </c>
    </row>
    <row r="94" spans="1:17" s="123" customFormat="1" ht="18" x14ac:dyDescent="0.25">
      <c r="A94" s="142" t="str">
        <f>VLOOKUP(E94,'LISTADO ATM'!$A$2:$C$901,3,0)</f>
        <v>NORTE</v>
      </c>
      <c r="B94" s="126" t="s">
        <v>2841</v>
      </c>
      <c r="C94" s="96">
        <v>44435.54755787037</v>
      </c>
      <c r="D94" s="96" t="s">
        <v>2460</v>
      </c>
      <c r="E94" s="126">
        <v>888</v>
      </c>
      <c r="F94" s="142" t="str">
        <f>VLOOKUP(E94,VIP!$A$2:$O15477,2,0)</f>
        <v>DRBR888</v>
      </c>
      <c r="G94" s="142" t="str">
        <f>VLOOKUP(E94,'LISTADO ATM'!$A$2:$B$900,2,0)</f>
        <v>ATM Oficina galeria 56 II (SFM)</v>
      </c>
      <c r="H94" s="142" t="str">
        <f>VLOOKUP(E94,VIP!$A$2:$O20438,7,FALSE)</f>
        <v>Si</v>
      </c>
      <c r="I94" s="142" t="str">
        <f>VLOOKUP(E94,VIP!$A$2:$O12403,8,FALSE)</f>
        <v>Si</v>
      </c>
      <c r="J94" s="142" t="str">
        <f>VLOOKUP(E94,VIP!$A$2:$O12353,8,FALSE)</f>
        <v>Si</v>
      </c>
      <c r="K94" s="142" t="str">
        <f>VLOOKUP(E94,VIP!$A$2:$O15927,6,0)</f>
        <v>SI</v>
      </c>
      <c r="L94" s="135" t="s">
        <v>2434</v>
      </c>
      <c r="M94" s="145" t="s">
        <v>2535</v>
      </c>
      <c r="N94" s="95" t="s">
        <v>2444</v>
      </c>
      <c r="O94" s="142" t="s">
        <v>2632</v>
      </c>
      <c r="P94" s="142"/>
      <c r="Q94" s="148" t="s">
        <v>2899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2829</v>
      </c>
      <c r="C95" s="96">
        <v>44435.575196759259</v>
      </c>
      <c r="D95" s="96" t="s">
        <v>2174</v>
      </c>
      <c r="E95" s="126">
        <v>568</v>
      </c>
      <c r="F95" s="142" t="str">
        <f>VLOOKUP(E95,VIP!$A$2:$O15465,2,0)</f>
        <v>DRBR01F</v>
      </c>
      <c r="G95" s="142" t="str">
        <f>VLOOKUP(E95,'LISTADO ATM'!$A$2:$B$900,2,0)</f>
        <v xml:space="preserve">ATM Ministerio de Educación </v>
      </c>
      <c r="H95" s="142" t="str">
        <f>VLOOKUP(E95,VIP!$A$2:$O20426,7,FALSE)</f>
        <v>Si</v>
      </c>
      <c r="I95" s="142" t="str">
        <f>VLOOKUP(E95,VIP!$A$2:$O12391,8,FALSE)</f>
        <v>Si</v>
      </c>
      <c r="J95" s="142" t="str">
        <f>VLOOKUP(E95,VIP!$A$2:$O12341,8,FALSE)</f>
        <v>Si</v>
      </c>
      <c r="K95" s="142" t="str">
        <f>VLOOKUP(E95,VIP!$A$2:$O15915,6,0)</f>
        <v>NO</v>
      </c>
      <c r="L95" s="135" t="s">
        <v>2854</v>
      </c>
      <c r="M95" s="145" t="s">
        <v>2535</v>
      </c>
      <c r="N95" s="95" t="s">
        <v>2852</v>
      </c>
      <c r="O95" s="142" t="s">
        <v>2446</v>
      </c>
      <c r="P95" s="142" t="s">
        <v>2630</v>
      </c>
      <c r="Q95" s="148">
        <v>44435.660416666666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2762</v>
      </c>
      <c r="C96" s="96">
        <v>44435.411145833335</v>
      </c>
      <c r="D96" s="96" t="s">
        <v>2460</v>
      </c>
      <c r="E96" s="126">
        <v>973</v>
      </c>
      <c r="F96" s="142" t="str">
        <f>VLOOKUP(E96,VIP!$A$2:$O15458,2,0)</f>
        <v>DRBR912</v>
      </c>
      <c r="G96" s="142" t="str">
        <f>VLOOKUP(E96,'LISTADO ATM'!$A$2:$B$900,2,0)</f>
        <v xml:space="preserve">ATM Oficina Sabana de la Mar </v>
      </c>
      <c r="H96" s="142" t="str">
        <f>VLOOKUP(E96,VIP!$A$2:$O20419,7,FALSE)</f>
        <v>Si</v>
      </c>
      <c r="I96" s="142" t="str">
        <f>VLOOKUP(E96,VIP!$A$2:$O12384,8,FALSE)</f>
        <v>Si</v>
      </c>
      <c r="J96" s="142" t="str">
        <f>VLOOKUP(E96,VIP!$A$2:$O12334,8,FALSE)</f>
        <v>Si</v>
      </c>
      <c r="K96" s="142" t="str">
        <f>VLOOKUP(E96,VIP!$A$2:$O15908,6,0)</f>
        <v>NO</v>
      </c>
      <c r="L96" s="135" t="s">
        <v>2633</v>
      </c>
      <c r="M96" s="145" t="s">
        <v>2535</v>
      </c>
      <c r="N96" s="145" t="s">
        <v>2647</v>
      </c>
      <c r="O96" s="142" t="s">
        <v>2767</v>
      </c>
      <c r="P96" s="142" t="s">
        <v>2911</v>
      </c>
      <c r="Q96" s="148">
        <v>44435.390972222223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2711</v>
      </c>
      <c r="C97" s="96">
        <v>44434.945185185185</v>
      </c>
      <c r="D97" s="96" t="s">
        <v>2174</v>
      </c>
      <c r="E97" s="126">
        <v>973</v>
      </c>
      <c r="F97" s="142" t="str">
        <f>VLOOKUP(E97,VIP!$A$2:$O15445,2,0)</f>
        <v>DRBR912</v>
      </c>
      <c r="G97" s="142" t="str">
        <f>VLOOKUP(E97,'LISTADO ATM'!$A$2:$B$900,2,0)</f>
        <v xml:space="preserve">ATM Oficina Sabana de la Mar </v>
      </c>
      <c r="H97" s="142" t="str">
        <f>VLOOKUP(E97,VIP!$A$2:$O20406,7,FALSE)</f>
        <v>Si</v>
      </c>
      <c r="I97" s="142" t="str">
        <f>VLOOKUP(E97,VIP!$A$2:$O12371,8,FALSE)</f>
        <v>Si</v>
      </c>
      <c r="J97" s="142" t="str">
        <f>VLOOKUP(E97,VIP!$A$2:$O12321,8,FALSE)</f>
        <v>Si</v>
      </c>
      <c r="K97" s="142" t="str">
        <f>VLOOKUP(E97,VIP!$A$2:$O15895,6,0)</f>
        <v>NO</v>
      </c>
      <c r="L97" s="135" t="s">
        <v>2633</v>
      </c>
      <c r="M97" s="145" t="s">
        <v>2535</v>
      </c>
      <c r="N97" s="95" t="s">
        <v>2444</v>
      </c>
      <c r="O97" s="142" t="s">
        <v>2446</v>
      </c>
      <c r="P97" s="142"/>
      <c r="Q97" s="148">
        <v>44435.445833333331</v>
      </c>
    </row>
    <row r="98" spans="1:17" s="123" customFormat="1" ht="18" x14ac:dyDescent="0.25">
      <c r="A98" s="142" t="str">
        <f>VLOOKUP(E98,'LISTADO ATM'!$A$2:$C$901,3,0)</f>
        <v>NORTE</v>
      </c>
      <c r="B98" s="126" t="s">
        <v>2710</v>
      </c>
      <c r="C98" s="96">
        <v>44434.946192129632</v>
      </c>
      <c r="D98" s="96" t="s">
        <v>2175</v>
      </c>
      <c r="E98" s="126">
        <v>304</v>
      </c>
      <c r="F98" s="142" t="str">
        <f>VLOOKUP(E98,VIP!$A$2:$O15443,2,0)</f>
        <v>DRBR304</v>
      </c>
      <c r="G98" s="142" t="str">
        <f>VLOOKUP(E98,'LISTADO ATM'!$A$2:$B$900,2,0)</f>
        <v xml:space="preserve">ATM Multicentro La Sirena Estrella Sadhala </v>
      </c>
      <c r="H98" s="142" t="str">
        <f>VLOOKUP(E98,VIP!$A$2:$O20404,7,FALSE)</f>
        <v>Si</v>
      </c>
      <c r="I98" s="142" t="str">
        <f>VLOOKUP(E98,VIP!$A$2:$O12369,8,FALSE)</f>
        <v>Si</v>
      </c>
      <c r="J98" s="142" t="str">
        <f>VLOOKUP(E98,VIP!$A$2:$O12319,8,FALSE)</f>
        <v>Si</v>
      </c>
      <c r="K98" s="142" t="str">
        <f>VLOOKUP(E98,VIP!$A$2:$O15893,6,0)</f>
        <v>NO</v>
      </c>
      <c r="L98" s="135" t="s">
        <v>2633</v>
      </c>
      <c r="M98" s="145" t="s">
        <v>2535</v>
      </c>
      <c r="N98" s="95" t="s">
        <v>2444</v>
      </c>
      <c r="O98" s="142" t="s">
        <v>2583</v>
      </c>
      <c r="P98" s="142"/>
      <c r="Q98" s="148">
        <v>44435.447222222225</v>
      </c>
    </row>
    <row r="99" spans="1:17" s="123" customFormat="1" ht="18" x14ac:dyDescent="0.25">
      <c r="A99" s="142" t="str">
        <f>VLOOKUP(E99,'LISTADO ATM'!$A$2:$C$901,3,0)</f>
        <v>DISTRITO NACIONAL</v>
      </c>
      <c r="B99" s="126" t="s">
        <v>2806</v>
      </c>
      <c r="C99" s="96">
        <v>44435.584062499998</v>
      </c>
      <c r="D99" s="96" t="s">
        <v>2460</v>
      </c>
      <c r="E99" s="126">
        <v>43</v>
      </c>
      <c r="F99" s="142" t="str">
        <f>VLOOKUP(E99,VIP!$A$2:$O15457,2,0)</f>
        <v>DRBR043</v>
      </c>
      <c r="G99" s="142" t="str">
        <f>VLOOKUP(E99,'LISTADO ATM'!$A$2:$B$900,2,0)</f>
        <v xml:space="preserve">ATM Zona Franca San Isidro </v>
      </c>
      <c r="H99" s="142" t="str">
        <f>VLOOKUP(E99,VIP!$A$2:$O20418,7,FALSE)</f>
        <v>Si</v>
      </c>
      <c r="I99" s="142" t="str">
        <f>VLOOKUP(E99,VIP!$A$2:$O12383,8,FALSE)</f>
        <v>No</v>
      </c>
      <c r="J99" s="142" t="str">
        <f>VLOOKUP(E99,VIP!$A$2:$O12333,8,FALSE)</f>
        <v>No</v>
      </c>
      <c r="K99" s="142" t="str">
        <f>VLOOKUP(E99,VIP!$A$2:$O15907,6,0)</f>
        <v>NO</v>
      </c>
      <c r="L99" s="135" t="s">
        <v>2633</v>
      </c>
      <c r="M99" s="145" t="s">
        <v>2535</v>
      </c>
      <c r="N99" s="145" t="s">
        <v>2647</v>
      </c>
      <c r="O99" s="142" t="s">
        <v>2767</v>
      </c>
      <c r="P99" s="142" t="s">
        <v>2911</v>
      </c>
      <c r="Q99" s="148">
        <v>44435.556944444441</v>
      </c>
    </row>
    <row r="100" spans="1:17" s="123" customFormat="1" ht="18" x14ac:dyDescent="0.25">
      <c r="A100" s="142" t="str">
        <f>VLOOKUP(E100,'LISTADO ATM'!$A$2:$C$901,3,0)</f>
        <v>SUR</v>
      </c>
      <c r="B100" s="126" t="s">
        <v>2813</v>
      </c>
      <c r="C100" s="96">
        <v>44435.580150462964</v>
      </c>
      <c r="D100" s="96" t="s">
        <v>2460</v>
      </c>
      <c r="E100" s="126">
        <v>103</v>
      </c>
      <c r="F100" s="142" t="str">
        <f>VLOOKUP(E100,VIP!$A$2:$O15464,2,0)</f>
        <v>DRBR103</v>
      </c>
      <c r="G100" s="142" t="str">
        <f>VLOOKUP(E100,'LISTADO ATM'!$A$2:$B$900,2,0)</f>
        <v xml:space="preserve">ATM Oficina Las Matas de Farfán </v>
      </c>
      <c r="H100" s="142" t="str">
        <f>VLOOKUP(E100,VIP!$A$2:$O20425,7,FALSE)</f>
        <v>Si</v>
      </c>
      <c r="I100" s="142" t="str">
        <f>VLOOKUP(E100,VIP!$A$2:$O12390,8,FALSE)</f>
        <v>Si</v>
      </c>
      <c r="J100" s="142" t="str">
        <f>VLOOKUP(E100,VIP!$A$2:$O12340,8,FALSE)</f>
        <v>Si</v>
      </c>
      <c r="K100" s="142" t="str">
        <f>VLOOKUP(E100,VIP!$A$2:$O15914,6,0)</f>
        <v>NO</v>
      </c>
      <c r="L100" s="135" t="s">
        <v>2633</v>
      </c>
      <c r="M100" s="145" t="s">
        <v>2535</v>
      </c>
      <c r="N100" s="145" t="s">
        <v>2647</v>
      </c>
      <c r="O100" s="142" t="s">
        <v>2767</v>
      </c>
      <c r="P100" s="142" t="s">
        <v>2911</v>
      </c>
      <c r="Q100" s="148">
        <v>44435.560416666667</v>
      </c>
    </row>
    <row r="101" spans="1:17" s="123" customFormat="1" ht="18" x14ac:dyDescent="0.25">
      <c r="A101" s="142" t="str">
        <f>VLOOKUP(E101,'LISTADO ATM'!$A$2:$C$901,3,0)</f>
        <v>NORTE</v>
      </c>
      <c r="B101" s="126" t="s">
        <v>2814</v>
      </c>
      <c r="C101" s="96">
        <v>44435.579675925925</v>
      </c>
      <c r="D101" s="96" t="s">
        <v>2460</v>
      </c>
      <c r="E101" s="126">
        <v>370</v>
      </c>
      <c r="F101" s="142" t="str">
        <f>VLOOKUP(E101,VIP!$A$2:$O15465,2,0)</f>
        <v>DRBR370</v>
      </c>
      <c r="G101" s="142" t="str">
        <f>VLOOKUP(E101,'LISTADO ATM'!$A$2:$B$900,2,0)</f>
        <v>ATM Oficina Cruce de Imbert II (puerto Plata)</v>
      </c>
      <c r="H101" s="142" t="str">
        <f>VLOOKUP(E101,VIP!$A$2:$O20426,7,FALSE)</f>
        <v>N/A</v>
      </c>
      <c r="I101" s="142" t="str">
        <f>VLOOKUP(E101,VIP!$A$2:$O12391,8,FALSE)</f>
        <v>N/A</v>
      </c>
      <c r="J101" s="142" t="str">
        <f>VLOOKUP(E101,VIP!$A$2:$O12341,8,FALSE)</f>
        <v>N/A</v>
      </c>
      <c r="K101" s="142" t="str">
        <f>VLOOKUP(E101,VIP!$A$2:$O15915,6,0)</f>
        <v>N/A</v>
      </c>
      <c r="L101" s="135" t="s">
        <v>2633</v>
      </c>
      <c r="M101" s="145" t="s">
        <v>2535</v>
      </c>
      <c r="N101" s="145" t="s">
        <v>2647</v>
      </c>
      <c r="O101" s="142" t="s">
        <v>2767</v>
      </c>
      <c r="P101" s="142" t="s">
        <v>2911</v>
      </c>
      <c r="Q101" s="148">
        <v>44435.561805555553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2725</v>
      </c>
      <c r="C102" s="96">
        <v>44435.140972222223</v>
      </c>
      <c r="D102" s="96" t="s">
        <v>2174</v>
      </c>
      <c r="E102" s="126">
        <v>363</v>
      </c>
      <c r="F102" s="142" t="str">
        <f>VLOOKUP(E102,VIP!$A$2:$O15446,2,0)</f>
        <v>DRBR363</v>
      </c>
      <c r="G102" s="142" t="str">
        <f>VLOOKUP(E102,'LISTADO ATM'!$A$2:$B$900,2,0)</f>
        <v>ATM Sirena Villa Mella</v>
      </c>
      <c r="H102" s="142" t="str">
        <f>VLOOKUP(E102,VIP!$A$2:$O20407,7,FALSE)</f>
        <v>N/A</v>
      </c>
      <c r="I102" s="142" t="str">
        <f>VLOOKUP(E102,VIP!$A$2:$O12372,8,FALSE)</f>
        <v>N/A</v>
      </c>
      <c r="J102" s="142" t="str">
        <f>VLOOKUP(E102,VIP!$A$2:$O12322,8,FALSE)</f>
        <v>N/A</v>
      </c>
      <c r="K102" s="142" t="str">
        <f>VLOOKUP(E102,VIP!$A$2:$O15896,6,0)</f>
        <v>N/A</v>
      </c>
      <c r="L102" s="135" t="s">
        <v>2633</v>
      </c>
      <c r="M102" s="145" t="s">
        <v>2535</v>
      </c>
      <c r="N102" s="95" t="s">
        <v>2444</v>
      </c>
      <c r="O102" s="142" t="s">
        <v>2446</v>
      </c>
      <c r="P102" s="142" t="s">
        <v>2630</v>
      </c>
      <c r="Q102" s="148">
        <v>44435.60833333333</v>
      </c>
    </row>
    <row r="103" spans="1:17" s="123" customFormat="1" ht="18" x14ac:dyDescent="0.25">
      <c r="A103" s="142" t="str">
        <f>VLOOKUP(E103,'LISTADO ATM'!$A$2:$C$901,3,0)</f>
        <v>NORTE</v>
      </c>
      <c r="B103" s="126" t="s">
        <v>2812</v>
      </c>
      <c r="C103" s="96">
        <v>44435.580671296295</v>
      </c>
      <c r="D103" s="96" t="s">
        <v>2460</v>
      </c>
      <c r="E103" s="126">
        <v>729</v>
      </c>
      <c r="F103" s="142" t="str">
        <f>VLOOKUP(E103,VIP!$A$2:$O15463,2,0)</f>
        <v>DRBR055</v>
      </c>
      <c r="G103" s="142" t="str">
        <f>VLOOKUP(E103,'LISTADO ATM'!$A$2:$B$900,2,0)</f>
        <v xml:space="preserve">ATM Zona Franca (La Vega) </v>
      </c>
      <c r="H103" s="142" t="str">
        <f>VLOOKUP(E103,VIP!$A$2:$O20424,7,FALSE)</f>
        <v>Si</v>
      </c>
      <c r="I103" s="142" t="str">
        <f>VLOOKUP(E103,VIP!$A$2:$O12389,8,FALSE)</f>
        <v>Si</v>
      </c>
      <c r="J103" s="142" t="str">
        <f>VLOOKUP(E103,VIP!$A$2:$O12339,8,FALSE)</f>
        <v>Si</v>
      </c>
      <c r="K103" s="142" t="str">
        <f>VLOOKUP(E103,VIP!$A$2:$O15913,6,0)</f>
        <v>NO</v>
      </c>
      <c r="L103" s="135" t="s">
        <v>2633</v>
      </c>
      <c r="M103" s="145" t="s">
        <v>2535</v>
      </c>
      <c r="N103" s="145" t="s">
        <v>2647</v>
      </c>
      <c r="O103" s="142" t="s">
        <v>2767</v>
      </c>
      <c r="P103" s="142" t="s">
        <v>2911</v>
      </c>
      <c r="Q103" s="148" t="s">
        <v>2818</v>
      </c>
    </row>
    <row r="104" spans="1:17" s="123" customFormat="1" ht="18" x14ac:dyDescent="0.25">
      <c r="A104" s="142" t="str">
        <f>VLOOKUP(E104,'LISTADO ATM'!$A$2:$C$901,3,0)</f>
        <v>DISTRITO NACIONAL</v>
      </c>
      <c r="B104" s="126" t="s">
        <v>2640</v>
      </c>
      <c r="C104" s="96">
        <v>44434.017731481479</v>
      </c>
      <c r="D104" s="96" t="s">
        <v>2174</v>
      </c>
      <c r="E104" s="126">
        <v>738</v>
      </c>
      <c r="F104" s="142" t="str">
        <f>VLOOKUP(E104,VIP!$A$2:$O15451,2,0)</f>
        <v>DRBR24S</v>
      </c>
      <c r="G104" s="142" t="str">
        <f>VLOOKUP(E104,'LISTADO ATM'!$A$2:$B$900,2,0)</f>
        <v xml:space="preserve">ATM Zona Franca Los Alcarrizos </v>
      </c>
      <c r="H104" s="142" t="str">
        <f>VLOOKUP(E104,VIP!$A$2:$O20412,7,FALSE)</f>
        <v>Si</v>
      </c>
      <c r="I104" s="142" t="str">
        <f>VLOOKUP(E104,VIP!$A$2:$O12377,8,FALSE)</f>
        <v>Si</v>
      </c>
      <c r="J104" s="142" t="str">
        <f>VLOOKUP(E104,VIP!$A$2:$O12327,8,FALSE)</f>
        <v>Si</v>
      </c>
      <c r="K104" s="142" t="str">
        <f>VLOOKUP(E104,VIP!$A$2:$O15901,6,0)</f>
        <v>NO</v>
      </c>
      <c r="L104" s="135" t="s">
        <v>2641</v>
      </c>
      <c r="M104" s="145" t="s">
        <v>2535</v>
      </c>
      <c r="N104" s="95" t="s">
        <v>2444</v>
      </c>
      <c r="O104" s="142" t="s">
        <v>2446</v>
      </c>
      <c r="P104" s="142" t="s">
        <v>2911</v>
      </c>
      <c r="Q104" s="148">
        <v>44435.609027777777</v>
      </c>
    </row>
    <row r="105" spans="1:17" s="123" customFormat="1" ht="18" x14ac:dyDescent="0.25">
      <c r="A105" s="142" t="str">
        <f>VLOOKUP(E105,'LISTADO ATM'!$A$2:$C$901,3,0)</f>
        <v>NORTE</v>
      </c>
      <c r="B105" s="126" t="s">
        <v>2866</v>
      </c>
      <c r="C105" s="96">
        <v>44435.766145833331</v>
      </c>
      <c r="D105" s="96" t="s">
        <v>2460</v>
      </c>
      <c r="E105" s="126">
        <v>720</v>
      </c>
      <c r="F105" s="142" t="str">
        <f>VLOOKUP(E105,VIP!$A$2:$O15463,2,0)</f>
        <v>DRBR12E</v>
      </c>
      <c r="G105" s="142" t="str">
        <f>VLOOKUP(E105,'LISTADO ATM'!$A$2:$B$900,2,0)</f>
        <v xml:space="preserve">ATM OMSA (Santiago) </v>
      </c>
      <c r="H105" s="142" t="str">
        <f>VLOOKUP(E105,VIP!$A$2:$O20424,7,FALSE)</f>
        <v>Si</v>
      </c>
      <c r="I105" s="142" t="str">
        <f>VLOOKUP(E105,VIP!$A$2:$O12389,8,FALSE)</f>
        <v>Si</v>
      </c>
      <c r="J105" s="142" t="str">
        <f>VLOOKUP(E105,VIP!$A$2:$O12339,8,FALSE)</f>
        <v>Si</v>
      </c>
      <c r="K105" s="142" t="str">
        <f>VLOOKUP(E105,VIP!$A$2:$O15913,6,0)</f>
        <v>NO</v>
      </c>
      <c r="L105" s="135" t="s">
        <v>2859</v>
      </c>
      <c r="M105" s="145" t="s">
        <v>2535</v>
      </c>
      <c r="N105" s="95" t="s">
        <v>2647</v>
      </c>
      <c r="O105" s="142" t="s">
        <v>2860</v>
      </c>
      <c r="P105" s="142" t="s">
        <v>2911</v>
      </c>
      <c r="Q105" s="148" t="s">
        <v>2902</v>
      </c>
    </row>
    <row r="106" spans="1:17" s="123" customFormat="1" ht="18" x14ac:dyDescent="0.25">
      <c r="A106" s="142" t="str">
        <f>VLOOKUP(E106,'LISTADO ATM'!$A$2:$C$901,3,0)</f>
        <v>ESTE</v>
      </c>
      <c r="B106" s="126" t="s">
        <v>2912</v>
      </c>
      <c r="C106" s="96">
        <v>44435.970821759256</v>
      </c>
      <c r="D106" s="96" t="s">
        <v>2174</v>
      </c>
      <c r="E106" s="126">
        <v>933</v>
      </c>
      <c r="F106" s="142" t="str">
        <f>VLOOKUP(E106,VIP!$A$2:$O15457,2,0)</f>
        <v>DRBR933</v>
      </c>
      <c r="G106" s="142" t="str">
        <f>VLOOKUP(E106,'LISTADO ATM'!$A$2:$B$900,2,0)</f>
        <v>ATM Hotel Dreams Punta Cana II</v>
      </c>
      <c r="H106" s="142" t="str">
        <f>VLOOKUP(E106,VIP!$A$2:$O20418,7,FALSE)</f>
        <v>Si</v>
      </c>
      <c r="I106" s="142" t="str">
        <f>VLOOKUP(E106,VIP!$A$2:$O12383,8,FALSE)</f>
        <v>Si</v>
      </c>
      <c r="J106" s="142" t="str">
        <f>VLOOKUP(E106,VIP!$A$2:$O12333,8,FALSE)</f>
        <v>Si</v>
      </c>
      <c r="K106" s="142" t="str">
        <f>VLOOKUP(E106,VIP!$A$2:$O15907,6,0)</f>
        <v>NO</v>
      </c>
      <c r="L106" s="135" t="s">
        <v>2859</v>
      </c>
      <c r="M106" s="145" t="s">
        <v>2535</v>
      </c>
      <c r="N106" s="95" t="s">
        <v>2444</v>
      </c>
      <c r="O106" s="142" t="s">
        <v>2446</v>
      </c>
      <c r="P106" s="142" t="s">
        <v>2911</v>
      </c>
      <c r="Q106" s="148" t="s">
        <v>2929</v>
      </c>
    </row>
    <row r="107" spans="1:17" s="123" customFormat="1" ht="18" x14ac:dyDescent="0.25">
      <c r="A107" s="142" t="str">
        <f>VLOOKUP(E107,'LISTADO ATM'!$A$2:$C$901,3,0)</f>
        <v>NORTE</v>
      </c>
      <c r="B107" s="126" t="s">
        <v>2871</v>
      </c>
      <c r="C107" s="96">
        <v>44435.764097222222</v>
      </c>
      <c r="D107" s="96" t="s">
        <v>2460</v>
      </c>
      <c r="E107" s="126">
        <v>763</v>
      </c>
      <c r="F107" s="142" t="str">
        <f>VLOOKUP(E107,VIP!$A$2:$O15468,2,0)</f>
        <v>DRBR439</v>
      </c>
      <c r="G107" s="142" t="str">
        <f>VLOOKUP(E107,'LISTADO ATM'!$A$2:$B$900,2,0)</f>
        <v xml:space="preserve">ATM UNP Montellano </v>
      </c>
      <c r="H107" s="142" t="str">
        <f>VLOOKUP(E107,VIP!$A$2:$O20429,7,FALSE)</f>
        <v>Si</v>
      </c>
      <c r="I107" s="142" t="str">
        <f>VLOOKUP(E107,VIP!$A$2:$O12394,8,FALSE)</f>
        <v>Si</v>
      </c>
      <c r="J107" s="142" t="str">
        <f>VLOOKUP(E107,VIP!$A$2:$O12344,8,FALSE)</f>
        <v>Si</v>
      </c>
      <c r="K107" s="142" t="str">
        <f>VLOOKUP(E107,VIP!$A$2:$O15918,6,0)</f>
        <v>NO</v>
      </c>
      <c r="L107" s="135" t="s">
        <v>2859</v>
      </c>
      <c r="M107" s="145" t="s">
        <v>2535</v>
      </c>
      <c r="N107" s="95" t="s">
        <v>2647</v>
      </c>
      <c r="O107" s="142" t="s">
        <v>2860</v>
      </c>
      <c r="P107" s="142" t="s">
        <v>2911</v>
      </c>
      <c r="Q107" s="148" t="s">
        <v>2897</v>
      </c>
    </row>
    <row r="108" spans="1:17" s="123" customFormat="1" ht="18" x14ac:dyDescent="0.25">
      <c r="A108" s="142" t="str">
        <f>VLOOKUP(E108,'LISTADO ATM'!$A$2:$C$901,3,0)</f>
        <v>NORTE</v>
      </c>
      <c r="B108" s="126" t="s">
        <v>2868</v>
      </c>
      <c r="C108" s="96">
        <v>44435.765381944446</v>
      </c>
      <c r="D108" s="96" t="s">
        <v>2460</v>
      </c>
      <c r="E108" s="126">
        <v>492</v>
      </c>
      <c r="F108" s="142" t="str">
        <f>VLOOKUP(E108,VIP!$A$2:$O15465,2,0)</f>
        <v>DRBR492</v>
      </c>
      <c r="G108" s="142" t="str">
        <f>VLOOKUP(E108,'LISTADO ATM'!$A$2:$B$900,2,0)</f>
        <v>ATM S/M Nacional  El Dorado Santiago</v>
      </c>
      <c r="H108" s="142" t="str">
        <f>VLOOKUP(E108,VIP!$A$2:$O20426,7,FALSE)</f>
        <v>N/A</v>
      </c>
      <c r="I108" s="142" t="str">
        <f>VLOOKUP(E108,VIP!$A$2:$O12391,8,FALSE)</f>
        <v>N/A</v>
      </c>
      <c r="J108" s="142" t="str">
        <f>VLOOKUP(E108,VIP!$A$2:$O12341,8,FALSE)</f>
        <v>N/A</v>
      </c>
      <c r="K108" s="142" t="str">
        <f>VLOOKUP(E108,VIP!$A$2:$O15915,6,0)</f>
        <v>N/A</v>
      </c>
      <c r="L108" s="135" t="s">
        <v>2859</v>
      </c>
      <c r="M108" s="145" t="s">
        <v>2535</v>
      </c>
      <c r="N108" s="95" t="s">
        <v>2647</v>
      </c>
      <c r="O108" s="142" t="s">
        <v>2860</v>
      </c>
      <c r="P108" s="142" t="s">
        <v>2911</v>
      </c>
      <c r="Q108" s="148" t="s">
        <v>2901</v>
      </c>
    </row>
    <row r="109" spans="1:17" s="123" customFormat="1" ht="18" x14ac:dyDescent="0.25">
      <c r="A109" s="142" t="str">
        <f>VLOOKUP(E109,'LISTADO ATM'!$A$2:$C$901,3,0)</f>
        <v>NORTE</v>
      </c>
      <c r="B109" s="126" t="s">
        <v>2858</v>
      </c>
      <c r="C109" s="96">
        <v>44435.804444444446</v>
      </c>
      <c r="D109" s="96" t="s">
        <v>2460</v>
      </c>
      <c r="E109" s="126">
        <v>79</v>
      </c>
      <c r="F109" s="142" t="str">
        <f>VLOOKUP(E109,VIP!$A$2:$O15458,2,0)</f>
        <v>DRBR079</v>
      </c>
      <c r="G109" s="142" t="str">
        <f>VLOOKUP(E109,'LISTADO ATM'!$A$2:$B$900,2,0)</f>
        <v xml:space="preserve">ATM UNP Luperón (Puerto Plata) </v>
      </c>
      <c r="H109" s="142" t="str">
        <f>VLOOKUP(E109,VIP!$A$2:$O20419,7,FALSE)</f>
        <v>Si</v>
      </c>
      <c r="I109" s="142" t="str">
        <f>VLOOKUP(E109,VIP!$A$2:$O12384,8,FALSE)</f>
        <v>Si</v>
      </c>
      <c r="J109" s="142" t="str">
        <f>VLOOKUP(E109,VIP!$A$2:$O12334,8,FALSE)</f>
        <v>Si</v>
      </c>
      <c r="K109" s="142" t="str">
        <f>VLOOKUP(E109,VIP!$A$2:$O15908,6,0)</f>
        <v>NO</v>
      </c>
      <c r="L109" s="135" t="s">
        <v>2859</v>
      </c>
      <c r="M109" s="145" t="s">
        <v>2535</v>
      </c>
      <c r="N109" s="95" t="s">
        <v>2647</v>
      </c>
      <c r="O109" s="142" t="s">
        <v>2860</v>
      </c>
      <c r="P109" s="142" t="s">
        <v>2911</v>
      </c>
      <c r="Q109" s="148" t="s">
        <v>2900</v>
      </c>
    </row>
    <row r="110" spans="1:17" ht="18" x14ac:dyDescent="0.25">
      <c r="A110" s="142" t="str">
        <f>VLOOKUP(E110,'LISTADO ATM'!$A$2:$C$901,3,0)</f>
        <v>SUR</v>
      </c>
      <c r="B110" s="126" t="s">
        <v>2913</v>
      </c>
      <c r="C110" s="96">
        <v>44435.968981481485</v>
      </c>
      <c r="D110" s="96" t="s">
        <v>2460</v>
      </c>
      <c r="E110" s="126">
        <v>817</v>
      </c>
      <c r="F110" s="142" t="str">
        <f>VLOOKUP(E110,VIP!$A$2:$O15458,2,0)</f>
        <v>DRBR817</v>
      </c>
      <c r="G110" s="142" t="str">
        <f>VLOOKUP(E110,'LISTADO ATM'!$A$2:$B$900,2,0)</f>
        <v xml:space="preserve">ATM Ayuntamiento Sabana Larga (San José de Ocoa) </v>
      </c>
      <c r="H110" s="142" t="str">
        <f>VLOOKUP(E110,VIP!$A$2:$O20419,7,FALSE)</f>
        <v>Si</v>
      </c>
      <c r="I110" s="142" t="str">
        <f>VLOOKUP(E110,VIP!$A$2:$O12384,8,FALSE)</f>
        <v>Si</v>
      </c>
      <c r="J110" s="142" t="str">
        <f>VLOOKUP(E110,VIP!$A$2:$O12334,8,FALSE)</f>
        <v>Si</v>
      </c>
      <c r="K110" s="142" t="str">
        <f>VLOOKUP(E110,VIP!$A$2:$O15908,6,0)</f>
        <v>NO</v>
      </c>
      <c r="L110" s="135" t="s">
        <v>2859</v>
      </c>
      <c r="M110" s="145" t="s">
        <v>2535</v>
      </c>
      <c r="N110" s="95" t="s">
        <v>2647</v>
      </c>
      <c r="O110" s="142" t="s">
        <v>2860</v>
      </c>
      <c r="P110" s="142" t="s">
        <v>2911</v>
      </c>
      <c r="Q110" s="148" t="s">
        <v>2930</v>
      </c>
    </row>
    <row r="111" spans="1:17" ht="18" x14ac:dyDescent="0.25">
      <c r="A111" s="142" t="str">
        <f>VLOOKUP(E111,'LISTADO ATM'!$A$2:$C$901,3,0)</f>
        <v>DISTRITO NACIONAL</v>
      </c>
      <c r="B111" s="126" t="s">
        <v>2636</v>
      </c>
      <c r="C111" s="96">
        <v>44433.789976851855</v>
      </c>
      <c r="D111" s="96" t="s">
        <v>2174</v>
      </c>
      <c r="E111" s="126">
        <v>627</v>
      </c>
      <c r="F111" s="142" t="str">
        <f>VLOOKUP(E111,VIP!$A$2:$O15438,2,0)</f>
        <v>DRBR163</v>
      </c>
      <c r="G111" s="142" t="str">
        <f>VLOOKUP(E111,'LISTADO ATM'!$A$2:$B$900,2,0)</f>
        <v xml:space="preserve">ATM CAASD </v>
      </c>
      <c r="H111" s="142" t="str">
        <f>VLOOKUP(E111,VIP!$A$2:$O20399,7,FALSE)</f>
        <v>Si</v>
      </c>
      <c r="I111" s="142" t="str">
        <f>VLOOKUP(E111,VIP!$A$2:$O12364,8,FALSE)</f>
        <v>Si</v>
      </c>
      <c r="J111" s="142" t="str">
        <f>VLOOKUP(E111,VIP!$A$2:$O12314,8,FALSE)</f>
        <v>Si</v>
      </c>
      <c r="K111" s="142" t="str">
        <f>VLOOKUP(E111,VIP!$A$2:$O15888,6,0)</f>
        <v>NO</v>
      </c>
      <c r="L111" s="135" t="s">
        <v>2637</v>
      </c>
      <c r="M111" s="145" t="s">
        <v>2535</v>
      </c>
      <c r="N111" s="95" t="s">
        <v>2444</v>
      </c>
      <c r="O111" s="142" t="s">
        <v>2446</v>
      </c>
      <c r="P111" s="142" t="s">
        <v>2630</v>
      </c>
      <c r="Q111" s="148">
        <v>44435.606944444444</v>
      </c>
    </row>
    <row r="112" spans="1:17" ht="18" x14ac:dyDescent="0.25">
      <c r="A112" s="142" t="str">
        <f>VLOOKUP(E112,'LISTADO ATM'!$A$2:$C$901,3,0)</f>
        <v>DISTRITO NACIONAL</v>
      </c>
      <c r="B112" s="126" t="s">
        <v>2681</v>
      </c>
      <c r="C112" s="96">
        <v>44434.800370370373</v>
      </c>
      <c r="D112" s="96" t="s">
        <v>2174</v>
      </c>
      <c r="E112" s="126">
        <v>621</v>
      </c>
      <c r="F112" s="142" t="str">
        <f>VLOOKUP(E112,VIP!$A$2:$O15456,2,0)</f>
        <v>DRBR621</v>
      </c>
      <c r="G112" s="142" t="str">
        <f>VLOOKUP(E112,'LISTADO ATM'!$A$2:$B$900,2,0)</f>
        <v xml:space="preserve">ATM CESAC  </v>
      </c>
      <c r="H112" s="142" t="str">
        <f>VLOOKUP(E112,VIP!$A$2:$O20417,7,FALSE)</f>
        <v>Si</v>
      </c>
      <c r="I112" s="142" t="str">
        <f>VLOOKUP(E112,VIP!$A$2:$O12382,8,FALSE)</f>
        <v>Si</v>
      </c>
      <c r="J112" s="142" t="str">
        <f>VLOOKUP(E112,VIP!$A$2:$O12332,8,FALSE)</f>
        <v>Si</v>
      </c>
      <c r="K112" s="142" t="str">
        <f>VLOOKUP(E112,VIP!$A$2:$O15906,6,0)</f>
        <v>NO</v>
      </c>
      <c r="L112" s="135" t="s">
        <v>2635</v>
      </c>
      <c r="M112" s="145" t="s">
        <v>2535</v>
      </c>
      <c r="N112" s="95" t="s">
        <v>2444</v>
      </c>
      <c r="O112" s="142" t="s">
        <v>2446</v>
      </c>
      <c r="P112" s="142" t="s">
        <v>2630</v>
      </c>
      <c r="Q112" s="148">
        <v>44435.60833333333</v>
      </c>
    </row>
    <row r="113" spans="1:17" ht="18" x14ac:dyDescent="0.25">
      <c r="A113" s="142" t="str">
        <f>VLOOKUP(E113,'LISTADO ATM'!$A$2:$C$901,3,0)</f>
        <v>DISTRITO NACIONAL</v>
      </c>
      <c r="B113" s="126" t="s">
        <v>2691</v>
      </c>
      <c r="C113" s="96">
        <v>44434.787777777776</v>
      </c>
      <c r="D113" s="96" t="s">
        <v>2460</v>
      </c>
      <c r="E113" s="126">
        <v>722</v>
      </c>
      <c r="F113" s="142" t="str">
        <f>VLOOKUP(E113,VIP!$A$2:$O15467,2,0)</f>
        <v>DRBR393</v>
      </c>
      <c r="G113" s="142" t="str">
        <f>VLOOKUP(E113,'LISTADO ATM'!$A$2:$B$900,2,0)</f>
        <v xml:space="preserve">ATM Oficina Charles de Gaulle III </v>
      </c>
      <c r="H113" s="142" t="str">
        <f>VLOOKUP(E113,VIP!$A$2:$O20428,7,FALSE)</f>
        <v>Si</v>
      </c>
      <c r="I113" s="142" t="str">
        <f>VLOOKUP(E113,VIP!$A$2:$O12393,8,FALSE)</f>
        <v>Si</v>
      </c>
      <c r="J113" s="142" t="str">
        <f>VLOOKUP(E113,VIP!$A$2:$O12343,8,FALSE)</f>
        <v>Si</v>
      </c>
      <c r="K113" s="142" t="str">
        <f>VLOOKUP(E113,VIP!$A$2:$O15917,6,0)</f>
        <v>SI</v>
      </c>
      <c r="L113" s="135" t="s">
        <v>2410</v>
      </c>
      <c r="M113" s="145" t="s">
        <v>2535</v>
      </c>
      <c r="N113" s="95" t="s">
        <v>2444</v>
      </c>
      <c r="O113" s="142" t="s">
        <v>2461</v>
      </c>
      <c r="P113" s="142"/>
      <c r="Q113" s="148">
        <v>44435.436805555553</v>
      </c>
    </row>
    <row r="114" spans="1:17" ht="18" x14ac:dyDescent="0.25">
      <c r="A114" s="142" t="str">
        <f>VLOOKUP(E114,'LISTADO ATM'!$A$2:$C$901,3,0)</f>
        <v>NORTE</v>
      </c>
      <c r="B114" s="126" t="s">
        <v>2686</v>
      </c>
      <c r="C114" s="96">
        <v>44434.793356481481</v>
      </c>
      <c r="D114" s="96" t="s">
        <v>2612</v>
      </c>
      <c r="E114" s="126">
        <v>736</v>
      </c>
      <c r="F114" s="142" t="str">
        <f>VLOOKUP(E114,VIP!$A$2:$O15462,2,0)</f>
        <v>DRBR071</v>
      </c>
      <c r="G114" s="142" t="str">
        <f>VLOOKUP(E114,'LISTADO ATM'!$A$2:$B$900,2,0)</f>
        <v xml:space="preserve">ATM Oficina Puerto Plata I </v>
      </c>
      <c r="H114" s="142" t="str">
        <f>VLOOKUP(E114,VIP!$A$2:$O20423,7,FALSE)</f>
        <v>Si</v>
      </c>
      <c r="I114" s="142" t="str">
        <f>VLOOKUP(E114,VIP!$A$2:$O12388,8,FALSE)</f>
        <v>Si</v>
      </c>
      <c r="J114" s="142" t="str">
        <f>VLOOKUP(E114,VIP!$A$2:$O12338,8,FALSE)</f>
        <v>Si</v>
      </c>
      <c r="K114" s="142" t="str">
        <f>VLOOKUP(E114,VIP!$A$2:$O15912,6,0)</f>
        <v>SI</v>
      </c>
      <c r="L114" s="135" t="s">
        <v>2410</v>
      </c>
      <c r="M114" s="145" t="s">
        <v>2535</v>
      </c>
      <c r="N114" s="95" t="s">
        <v>2444</v>
      </c>
      <c r="O114" s="142" t="s">
        <v>2613</v>
      </c>
      <c r="P114" s="142"/>
      <c r="Q114" s="148">
        <v>44435.447222222225</v>
      </c>
    </row>
    <row r="115" spans="1:17" ht="18" x14ac:dyDescent="0.25">
      <c r="A115" s="142" t="str">
        <f>VLOOKUP(E115,'LISTADO ATM'!$A$2:$C$901,3,0)</f>
        <v>DISTRITO NACIONAL</v>
      </c>
      <c r="B115" s="126" t="s">
        <v>2703</v>
      </c>
      <c r="C115" s="96">
        <v>44434.754108796296</v>
      </c>
      <c r="D115" s="96" t="s">
        <v>2460</v>
      </c>
      <c r="E115" s="126">
        <v>813</v>
      </c>
      <c r="F115" s="142" t="str">
        <f>VLOOKUP(E115,VIP!$A$2:$O15478,2,0)</f>
        <v>DRBR815</v>
      </c>
      <c r="G115" s="142" t="str">
        <f>VLOOKUP(E115,'LISTADO ATM'!$A$2:$B$900,2,0)</f>
        <v>ATM Occidental Mall</v>
      </c>
      <c r="H115" s="142" t="str">
        <f>VLOOKUP(E115,VIP!$A$2:$O20439,7,FALSE)</f>
        <v>Si</v>
      </c>
      <c r="I115" s="142" t="str">
        <f>VLOOKUP(E115,VIP!$A$2:$O12404,8,FALSE)</f>
        <v>Si</v>
      </c>
      <c r="J115" s="142" t="str">
        <f>VLOOKUP(E115,VIP!$A$2:$O12354,8,FALSE)</f>
        <v>Si</v>
      </c>
      <c r="K115" s="142" t="str">
        <f>VLOOKUP(E115,VIP!$A$2:$O15928,6,0)</f>
        <v>NO</v>
      </c>
      <c r="L115" s="135" t="s">
        <v>2410</v>
      </c>
      <c r="M115" s="145" t="s">
        <v>2535</v>
      </c>
      <c r="N115" s="95" t="s">
        <v>2444</v>
      </c>
      <c r="O115" s="142" t="s">
        <v>2461</v>
      </c>
      <c r="P115" s="142"/>
      <c r="Q115" s="148">
        <v>44435.447916666664</v>
      </c>
    </row>
    <row r="116" spans="1:17" ht="18" x14ac:dyDescent="0.25">
      <c r="A116" s="142" t="str">
        <f>VLOOKUP(E116,'LISTADO ATM'!$A$2:$C$901,3,0)</f>
        <v>DISTRITO NACIONAL</v>
      </c>
      <c r="B116" s="126" t="s">
        <v>2674</v>
      </c>
      <c r="C116" s="96">
        <v>44434.634548611109</v>
      </c>
      <c r="D116" s="96" t="s">
        <v>2460</v>
      </c>
      <c r="E116" s="126">
        <v>514</v>
      </c>
      <c r="F116" s="142" t="str">
        <f>VLOOKUP(E116,VIP!$A$2:$O15462,2,0)</f>
        <v>DRBR514</v>
      </c>
      <c r="G116" s="142" t="str">
        <f>VLOOKUP(E116,'LISTADO ATM'!$A$2:$B$900,2,0)</f>
        <v>ATM Autoservicio Charles de Gaulle</v>
      </c>
      <c r="H116" s="142" t="str">
        <f>VLOOKUP(E116,VIP!$A$2:$O20423,7,FALSE)</f>
        <v>Si</v>
      </c>
      <c r="I116" s="142" t="str">
        <f>VLOOKUP(E116,VIP!$A$2:$O12388,8,FALSE)</f>
        <v>No</v>
      </c>
      <c r="J116" s="142" t="str">
        <f>VLOOKUP(E116,VIP!$A$2:$O12338,8,FALSE)</f>
        <v>No</v>
      </c>
      <c r="K116" s="142" t="str">
        <f>VLOOKUP(E116,VIP!$A$2:$O15912,6,0)</f>
        <v>NO</v>
      </c>
      <c r="L116" s="135" t="s">
        <v>2410</v>
      </c>
      <c r="M116" s="145" t="s">
        <v>2535</v>
      </c>
      <c r="N116" s="95" t="s">
        <v>2444</v>
      </c>
      <c r="O116" s="142" t="s">
        <v>2632</v>
      </c>
      <c r="P116" s="142"/>
      <c r="Q116" s="148">
        <v>44435.449305555558</v>
      </c>
    </row>
    <row r="117" spans="1:17" ht="18" x14ac:dyDescent="0.25">
      <c r="A117" s="142" t="str">
        <f>VLOOKUP(E117,'LISTADO ATM'!$A$2:$C$901,3,0)</f>
        <v>NORTE</v>
      </c>
      <c r="B117" s="126" t="s">
        <v>2672</v>
      </c>
      <c r="C117" s="96">
        <v>44434.646249999998</v>
      </c>
      <c r="D117" s="96" t="s">
        <v>2460</v>
      </c>
      <c r="E117" s="126">
        <v>950</v>
      </c>
      <c r="F117" s="142" t="str">
        <f>VLOOKUP(E117,VIP!$A$2:$O15458,2,0)</f>
        <v>DRBR12G</v>
      </c>
      <c r="G117" s="142" t="str">
        <f>VLOOKUP(E117,'LISTADO ATM'!$A$2:$B$900,2,0)</f>
        <v xml:space="preserve">ATM Oficina Monterrico </v>
      </c>
      <c r="H117" s="142" t="str">
        <f>VLOOKUP(E117,VIP!$A$2:$O20419,7,FALSE)</f>
        <v>Si</v>
      </c>
      <c r="I117" s="142" t="str">
        <f>VLOOKUP(E117,VIP!$A$2:$O12384,8,FALSE)</f>
        <v>Si</v>
      </c>
      <c r="J117" s="142" t="str">
        <f>VLOOKUP(E117,VIP!$A$2:$O12334,8,FALSE)</f>
        <v>Si</v>
      </c>
      <c r="K117" s="142" t="str">
        <f>VLOOKUP(E117,VIP!$A$2:$O15908,6,0)</f>
        <v>SI</v>
      </c>
      <c r="L117" s="135" t="s">
        <v>2410</v>
      </c>
      <c r="M117" s="145" t="s">
        <v>2535</v>
      </c>
      <c r="N117" s="95" t="s">
        <v>2444</v>
      </c>
      <c r="O117" s="142" t="s">
        <v>2632</v>
      </c>
      <c r="P117" s="142"/>
      <c r="Q117" s="148">
        <v>44435.449305555558</v>
      </c>
    </row>
    <row r="118" spans="1:17" ht="18" x14ac:dyDescent="0.25">
      <c r="A118" s="142" t="str">
        <f>VLOOKUP(E118,'LISTADO ATM'!$A$2:$C$901,3,0)</f>
        <v>NORTE</v>
      </c>
      <c r="B118" s="126" t="s">
        <v>2720</v>
      </c>
      <c r="C118" s="96">
        <v>44434.910370370373</v>
      </c>
      <c r="D118" s="96" t="s">
        <v>2612</v>
      </c>
      <c r="E118" s="126">
        <v>119</v>
      </c>
      <c r="F118" s="142" t="str">
        <f>VLOOKUP(E118,VIP!$A$2:$O15454,2,0)</f>
        <v>DRBR119</v>
      </c>
      <c r="G118" s="142" t="str">
        <f>VLOOKUP(E118,'LISTADO ATM'!$A$2:$B$900,2,0)</f>
        <v>ATM Oficina La Barranquita</v>
      </c>
      <c r="H118" s="142" t="str">
        <f>VLOOKUP(E118,VIP!$A$2:$O20415,7,FALSE)</f>
        <v>N/A</v>
      </c>
      <c r="I118" s="142" t="str">
        <f>VLOOKUP(E118,VIP!$A$2:$O12380,8,FALSE)</f>
        <v>N/A</v>
      </c>
      <c r="J118" s="142" t="str">
        <f>VLOOKUP(E118,VIP!$A$2:$O12330,8,FALSE)</f>
        <v>N/A</v>
      </c>
      <c r="K118" s="142" t="str">
        <f>VLOOKUP(E118,VIP!$A$2:$O15904,6,0)</f>
        <v>N/A</v>
      </c>
      <c r="L118" s="135" t="s">
        <v>2410</v>
      </c>
      <c r="M118" s="145" t="s">
        <v>2535</v>
      </c>
      <c r="N118" s="95" t="s">
        <v>2444</v>
      </c>
      <c r="O118" s="142" t="s">
        <v>2613</v>
      </c>
      <c r="P118" s="142"/>
      <c r="Q118" s="148">
        <v>44435.449305555558</v>
      </c>
    </row>
    <row r="119" spans="1:17" ht="18" x14ac:dyDescent="0.25">
      <c r="A119" s="142" t="str">
        <f>VLOOKUP(E119,'LISTADO ATM'!$A$2:$C$901,3,0)</f>
        <v>NORTE</v>
      </c>
      <c r="B119" s="126" t="s">
        <v>2717</v>
      </c>
      <c r="C119" s="96">
        <v>44434.912789351853</v>
      </c>
      <c r="D119" s="96" t="s">
        <v>2612</v>
      </c>
      <c r="E119" s="126">
        <v>687</v>
      </c>
      <c r="F119" s="142" t="str">
        <f>VLOOKUP(E119,VIP!$A$2:$O15451,2,0)</f>
        <v>DRBR687</v>
      </c>
      <c r="G119" s="142" t="str">
        <f>VLOOKUP(E119,'LISTADO ATM'!$A$2:$B$900,2,0)</f>
        <v>ATM Oficina Monterrico II</v>
      </c>
      <c r="H119" s="142" t="str">
        <f>VLOOKUP(E119,VIP!$A$2:$O20412,7,FALSE)</f>
        <v>NO</v>
      </c>
      <c r="I119" s="142" t="str">
        <f>VLOOKUP(E119,VIP!$A$2:$O12377,8,FALSE)</f>
        <v>NO</v>
      </c>
      <c r="J119" s="142" t="str">
        <f>VLOOKUP(E119,VIP!$A$2:$O12327,8,FALSE)</f>
        <v>NO</v>
      </c>
      <c r="K119" s="142" t="str">
        <f>VLOOKUP(E119,VIP!$A$2:$O15901,6,0)</f>
        <v>SI</v>
      </c>
      <c r="L119" s="135" t="s">
        <v>2410</v>
      </c>
      <c r="M119" s="145" t="s">
        <v>2535</v>
      </c>
      <c r="N119" s="95" t="s">
        <v>2444</v>
      </c>
      <c r="O119" s="142" t="s">
        <v>2613</v>
      </c>
      <c r="P119" s="142"/>
      <c r="Q119" s="148">
        <v>44435.449305555558</v>
      </c>
    </row>
    <row r="120" spans="1:17" ht="18" x14ac:dyDescent="0.25">
      <c r="A120" s="142" t="str">
        <f>VLOOKUP(E120,'LISTADO ATM'!$A$2:$C$901,3,0)</f>
        <v>NORTE</v>
      </c>
      <c r="B120" s="126" t="s">
        <v>2708</v>
      </c>
      <c r="C120" s="96">
        <v>44434.676365740743</v>
      </c>
      <c r="D120" s="96" t="s">
        <v>2460</v>
      </c>
      <c r="E120" s="126">
        <v>288</v>
      </c>
      <c r="F120" s="142" t="str">
        <f>VLOOKUP(E120,VIP!$A$2:$O15486,2,0)</f>
        <v>DRBR288</v>
      </c>
      <c r="G120" s="142" t="str">
        <f>VLOOKUP(E120,'LISTADO ATM'!$A$2:$B$900,2,0)</f>
        <v xml:space="preserve">ATM Oficina Camino Real II (Puerto Plata) </v>
      </c>
      <c r="H120" s="142" t="str">
        <f>VLOOKUP(E120,VIP!$A$2:$O20447,7,FALSE)</f>
        <v>N/A</v>
      </c>
      <c r="I120" s="142" t="str">
        <f>VLOOKUP(E120,VIP!$A$2:$O12412,8,FALSE)</f>
        <v>N/A</v>
      </c>
      <c r="J120" s="142" t="str">
        <f>VLOOKUP(E120,VIP!$A$2:$O12362,8,FALSE)</f>
        <v>N/A</v>
      </c>
      <c r="K120" s="142" t="str">
        <f>VLOOKUP(E120,VIP!$A$2:$O15936,6,0)</f>
        <v>N/A</v>
      </c>
      <c r="L120" s="135" t="s">
        <v>2410</v>
      </c>
      <c r="M120" s="145" t="s">
        <v>2535</v>
      </c>
      <c r="N120" s="95" t="s">
        <v>2444</v>
      </c>
      <c r="O120" s="142" t="s">
        <v>2632</v>
      </c>
      <c r="P120" s="142"/>
      <c r="Q120" s="148">
        <v>44435.45</v>
      </c>
    </row>
    <row r="121" spans="1:17" ht="18" x14ac:dyDescent="0.25">
      <c r="A121" s="142" t="str">
        <f>VLOOKUP(E121,'LISTADO ATM'!$A$2:$C$901,3,0)</f>
        <v>DISTRITO NACIONAL</v>
      </c>
      <c r="B121" s="126" t="s">
        <v>2690</v>
      </c>
      <c r="C121" s="96">
        <v>44434.789293981485</v>
      </c>
      <c r="D121" s="96" t="s">
        <v>2460</v>
      </c>
      <c r="E121" s="126">
        <v>554</v>
      </c>
      <c r="F121" s="142" t="str">
        <f>VLOOKUP(E121,VIP!$A$2:$O15466,2,0)</f>
        <v>DRBR011</v>
      </c>
      <c r="G121" s="142" t="str">
        <f>VLOOKUP(E121,'LISTADO ATM'!$A$2:$B$900,2,0)</f>
        <v xml:space="preserve">ATM Oficina Isabel La Católica I </v>
      </c>
      <c r="H121" s="142" t="str">
        <f>VLOOKUP(E121,VIP!$A$2:$O20427,7,FALSE)</f>
        <v>Si</v>
      </c>
      <c r="I121" s="142" t="str">
        <f>VLOOKUP(E121,VIP!$A$2:$O12392,8,FALSE)</f>
        <v>Si</v>
      </c>
      <c r="J121" s="142" t="str">
        <f>VLOOKUP(E121,VIP!$A$2:$O12342,8,FALSE)</f>
        <v>Si</v>
      </c>
      <c r="K121" s="142" t="str">
        <f>VLOOKUP(E121,VIP!$A$2:$O15916,6,0)</f>
        <v>NO</v>
      </c>
      <c r="L121" s="135" t="s">
        <v>2410</v>
      </c>
      <c r="M121" s="145" t="s">
        <v>2535</v>
      </c>
      <c r="N121" s="95" t="s">
        <v>2444</v>
      </c>
      <c r="O121" s="142" t="s">
        <v>2461</v>
      </c>
      <c r="P121" s="142"/>
      <c r="Q121" s="148">
        <v>44435.45</v>
      </c>
    </row>
    <row r="122" spans="1:17" ht="18" x14ac:dyDescent="0.25">
      <c r="A122" s="142" t="str">
        <f>VLOOKUP(E122,'LISTADO ATM'!$A$2:$C$901,3,0)</f>
        <v>SUR</v>
      </c>
      <c r="B122" s="126" t="s">
        <v>2722</v>
      </c>
      <c r="C122" s="96">
        <v>44434.908888888887</v>
      </c>
      <c r="D122" s="96" t="s">
        <v>2460</v>
      </c>
      <c r="E122" s="126">
        <v>984</v>
      </c>
      <c r="F122" s="142" t="str">
        <f>VLOOKUP(E122,VIP!$A$2:$O15456,2,0)</f>
        <v>DRBR984</v>
      </c>
      <c r="G122" s="142" t="str">
        <f>VLOOKUP(E122,'LISTADO ATM'!$A$2:$B$900,2,0)</f>
        <v xml:space="preserve">ATM Oficina Neiba II </v>
      </c>
      <c r="H122" s="142" t="str">
        <f>VLOOKUP(E122,VIP!$A$2:$O20417,7,FALSE)</f>
        <v>Si</v>
      </c>
      <c r="I122" s="142" t="str">
        <f>VLOOKUP(E122,VIP!$A$2:$O12382,8,FALSE)</f>
        <v>Si</v>
      </c>
      <c r="J122" s="142" t="str">
        <f>VLOOKUP(E122,VIP!$A$2:$O12332,8,FALSE)</f>
        <v>Si</v>
      </c>
      <c r="K122" s="142" t="str">
        <f>VLOOKUP(E122,VIP!$A$2:$O15906,6,0)</f>
        <v>NO</v>
      </c>
      <c r="L122" s="135" t="s">
        <v>2410</v>
      </c>
      <c r="M122" s="145" t="s">
        <v>2535</v>
      </c>
      <c r="N122" s="95" t="s">
        <v>2444</v>
      </c>
      <c r="O122" s="142" t="s">
        <v>2461</v>
      </c>
      <c r="P122" s="142"/>
      <c r="Q122" s="148">
        <v>44435.450694444444</v>
      </c>
    </row>
    <row r="123" spans="1:17" ht="18" x14ac:dyDescent="0.25">
      <c r="A123" s="142" t="str">
        <f>VLOOKUP(E123,'LISTADO ATM'!$A$2:$C$901,3,0)</f>
        <v>NORTE</v>
      </c>
      <c r="B123" s="126" t="s">
        <v>2719</v>
      </c>
      <c r="C123" s="96">
        <v>44434.911666666667</v>
      </c>
      <c r="D123" s="96" t="s">
        <v>2612</v>
      </c>
      <c r="E123" s="126">
        <v>605</v>
      </c>
      <c r="F123" s="142" t="str">
        <f>VLOOKUP(E123,VIP!$A$2:$O15453,2,0)</f>
        <v>DRBR141</v>
      </c>
      <c r="G123" s="142" t="str">
        <f>VLOOKUP(E123,'LISTADO ATM'!$A$2:$B$900,2,0)</f>
        <v xml:space="preserve">ATM Oficina Bonao I </v>
      </c>
      <c r="H123" s="142" t="str">
        <f>VLOOKUP(E123,VIP!$A$2:$O20414,7,FALSE)</f>
        <v>Si</v>
      </c>
      <c r="I123" s="142" t="str">
        <f>VLOOKUP(E123,VIP!$A$2:$O12379,8,FALSE)</f>
        <v>Si</v>
      </c>
      <c r="J123" s="142" t="str">
        <f>VLOOKUP(E123,VIP!$A$2:$O12329,8,FALSE)</f>
        <v>Si</v>
      </c>
      <c r="K123" s="142" t="str">
        <f>VLOOKUP(E123,VIP!$A$2:$O15903,6,0)</f>
        <v>SI</v>
      </c>
      <c r="L123" s="135" t="s">
        <v>2410</v>
      </c>
      <c r="M123" s="145" t="s">
        <v>2535</v>
      </c>
      <c r="N123" s="95" t="s">
        <v>2444</v>
      </c>
      <c r="O123" s="142" t="s">
        <v>2613</v>
      </c>
      <c r="P123" s="142"/>
      <c r="Q123" s="148">
        <v>44435.450694444444</v>
      </c>
    </row>
    <row r="124" spans="1:17" ht="18" x14ac:dyDescent="0.25">
      <c r="A124" s="142" t="str">
        <f>VLOOKUP(E124,'LISTADO ATM'!$A$2:$C$901,3,0)</f>
        <v>NORTE</v>
      </c>
      <c r="B124" s="126" t="s">
        <v>2718</v>
      </c>
      <c r="C124" s="96">
        <v>44434.912256944444</v>
      </c>
      <c r="D124" s="96" t="s">
        <v>2612</v>
      </c>
      <c r="E124" s="126">
        <v>372</v>
      </c>
      <c r="F124" s="142" t="str">
        <f>VLOOKUP(E124,VIP!$A$2:$O15452,2,0)</f>
        <v>DRBR372</v>
      </c>
      <c r="G124" s="142" t="str">
        <f>VLOOKUP(E124,'LISTADO ATM'!$A$2:$B$900,2,0)</f>
        <v>ATM Oficina Sánchez II</v>
      </c>
      <c r="H124" s="142" t="str">
        <f>VLOOKUP(E124,VIP!$A$2:$O20413,7,FALSE)</f>
        <v>N/A</v>
      </c>
      <c r="I124" s="142" t="str">
        <f>VLOOKUP(E124,VIP!$A$2:$O12378,8,FALSE)</f>
        <v>N/A</v>
      </c>
      <c r="J124" s="142" t="str">
        <f>VLOOKUP(E124,VIP!$A$2:$O12328,8,FALSE)</f>
        <v>N/A</v>
      </c>
      <c r="K124" s="142" t="str">
        <f>VLOOKUP(E124,VIP!$A$2:$O15902,6,0)</f>
        <v>N/A</v>
      </c>
      <c r="L124" s="135" t="s">
        <v>2410</v>
      </c>
      <c r="M124" s="145" t="s">
        <v>2535</v>
      </c>
      <c r="N124" s="95" t="s">
        <v>2444</v>
      </c>
      <c r="O124" s="142" t="s">
        <v>2613</v>
      </c>
      <c r="P124" s="142"/>
      <c r="Q124" s="148">
        <v>44435.450694444444</v>
      </c>
    </row>
    <row r="125" spans="1:17" ht="18" x14ac:dyDescent="0.25">
      <c r="A125" s="142" t="str">
        <f>VLOOKUP(E125,'LISTADO ATM'!$A$2:$C$901,3,0)</f>
        <v>NORTE</v>
      </c>
      <c r="B125" s="126" t="s">
        <v>2731</v>
      </c>
      <c r="C125" s="96">
        <v>44435.088067129633</v>
      </c>
      <c r="D125" s="96" t="s">
        <v>2612</v>
      </c>
      <c r="E125" s="126">
        <v>728</v>
      </c>
      <c r="F125" s="142" t="str">
        <f>VLOOKUP(E125,VIP!$A$2:$O15452,2,0)</f>
        <v>DRBR051</v>
      </c>
      <c r="G125" s="142" t="str">
        <f>VLOOKUP(E125,'LISTADO ATM'!$A$2:$B$900,2,0)</f>
        <v xml:space="preserve">ATM UNP La Vega Oficina Regional Norcentral </v>
      </c>
      <c r="H125" s="142" t="str">
        <f>VLOOKUP(E125,VIP!$A$2:$O20413,7,FALSE)</f>
        <v>Si</v>
      </c>
      <c r="I125" s="142" t="str">
        <f>VLOOKUP(E125,VIP!$A$2:$O12378,8,FALSE)</f>
        <v>Si</v>
      </c>
      <c r="J125" s="142" t="str">
        <f>VLOOKUP(E125,VIP!$A$2:$O12328,8,FALSE)</f>
        <v>Si</v>
      </c>
      <c r="K125" s="142" t="str">
        <f>VLOOKUP(E125,VIP!$A$2:$O15902,6,0)</f>
        <v>SI</v>
      </c>
      <c r="L125" s="135" t="s">
        <v>2410</v>
      </c>
      <c r="M125" s="145" t="s">
        <v>2535</v>
      </c>
      <c r="N125" s="95" t="s">
        <v>2444</v>
      </c>
      <c r="O125" s="142" t="s">
        <v>2613</v>
      </c>
      <c r="P125" s="142"/>
      <c r="Q125" s="148">
        <v>44435.450694444444</v>
      </c>
    </row>
    <row r="126" spans="1:17" ht="18" x14ac:dyDescent="0.25">
      <c r="A126" s="142" t="str">
        <f>VLOOKUP(E126,'LISTADO ATM'!$A$2:$C$901,3,0)</f>
        <v>NORTE</v>
      </c>
      <c r="B126" s="126" t="s">
        <v>2728</v>
      </c>
      <c r="C126" s="96">
        <v>44435.097731481481</v>
      </c>
      <c r="D126" s="96" t="s">
        <v>2460</v>
      </c>
      <c r="E126" s="126">
        <v>857</v>
      </c>
      <c r="F126" s="142" t="str">
        <f>VLOOKUP(E126,VIP!$A$2:$O15449,2,0)</f>
        <v>DRBR857</v>
      </c>
      <c r="G126" s="142" t="str">
        <f>VLOOKUP(E126,'LISTADO ATM'!$A$2:$B$900,2,0)</f>
        <v xml:space="preserve">ATM Oficina Los Alamos </v>
      </c>
      <c r="H126" s="142" t="str">
        <f>VLOOKUP(E126,VIP!$A$2:$O20410,7,FALSE)</f>
        <v>Si</v>
      </c>
      <c r="I126" s="142" t="str">
        <f>VLOOKUP(E126,VIP!$A$2:$O12375,8,FALSE)</f>
        <v>Si</v>
      </c>
      <c r="J126" s="142" t="str">
        <f>VLOOKUP(E126,VIP!$A$2:$O12325,8,FALSE)</f>
        <v>Si</v>
      </c>
      <c r="K126" s="142" t="str">
        <f>VLOOKUP(E126,VIP!$A$2:$O15899,6,0)</f>
        <v>NO</v>
      </c>
      <c r="L126" s="135" t="s">
        <v>2410</v>
      </c>
      <c r="M126" s="145" t="s">
        <v>2535</v>
      </c>
      <c r="N126" s="95" t="s">
        <v>2444</v>
      </c>
      <c r="O126" s="142" t="s">
        <v>2743</v>
      </c>
      <c r="P126" s="142"/>
      <c r="Q126" s="148">
        <v>44435.450694444444</v>
      </c>
    </row>
    <row r="127" spans="1:17" ht="18" x14ac:dyDescent="0.25">
      <c r="A127" s="142" t="str">
        <f>VLOOKUP(E127,'LISTADO ATM'!$A$2:$C$901,3,0)</f>
        <v>DISTRITO NACIONAL</v>
      </c>
      <c r="B127" s="126" t="s">
        <v>2752</v>
      </c>
      <c r="C127" s="96">
        <v>44435.321226851855</v>
      </c>
      <c r="D127" s="96" t="s">
        <v>2460</v>
      </c>
      <c r="E127" s="126">
        <v>527</v>
      </c>
      <c r="F127" s="142" t="str">
        <f>VLOOKUP(E127,VIP!$A$2:$O15451,2,0)</f>
        <v>DRBR527</v>
      </c>
      <c r="G127" s="142" t="str">
        <f>VLOOKUP(E127,'LISTADO ATM'!$A$2:$B$900,2,0)</f>
        <v>ATM Oficina Zona Oriental II</v>
      </c>
      <c r="H127" s="142" t="str">
        <f>VLOOKUP(E127,VIP!$A$2:$O20412,7,FALSE)</f>
        <v>Si</v>
      </c>
      <c r="I127" s="142" t="str">
        <f>VLOOKUP(E127,VIP!$A$2:$O12377,8,FALSE)</f>
        <v>Si</v>
      </c>
      <c r="J127" s="142" t="str">
        <f>VLOOKUP(E127,VIP!$A$2:$O12327,8,FALSE)</f>
        <v>Si</v>
      </c>
      <c r="K127" s="142" t="str">
        <f>VLOOKUP(E127,VIP!$A$2:$O15901,6,0)</f>
        <v>SI</v>
      </c>
      <c r="L127" s="135" t="s">
        <v>2410</v>
      </c>
      <c r="M127" s="145" t="s">
        <v>2535</v>
      </c>
      <c r="N127" s="95" t="s">
        <v>2444</v>
      </c>
      <c r="O127" s="142" t="s">
        <v>2632</v>
      </c>
      <c r="P127" s="142"/>
      <c r="Q127" s="148">
        <v>44435.451388888891</v>
      </c>
    </row>
    <row r="128" spans="1:17" ht="18" x14ac:dyDescent="0.25">
      <c r="A128" s="142" t="str">
        <f>VLOOKUP(E128,'LISTADO ATM'!$A$2:$C$901,3,0)</f>
        <v>SUR</v>
      </c>
      <c r="B128" s="126" t="s">
        <v>2781</v>
      </c>
      <c r="C128" s="96">
        <v>44435.425844907404</v>
      </c>
      <c r="D128" s="96" t="s">
        <v>2460</v>
      </c>
      <c r="E128" s="126">
        <v>48</v>
      </c>
      <c r="F128" s="142" t="str">
        <f>VLOOKUP(E128,VIP!$A$2:$O15468,2,0)</f>
        <v>DRBR048</v>
      </c>
      <c r="G128" s="142" t="str">
        <f>VLOOKUP(E128,'LISTADO ATM'!$A$2:$B$900,2,0)</f>
        <v xml:space="preserve">ATM Autoservicio Neiba I </v>
      </c>
      <c r="H128" s="142" t="str">
        <f>VLOOKUP(E128,VIP!$A$2:$O20429,7,FALSE)</f>
        <v>Si</v>
      </c>
      <c r="I128" s="142" t="str">
        <f>VLOOKUP(E128,VIP!$A$2:$O12394,8,FALSE)</f>
        <v>Si</v>
      </c>
      <c r="J128" s="142" t="str">
        <f>VLOOKUP(E128,VIP!$A$2:$O12344,8,FALSE)</f>
        <v>Si</v>
      </c>
      <c r="K128" s="142" t="str">
        <f>VLOOKUP(E128,VIP!$A$2:$O15918,6,0)</f>
        <v>SI</v>
      </c>
      <c r="L128" s="135" t="s">
        <v>2410</v>
      </c>
      <c r="M128" s="145" t="s">
        <v>2535</v>
      </c>
      <c r="N128" s="95" t="s">
        <v>2444</v>
      </c>
      <c r="O128" s="142" t="s">
        <v>2632</v>
      </c>
      <c r="P128" s="142"/>
      <c r="Q128" s="148">
        <v>44435.472916666666</v>
      </c>
    </row>
    <row r="129" spans="1:17" ht="18" x14ac:dyDescent="0.25">
      <c r="A129" s="142" t="str">
        <f>VLOOKUP(E129,'LISTADO ATM'!$A$2:$C$901,3,0)</f>
        <v>NORTE</v>
      </c>
      <c r="B129" s="126" t="s">
        <v>2798</v>
      </c>
      <c r="C129" s="96">
        <v>44435.370868055557</v>
      </c>
      <c r="D129" s="96" t="s">
        <v>2612</v>
      </c>
      <c r="E129" s="126">
        <v>76</v>
      </c>
      <c r="F129" s="142" t="str">
        <f>VLOOKUP(E129,VIP!$A$2:$O15485,2,0)</f>
        <v>DRBR076</v>
      </c>
      <c r="G129" s="142" t="str">
        <f>VLOOKUP(E129,'LISTADO ATM'!$A$2:$B$900,2,0)</f>
        <v xml:space="preserve">ATM Casa Nelson (Puerto Plata) </v>
      </c>
      <c r="H129" s="142" t="str">
        <f>VLOOKUP(E129,VIP!$A$2:$O20446,7,FALSE)</f>
        <v>Si</v>
      </c>
      <c r="I129" s="142" t="str">
        <f>VLOOKUP(E129,VIP!$A$2:$O12411,8,FALSE)</f>
        <v>Si</v>
      </c>
      <c r="J129" s="142" t="str">
        <f>VLOOKUP(E129,VIP!$A$2:$O12361,8,FALSE)</f>
        <v>Si</v>
      </c>
      <c r="K129" s="142" t="str">
        <f>VLOOKUP(E129,VIP!$A$2:$O15935,6,0)</f>
        <v>NO</v>
      </c>
      <c r="L129" s="135" t="s">
        <v>2410</v>
      </c>
      <c r="M129" s="145" t="s">
        <v>2535</v>
      </c>
      <c r="N129" s="95" t="s">
        <v>2444</v>
      </c>
      <c r="O129" s="142" t="s">
        <v>2613</v>
      </c>
      <c r="P129" s="142"/>
      <c r="Q129" s="148">
        <v>44435.473611111112</v>
      </c>
    </row>
    <row r="130" spans="1:17" ht="18" x14ac:dyDescent="0.25">
      <c r="A130" s="142" t="str">
        <f>VLOOKUP(E130,'LISTADO ATM'!$A$2:$C$901,3,0)</f>
        <v>DISTRITO NACIONAL</v>
      </c>
      <c r="B130" s="126" t="s">
        <v>2796</v>
      </c>
      <c r="C130" s="96">
        <v>44435.374942129631</v>
      </c>
      <c r="D130" s="96" t="s">
        <v>2441</v>
      </c>
      <c r="E130" s="126">
        <v>577</v>
      </c>
      <c r="F130" s="142" t="str">
        <f>VLOOKUP(E130,VIP!$A$2:$O15483,2,0)</f>
        <v>DRBR173</v>
      </c>
      <c r="G130" s="142" t="str">
        <f>VLOOKUP(E130,'LISTADO ATM'!$A$2:$B$900,2,0)</f>
        <v xml:space="preserve">ATM Olé Ave. Duarte </v>
      </c>
      <c r="H130" s="142" t="str">
        <f>VLOOKUP(E130,VIP!$A$2:$O20444,7,FALSE)</f>
        <v>Si</v>
      </c>
      <c r="I130" s="142" t="str">
        <f>VLOOKUP(E130,VIP!$A$2:$O12409,8,FALSE)</f>
        <v>Si</v>
      </c>
      <c r="J130" s="142" t="str">
        <f>VLOOKUP(E130,VIP!$A$2:$O12359,8,FALSE)</f>
        <v>Si</v>
      </c>
      <c r="K130" s="142" t="str">
        <f>VLOOKUP(E130,VIP!$A$2:$O15933,6,0)</f>
        <v>SI</v>
      </c>
      <c r="L130" s="135" t="s">
        <v>2410</v>
      </c>
      <c r="M130" s="145" t="s">
        <v>2535</v>
      </c>
      <c r="N130" s="95" t="s">
        <v>2444</v>
      </c>
      <c r="O130" s="142" t="s">
        <v>2445</v>
      </c>
      <c r="P130" s="142"/>
      <c r="Q130" s="148">
        <v>44435.473611111112</v>
      </c>
    </row>
    <row r="131" spans="1:17" ht="18" x14ac:dyDescent="0.25">
      <c r="A131" s="142" t="str">
        <f>VLOOKUP(E131,'LISTADO ATM'!$A$2:$C$901,3,0)</f>
        <v>DISTRITO NACIONAL</v>
      </c>
      <c r="B131" s="126" t="s">
        <v>2782</v>
      </c>
      <c r="C131" s="96">
        <v>44435.423344907409</v>
      </c>
      <c r="D131" s="96" t="s">
        <v>2441</v>
      </c>
      <c r="E131" s="126">
        <v>684</v>
      </c>
      <c r="F131" s="142" t="str">
        <f>VLOOKUP(E131,VIP!$A$2:$O15469,2,0)</f>
        <v>DRBR684</v>
      </c>
      <c r="G131" s="142" t="str">
        <f>VLOOKUP(E131,'LISTADO ATM'!$A$2:$B$900,2,0)</f>
        <v>ATM Estación Texaco Prolongación 27 Febrero</v>
      </c>
      <c r="H131" s="142" t="str">
        <f>VLOOKUP(E131,VIP!$A$2:$O20430,7,FALSE)</f>
        <v>NO</v>
      </c>
      <c r="I131" s="142" t="str">
        <f>VLOOKUP(E131,VIP!$A$2:$O12395,8,FALSE)</f>
        <v>NO</v>
      </c>
      <c r="J131" s="142" t="str">
        <f>VLOOKUP(E131,VIP!$A$2:$O12345,8,FALSE)</f>
        <v>NO</v>
      </c>
      <c r="K131" s="142" t="str">
        <f>VLOOKUP(E131,VIP!$A$2:$O15919,6,0)</f>
        <v>NO</v>
      </c>
      <c r="L131" s="135" t="s">
        <v>2410</v>
      </c>
      <c r="M131" s="145" t="s">
        <v>2535</v>
      </c>
      <c r="N131" s="95" t="s">
        <v>2444</v>
      </c>
      <c r="O131" s="142" t="s">
        <v>2445</v>
      </c>
      <c r="P131" s="142"/>
      <c r="Q131" s="148">
        <v>44435.54791666667</v>
      </c>
    </row>
    <row r="132" spans="1:17" ht="18" x14ac:dyDescent="0.25">
      <c r="A132" s="142" t="str">
        <f>VLOOKUP(E132,'LISTADO ATM'!$A$2:$C$901,3,0)</f>
        <v>DISTRITO NACIONAL</v>
      </c>
      <c r="B132" s="126" t="s">
        <v>2697</v>
      </c>
      <c r="C132" s="96">
        <v>44434.783449074072</v>
      </c>
      <c r="D132" s="96" t="s">
        <v>2441</v>
      </c>
      <c r="E132" s="126">
        <v>26</v>
      </c>
      <c r="F132" s="142" t="str">
        <f>VLOOKUP(E132,VIP!$A$2:$O15472,2,0)</f>
        <v>DRBR221</v>
      </c>
      <c r="G132" s="142" t="str">
        <f>VLOOKUP(E132,'LISTADO ATM'!$A$2:$B$900,2,0)</f>
        <v>ATM S/M Jumbo San Isidro</v>
      </c>
      <c r="H132" s="142" t="str">
        <f>VLOOKUP(E132,VIP!$A$2:$O20433,7,FALSE)</f>
        <v>Si</v>
      </c>
      <c r="I132" s="142" t="str">
        <f>VLOOKUP(E132,VIP!$A$2:$O12398,8,FALSE)</f>
        <v>Si</v>
      </c>
      <c r="J132" s="142" t="str">
        <f>VLOOKUP(E132,VIP!$A$2:$O12348,8,FALSE)</f>
        <v>Si</v>
      </c>
      <c r="K132" s="142" t="str">
        <f>VLOOKUP(E132,VIP!$A$2:$O15922,6,0)</f>
        <v>NO</v>
      </c>
      <c r="L132" s="135" t="s">
        <v>2410</v>
      </c>
      <c r="M132" s="145" t="s">
        <v>2535</v>
      </c>
      <c r="N132" s="95" t="s">
        <v>2444</v>
      </c>
      <c r="O132" s="142" t="s">
        <v>2445</v>
      </c>
      <c r="P132" s="142"/>
      <c r="Q132" s="148">
        <v>44435.604861111111</v>
      </c>
    </row>
    <row r="133" spans="1:17" ht="18" x14ac:dyDescent="0.25">
      <c r="A133" s="142" t="str">
        <f>VLOOKUP(E133,'LISTADO ATM'!$A$2:$C$901,3,0)</f>
        <v>DISTRITO NACIONAL</v>
      </c>
      <c r="B133" s="126" t="s">
        <v>2692</v>
      </c>
      <c r="C133" s="96">
        <v>44434.786712962959</v>
      </c>
      <c r="D133" s="96" t="s">
        <v>2460</v>
      </c>
      <c r="E133" s="126">
        <v>408</v>
      </c>
      <c r="F133" s="142" t="str">
        <f>VLOOKUP(E133,VIP!$A$2:$O15468,2,0)</f>
        <v>DRBR408</v>
      </c>
      <c r="G133" s="142" t="str">
        <f>VLOOKUP(E133,'LISTADO ATM'!$A$2:$B$900,2,0)</f>
        <v xml:space="preserve">ATM Autobanco Las Palmas de Herrera </v>
      </c>
      <c r="H133" s="142" t="str">
        <f>VLOOKUP(E133,VIP!$A$2:$O20429,7,FALSE)</f>
        <v>Si</v>
      </c>
      <c r="I133" s="142" t="str">
        <f>VLOOKUP(E133,VIP!$A$2:$O12394,8,FALSE)</f>
        <v>Si</v>
      </c>
      <c r="J133" s="142" t="str">
        <f>VLOOKUP(E133,VIP!$A$2:$O12344,8,FALSE)</f>
        <v>Si</v>
      </c>
      <c r="K133" s="142" t="str">
        <f>VLOOKUP(E133,VIP!$A$2:$O15918,6,0)</f>
        <v>NO</v>
      </c>
      <c r="L133" s="135" t="s">
        <v>2410</v>
      </c>
      <c r="M133" s="145" t="s">
        <v>2535</v>
      </c>
      <c r="N133" s="95" t="s">
        <v>2444</v>
      </c>
      <c r="O133" s="142" t="s">
        <v>2461</v>
      </c>
      <c r="P133" s="142"/>
      <c r="Q133" s="148">
        <v>44435.606249999997</v>
      </c>
    </row>
    <row r="134" spans="1:17" ht="18" x14ac:dyDescent="0.25">
      <c r="A134" s="142" t="str">
        <f>VLOOKUP(E134,'LISTADO ATM'!$A$2:$C$901,3,0)</f>
        <v>DISTRITO NACIONAL</v>
      </c>
      <c r="B134" s="126" t="s">
        <v>2742</v>
      </c>
      <c r="C134" s="96">
        <v>44434.979664351849</v>
      </c>
      <c r="D134" s="96" t="s">
        <v>2441</v>
      </c>
      <c r="E134" s="126">
        <v>458</v>
      </c>
      <c r="F134" s="142" t="str">
        <f>VLOOKUP(E134,VIP!$A$2:$O15467,2,0)</f>
        <v>DRBR458</v>
      </c>
      <c r="G134" s="142" t="str">
        <f>VLOOKUP(E134,'LISTADO ATM'!$A$2:$B$900,2,0)</f>
        <v>ATM Hospital Dario Contreras</v>
      </c>
      <c r="H134" s="142" t="str">
        <f>VLOOKUP(E134,VIP!$A$2:$O20428,7,FALSE)</f>
        <v>Si</v>
      </c>
      <c r="I134" s="142" t="str">
        <f>VLOOKUP(E134,VIP!$A$2:$O12393,8,FALSE)</f>
        <v>Si</v>
      </c>
      <c r="J134" s="142" t="str">
        <f>VLOOKUP(E134,VIP!$A$2:$O12343,8,FALSE)</f>
        <v>Si</v>
      </c>
      <c r="K134" s="142" t="str">
        <f>VLOOKUP(E134,VIP!$A$2:$O15917,6,0)</f>
        <v>NO</v>
      </c>
      <c r="L134" s="135" t="s">
        <v>2410</v>
      </c>
      <c r="M134" s="145" t="s">
        <v>2535</v>
      </c>
      <c r="N134" s="95" t="s">
        <v>2444</v>
      </c>
      <c r="O134" s="142" t="s">
        <v>2445</v>
      </c>
      <c r="P134" s="142"/>
      <c r="Q134" s="148">
        <v>44435.606249999997</v>
      </c>
    </row>
    <row r="135" spans="1:17" ht="18" x14ac:dyDescent="0.25">
      <c r="A135" s="142" t="str">
        <f>VLOOKUP(E135,'LISTADO ATM'!$A$2:$C$901,3,0)</f>
        <v>DISTRITO NACIONAL</v>
      </c>
      <c r="B135" s="126" t="s">
        <v>2721</v>
      </c>
      <c r="C135" s="96">
        <v>44434.909548611111</v>
      </c>
      <c r="D135" s="96" t="s">
        <v>2441</v>
      </c>
      <c r="E135" s="126">
        <v>536</v>
      </c>
      <c r="F135" s="142" t="str">
        <f>VLOOKUP(E135,VIP!$A$2:$O15455,2,0)</f>
        <v>DRBR509</v>
      </c>
      <c r="G135" s="142" t="str">
        <f>VLOOKUP(E135,'LISTADO ATM'!$A$2:$B$900,2,0)</f>
        <v xml:space="preserve">ATM Super Lama San Isidro </v>
      </c>
      <c r="H135" s="142" t="str">
        <f>VLOOKUP(E135,VIP!$A$2:$O20416,7,FALSE)</f>
        <v>Si</v>
      </c>
      <c r="I135" s="142" t="str">
        <f>VLOOKUP(E135,VIP!$A$2:$O12381,8,FALSE)</f>
        <v>Si</v>
      </c>
      <c r="J135" s="142" t="str">
        <f>VLOOKUP(E135,VIP!$A$2:$O12331,8,FALSE)</f>
        <v>Si</v>
      </c>
      <c r="K135" s="142" t="str">
        <f>VLOOKUP(E135,VIP!$A$2:$O15905,6,0)</f>
        <v>NO</v>
      </c>
      <c r="L135" s="135" t="s">
        <v>2410</v>
      </c>
      <c r="M135" s="145" t="s">
        <v>2535</v>
      </c>
      <c r="N135" s="95" t="s">
        <v>2444</v>
      </c>
      <c r="O135" s="142" t="s">
        <v>2445</v>
      </c>
      <c r="P135" s="142"/>
      <c r="Q135" s="148">
        <v>44435.606944444444</v>
      </c>
    </row>
    <row r="136" spans="1:17" ht="18" x14ac:dyDescent="0.25">
      <c r="A136" s="142" t="str">
        <f>VLOOKUP(E136,'LISTADO ATM'!$A$2:$C$901,3,0)</f>
        <v>DISTRITO NACIONAL</v>
      </c>
      <c r="B136" s="126" t="s">
        <v>2714</v>
      </c>
      <c r="C136" s="96">
        <v>44434.925520833334</v>
      </c>
      <c r="D136" s="96" t="s">
        <v>2441</v>
      </c>
      <c r="E136" s="126">
        <v>573</v>
      </c>
      <c r="F136" s="142" t="str">
        <f>VLOOKUP(E136,VIP!$A$2:$O15449,2,0)</f>
        <v>DRBR038</v>
      </c>
      <c r="G136" s="142" t="str">
        <f>VLOOKUP(E136,'LISTADO ATM'!$A$2:$B$900,2,0)</f>
        <v xml:space="preserve">ATM IDSS </v>
      </c>
      <c r="H136" s="142" t="str">
        <f>VLOOKUP(E136,VIP!$A$2:$O20410,7,FALSE)</f>
        <v>Si</v>
      </c>
      <c r="I136" s="142" t="str">
        <f>VLOOKUP(E136,VIP!$A$2:$O12375,8,FALSE)</f>
        <v>Si</v>
      </c>
      <c r="J136" s="142" t="str">
        <f>VLOOKUP(E136,VIP!$A$2:$O12325,8,FALSE)</f>
        <v>Si</v>
      </c>
      <c r="K136" s="142" t="str">
        <f>VLOOKUP(E136,VIP!$A$2:$O15899,6,0)</f>
        <v>NO</v>
      </c>
      <c r="L136" s="135" t="s">
        <v>2410</v>
      </c>
      <c r="M136" s="145" t="s">
        <v>2535</v>
      </c>
      <c r="N136" s="95" t="s">
        <v>2444</v>
      </c>
      <c r="O136" s="142" t="s">
        <v>2445</v>
      </c>
      <c r="P136" s="142"/>
      <c r="Q136" s="148">
        <v>44435.606944444444</v>
      </c>
    </row>
    <row r="137" spans="1:17" ht="18" x14ac:dyDescent="0.25">
      <c r="A137" s="142" t="str">
        <f>VLOOKUP(E137,'LISTADO ATM'!$A$2:$C$901,3,0)</f>
        <v>DISTRITO NACIONAL</v>
      </c>
      <c r="B137" s="126" t="s">
        <v>2773</v>
      </c>
      <c r="C137" s="96">
        <v>44435.450914351852</v>
      </c>
      <c r="D137" s="96" t="s">
        <v>2441</v>
      </c>
      <c r="E137" s="126">
        <v>298</v>
      </c>
      <c r="F137" s="142" t="str">
        <f>VLOOKUP(E137,VIP!$A$2:$O15460,2,0)</f>
        <v>DRBR298</v>
      </c>
      <c r="G137" s="142" t="str">
        <f>VLOOKUP(E137,'LISTADO ATM'!$A$2:$B$900,2,0)</f>
        <v xml:space="preserve">ATM S/M Aprezio Engombe </v>
      </c>
      <c r="H137" s="142" t="str">
        <f>VLOOKUP(E137,VIP!$A$2:$O20421,7,FALSE)</f>
        <v>Si</v>
      </c>
      <c r="I137" s="142" t="str">
        <f>VLOOKUP(E137,VIP!$A$2:$O12386,8,FALSE)</f>
        <v>Si</v>
      </c>
      <c r="J137" s="142" t="str">
        <f>VLOOKUP(E137,VIP!$A$2:$O12336,8,FALSE)</f>
        <v>Si</v>
      </c>
      <c r="K137" s="142" t="str">
        <f>VLOOKUP(E137,VIP!$A$2:$O15910,6,0)</f>
        <v>NO</v>
      </c>
      <c r="L137" s="135" t="s">
        <v>2410</v>
      </c>
      <c r="M137" s="145" t="s">
        <v>2535</v>
      </c>
      <c r="N137" s="95" t="s">
        <v>2444</v>
      </c>
      <c r="O137" s="142" t="s">
        <v>2445</v>
      </c>
      <c r="P137" s="142"/>
      <c r="Q137" s="148">
        <v>44435.61041666667</v>
      </c>
    </row>
    <row r="138" spans="1:17" ht="18" x14ac:dyDescent="0.25">
      <c r="A138" s="142" t="str">
        <f>VLOOKUP(E138,'LISTADO ATM'!$A$2:$C$901,3,0)</f>
        <v>DISTRITO NACIONAL</v>
      </c>
      <c r="B138" s="126">
        <v>3336000484</v>
      </c>
      <c r="C138" s="96">
        <v>44433.063194444447</v>
      </c>
      <c r="D138" s="96" t="s">
        <v>2441</v>
      </c>
      <c r="E138" s="126">
        <v>235</v>
      </c>
      <c r="F138" s="142" t="str">
        <f>VLOOKUP(E138,VIP!$A$2:$O15448,2,0)</f>
        <v>DRBR235</v>
      </c>
      <c r="G138" s="142" t="str">
        <f>VLOOKUP(E138,'LISTADO ATM'!$A$2:$B$900,2,0)</f>
        <v xml:space="preserve">ATM Oficina Multicentro La Sirena San Isidro </v>
      </c>
      <c r="H138" s="142" t="str">
        <f>VLOOKUP(E138,VIP!$A$2:$O20409,7,FALSE)</f>
        <v>Si</v>
      </c>
      <c r="I138" s="142" t="str">
        <f>VLOOKUP(E138,VIP!$A$2:$O12374,8,FALSE)</f>
        <v>Si</v>
      </c>
      <c r="J138" s="142" t="str">
        <f>VLOOKUP(E138,VIP!$A$2:$O12324,8,FALSE)</f>
        <v>Si</v>
      </c>
      <c r="K138" s="142" t="str">
        <f>VLOOKUP(E138,VIP!$A$2:$O15898,6,0)</f>
        <v>SI</v>
      </c>
      <c r="L138" s="135" t="s">
        <v>2410</v>
      </c>
      <c r="M138" s="145" t="s">
        <v>2535</v>
      </c>
      <c r="N138" s="95" t="s">
        <v>2444</v>
      </c>
      <c r="O138" s="142" t="s">
        <v>2445</v>
      </c>
      <c r="P138" s="142"/>
      <c r="Q138" s="148">
        <v>44435.611111111109</v>
      </c>
    </row>
    <row r="139" spans="1:17" ht="18" x14ac:dyDescent="0.25">
      <c r="A139" s="142" t="str">
        <f>VLOOKUP(E139,'LISTADO ATM'!$A$2:$C$901,3,0)</f>
        <v>NORTE</v>
      </c>
      <c r="B139" s="126" t="s">
        <v>2747</v>
      </c>
      <c r="C139" s="96">
        <v>44435.327303240738</v>
      </c>
      <c r="D139" s="96" t="s">
        <v>2612</v>
      </c>
      <c r="E139" s="126">
        <v>944</v>
      </c>
      <c r="F139" s="142" t="str">
        <f>VLOOKUP(E139,VIP!$A$2:$O15446,2,0)</f>
        <v>DRBR944</v>
      </c>
      <c r="G139" s="142" t="str">
        <f>VLOOKUP(E139,'LISTADO ATM'!$A$2:$B$900,2,0)</f>
        <v xml:space="preserve">ATM UNP Mao </v>
      </c>
      <c r="H139" s="142" t="str">
        <f>VLOOKUP(E139,VIP!$A$2:$O20407,7,FALSE)</f>
        <v>Si</v>
      </c>
      <c r="I139" s="142" t="str">
        <f>VLOOKUP(E139,VIP!$A$2:$O12372,8,FALSE)</f>
        <v>Si</v>
      </c>
      <c r="J139" s="142" t="str">
        <f>VLOOKUP(E139,VIP!$A$2:$O12322,8,FALSE)</f>
        <v>Si</v>
      </c>
      <c r="K139" s="142" t="str">
        <f>VLOOKUP(E139,VIP!$A$2:$O15896,6,0)</f>
        <v>NO</v>
      </c>
      <c r="L139" s="135" t="s">
        <v>2410</v>
      </c>
      <c r="M139" s="145" t="s">
        <v>2535</v>
      </c>
      <c r="N139" s="95" t="s">
        <v>2444</v>
      </c>
      <c r="O139" s="142" t="s">
        <v>2613</v>
      </c>
      <c r="P139" s="142"/>
      <c r="Q139" s="148">
        <v>44435.611111111109</v>
      </c>
    </row>
    <row r="140" spans="1:17" ht="18" x14ac:dyDescent="0.25">
      <c r="A140" s="142" t="str">
        <f>VLOOKUP(E140,'LISTADO ATM'!$A$2:$C$901,3,0)</f>
        <v>DISTRITO NACIONAL</v>
      </c>
      <c r="B140" s="126" t="s">
        <v>2783</v>
      </c>
      <c r="C140" s="96">
        <v>44435.421180555553</v>
      </c>
      <c r="D140" s="96" t="s">
        <v>2460</v>
      </c>
      <c r="E140" s="126">
        <v>791</v>
      </c>
      <c r="F140" s="142" t="str">
        <f>VLOOKUP(E140,VIP!$A$2:$O15470,2,0)</f>
        <v>DRBR791</v>
      </c>
      <c r="G140" s="142" t="str">
        <f>VLOOKUP(E140,'LISTADO ATM'!$A$2:$B$900,2,0)</f>
        <v xml:space="preserve">ATM Oficina Sans Soucí </v>
      </c>
      <c r="H140" s="142" t="str">
        <f>VLOOKUP(E140,VIP!$A$2:$O20431,7,FALSE)</f>
        <v>Si</v>
      </c>
      <c r="I140" s="142" t="str">
        <f>VLOOKUP(E140,VIP!$A$2:$O12396,8,FALSE)</f>
        <v>No</v>
      </c>
      <c r="J140" s="142" t="str">
        <f>VLOOKUP(E140,VIP!$A$2:$O12346,8,FALSE)</f>
        <v>No</v>
      </c>
      <c r="K140" s="142" t="str">
        <f>VLOOKUP(E140,VIP!$A$2:$O15920,6,0)</f>
        <v>NO</v>
      </c>
      <c r="L140" s="135" t="s">
        <v>2410</v>
      </c>
      <c r="M140" s="145" t="s">
        <v>2535</v>
      </c>
      <c r="N140" s="95" t="s">
        <v>2444</v>
      </c>
      <c r="O140" s="142" t="s">
        <v>2632</v>
      </c>
      <c r="P140" s="142"/>
      <c r="Q140" s="148">
        <v>44435.611111111109</v>
      </c>
    </row>
    <row r="141" spans="1:17" ht="18" x14ac:dyDescent="0.25">
      <c r="A141" s="142" t="str">
        <f>VLOOKUP(E141,'LISTADO ATM'!$A$2:$C$901,3,0)</f>
        <v>DISTRITO NACIONAL</v>
      </c>
      <c r="B141" s="126" t="s">
        <v>2713</v>
      </c>
      <c r="C141" s="96">
        <v>44434.926400462966</v>
      </c>
      <c r="D141" s="96" t="s">
        <v>2460</v>
      </c>
      <c r="E141" s="126">
        <v>930</v>
      </c>
      <c r="F141" s="142" t="str">
        <f>VLOOKUP(E141,VIP!$A$2:$O15448,2,0)</f>
        <v>DRBR930</v>
      </c>
      <c r="G141" s="142" t="str">
        <f>VLOOKUP(E141,'LISTADO ATM'!$A$2:$B$900,2,0)</f>
        <v>ATM Oficina Plaza Spring Center</v>
      </c>
      <c r="H141" s="142" t="str">
        <f>VLOOKUP(E141,VIP!$A$2:$O20409,7,FALSE)</f>
        <v>Si</v>
      </c>
      <c r="I141" s="142" t="str">
        <f>VLOOKUP(E141,VIP!$A$2:$O12374,8,FALSE)</f>
        <v>Si</v>
      </c>
      <c r="J141" s="142" t="str">
        <f>VLOOKUP(E141,VIP!$A$2:$O12324,8,FALSE)</f>
        <v>Si</v>
      </c>
      <c r="K141" s="142" t="str">
        <f>VLOOKUP(E141,VIP!$A$2:$O15898,6,0)</f>
        <v>NO</v>
      </c>
      <c r="L141" s="135" t="s">
        <v>2410</v>
      </c>
      <c r="M141" s="145" t="s">
        <v>2535</v>
      </c>
      <c r="N141" s="95" t="s">
        <v>2444</v>
      </c>
      <c r="O141" s="142" t="s">
        <v>2461</v>
      </c>
      <c r="P141" s="142"/>
      <c r="Q141" s="148">
        <v>44435.611805555556</v>
      </c>
    </row>
    <row r="142" spans="1:17" ht="18" x14ac:dyDescent="0.25">
      <c r="A142" s="142" t="str">
        <f>VLOOKUP(E142,'LISTADO ATM'!$A$2:$C$901,3,0)</f>
        <v>SUR</v>
      </c>
      <c r="B142" s="126" t="s">
        <v>2673</v>
      </c>
      <c r="C142" s="96">
        <v>44434.637685185182</v>
      </c>
      <c r="D142" s="96" t="s">
        <v>2441</v>
      </c>
      <c r="E142" s="126">
        <v>615</v>
      </c>
      <c r="F142" s="142" t="str">
        <f>VLOOKUP(E142,VIP!$A$2:$O15460,2,0)</f>
        <v>DRBR418</v>
      </c>
      <c r="G142" s="142" t="str">
        <f>VLOOKUP(E142,'LISTADO ATM'!$A$2:$B$900,2,0)</f>
        <v xml:space="preserve">ATM Estación Sunix Cabral (Barahona) </v>
      </c>
      <c r="H142" s="142" t="str">
        <f>VLOOKUP(E142,VIP!$A$2:$O20421,7,FALSE)</f>
        <v>Si</v>
      </c>
      <c r="I142" s="142" t="str">
        <f>VLOOKUP(E142,VIP!$A$2:$O12386,8,FALSE)</f>
        <v>Si</v>
      </c>
      <c r="J142" s="142" t="str">
        <f>VLOOKUP(E142,VIP!$A$2:$O12336,8,FALSE)</f>
        <v>Si</v>
      </c>
      <c r="K142" s="142" t="str">
        <f>VLOOKUP(E142,VIP!$A$2:$O15910,6,0)</f>
        <v>NO</v>
      </c>
      <c r="L142" s="135" t="s">
        <v>2410</v>
      </c>
      <c r="M142" s="145" t="s">
        <v>2535</v>
      </c>
      <c r="N142" s="95" t="s">
        <v>2444</v>
      </c>
      <c r="O142" s="142" t="s">
        <v>2445</v>
      </c>
      <c r="P142" s="142"/>
      <c r="Q142" s="148">
        <v>44435.612500000003</v>
      </c>
    </row>
    <row r="143" spans="1:17" ht="18" x14ac:dyDescent="0.25">
      <c r="A143" s="142" t="str">
        <f>VLOOKUP(E143,'LISTADO ATM'!$A$2:$C$901,3,0)</f>
        <v>DISTRITO NACIONAL</v>
      </c>
      <c r="B143" s="126" t="s">
        <v>2680</v>
      </c>
      <c r="C143" s="96">
        <v>44434.802222222221</v>
      </c>
      <c r="D143" s="96" t="s">
        <v>2441</v>
      </c>
      <c r="E143" s="126">
        <v>696</v>
      </c>
      <c r="F143" s="142" t="str">
        <f>VLOOKUP(E143,VIP!$A$2:$O15455,2,0)</f>
        <v>DRBR696</v>
      </c>
      <c r="G143" s="142" t="str">
        <f>VLOOKUP(E143,'LISTADO ATM'!$A$2:$B$900,2,0)</f>
        <v>ATM Olé Jacobo Majluta</v>
      </c>
      <c r="H143" s="142" t="str">
        <f>VLOOKUP(E143,VIP!$A$2:$O20416,7,FALSE)</f>
        <v>Si</v>
      </c>
      <c r="I143" s="142" t="str">
        <f>VLOOKUP(E143,VIP!$A$2:$O12381,8,FALSE)</f>
        <v>Si</v>
      </c>
      <c r="J143" s="142" t="str">
        <f>VLOOKUP(E143,VIP!$A$2:$O12331,8,FALSE)</f>
        <v>Si</v>
      </c>
      <c r="K143" s="142" t="str">
        <f>VLOOKUP(E143,VIP!$A$2:$O15905,6,0)</f>
        <v>NO</v>
      </c>
      <c r="L143" s="135" t="s">
        <v>2410</v>
      </c>
      <c r="M143" s="145" t="s">
        <v>2535</v>
      </c>
      <c r="N143" s="95" t="s">
        <v>2444</v>
      </c>
      <c r="O143" s="142" t="s">
        <v>2445</v>
      </c>
      <c r="P143" s="142"/>
      <c r="Q143" s="148">
        <v>44435.612500000003</v>
      </c>
    </row>
    <row r="144" spans="1:17" ht="18" x14ac:dyDescent="0.25">
      <c r="A144" s="142" t="str">
        <f>VLOOKUP(E144,'LISTADO ATM'!$A$2:$C$901,3,0)</f>
        <v>DISTRITO NACIONAL</v>
      </c>
      <c r="B144" s="126" t="s">
        <v>2679</v>
      </c>
      <c r="C144" s="96">
        <v>44434.803067129629</v>
      </c>
      <c r="D144" s="96" t="s">
        <v>2441</v>
      </c>
      <c r="E144" s="126">
        <v>96</v>
      </c>
      <c r="F144" s="142" t="str">
        <f>VLOOKUP(E144,VIP!$A$2:$O15453,2,0)</f>
        <v>DRBR096</v>
      </c>
      <c r="G144" s="142" t="str">
        <f>VLOOKUP(E144,'LISTADO ATM'!$A$2:$B$900,2,0)</f>
        <v>ATM S/M Caribe Av. Charles de Gaulle</v>
      </c>
      <c r="H144" s="142" t="str">
        <f>VLOOKUP(E144,VIP!$A$2:$O20414,7,FALSE)</f>
        <v>Si</v>
      </c>
      <c r="I144" s="142" t="str">
        <f>VLOOKUP(E144,VIP!$A$2:$O12379,8,FALSE)</f>
        <v>No</v>
      </c>
      <c r="J144" s="142" t="str">
        <f>VLOOKUP(E144,VIP!$A$2:$O12329,8,FALSE)</f>
        <v>No</v>
      </c>
      <c r="K144" s="142" t="str">
        <f>VLOOKUP(E144,VIP!$A$2:$O15903,6,0)</f>
        <v>NO</v>
      </c>
      <c r="L144" s="135" t="s">
        <v>2410</v>
      </c>
      <c r="M144" s="145" t="s">
        <v>2535</v>
      </c>
      <c r="N144" s="95" t="s">
        <v>2444</v>
      </c>
      <c r="O144" s="142" t="s">
        <v>2445</v>
      </c>
      <c r="P144" s="142"/>
      <c r="Q144" s="148">
        <v>44435.612500000003</v>
      </c>
    </row>
    <row r="145" spans="1:17" ht="18" x14ac:dyDescent="0.25">
      <c r="A145" s="142" t="str">
        <f>VLOOKUP(E145,'LISTADO ATM'!$A$2:$C$901,3,0)</f>
        <v>NORTE</v>
      </c>
      <c r="B145" s="126" t="s">
        <v>2779</v>
      </c>
      <c r="C145" s="96">
        <v>44435.428715277776</v>
      </c>
      <c r="D145" s="96" t="s">
        <v>2612</v>
      </c>
      <c r="E145" s="126">
        <v>348</v>
      </c>
      <c r="F145" s="142" t="str">
        <f>VLOOKUP(E145,VIP!$A$2:$O15466,2,0)</f>
        <v>DRBR348</v>
      </c>
      <c r="G145" s="142" t="str">
        <f>VLOOKUP(E145,'LISTADO ATM'!$A$2:$B$900,2,0)</f>
        <v xml:space="preserve">ATM Oficina Las Terrenas </v>
      </c>
      <c r="H145" s="142" t="str">
        <f>VLOOKUP(E145,VIP!$A$2:$O20427,7,FALSE)</f>
        <v>N/A</v>
      </c>
      <c r="I145" s="142" t="str">
        <f>VLOOKUP(E145,VIP!$A$2:$O12392,8,FALSE)</f>
        <v>N/A</v>
      </c>
      <c r="J145" s="142" t="str">
        <f>VLOOKUP(E145,VIP!$A$2:$O12342,8,FALSE)</f>
        <v>N/A</v>
      </c>
      <c r="K145" s="142" t="str">
        <f>VLOOKUP(E145,VIP!$A$2:$O15916,6,0)</f>
        <v>N/A</v>
      </c>
      <c r="L145" s="135" t="s">
        <v>2410</v>
      </c>
      <c r="M145" s="145" t="s">
        <v>2535</v>
      </c>
      <c r="N145" s="95" t="s">
        <v>2444</v>
      </c>
      <c r="O145" s="142" t="s">
        <v>2613</v>
      </c>
      <c r="P145" s="142"/>
      <c r="Q145" s="148">
        <v>44435.612500000003</v>
      </c>
    </row>
    <row r="146" spans="1:17" ht="18" x14ac:dyDescent="0.25">
      <c r="A146" s="142" t="str">
        <f>VLOOKUP(E146,'LISTADO ATM'!$A$2:$C$901,3,0)</f>
        <v>DISTRITO NACIONAL</v>
      </c>
      <c r="B146" s="126" t="s">
        <v>2771</v>
      </c>
      <c r="C146" s="96">
        <v>44435.453969907408</v>
      </c>
      <c r="D146" s="96" t="s">
        <v>2441</v>
      </c>
      <c r="E146" s="126">
        <v>706</v>
      </c>
      <c r="F146" s="142" t="str">
        <f>VLOOKUP(E146,VIP!$A$2:$O15458,2,0)</f>
        <v>DRBR706</v>
      </c>
      <c r="G146" s="142" t="str">
        <f>VLOOKUP(E146,'LISTADO ATM'!$A$2:$B$900,2,0)</f>
        <v xml:space="preserve">ATM S/M Pristine </v>
      </c>
      <c r="H146" s="142" t="str">
        <f>VLOOKUP(E146,VIP!$A$2:$O20419,7,FALSE)</f>
        <v>Si</v>
      </c>
      <c r="I146" s="142" t="str">
        <f>VLOOKUP(E146,VIP!$A$2:$O12384,8,FALSE)</f>
        <v>Si</v>
      </c>
      <c r="J146" s="142" t="str">
        <f>VLOOKUP(E146,VIP!$A$2:$O12334,8,FALSE)</f>
        <v>Si</v>
      </c>
      <c r="K146" s="142" t="str">
        <f>VLOOKUP(E146,VIP!$A$2:$O15908,6,0)</f>
        <v>NO</v>
      </c>
      <c r="L146" s="135" t="s">
        <v>2410</v>
      </c>
      <c r="M146" s="145" t="s">
        <v>2535</v>
      </c>
      <c r="N146" s="95" t="s">
        <v>2444</v>
      </c>
      <c r="O146" s="142" t="s">
        <v>2445</v>
      </c>
      <c r="P146" s="142"/>
      <c r="Q146" s="148">
        <v>44435.612500000003</v>
      </c>
    </row>
    <row r="147" spans="1:17" ht="18" x14ac:dyDescent="0.25">
      <c r="A147" s="142" t="str">
        <f>VLOOKUP(E147,'LISTADO ATM'!$A$2:$C$901,3,0)</f>
        <v>DISTRITO NACIONAL</v>
      </c>
      <c r="B147" s="126" t="s">
        <v>2732</v>
      </c>
      <c r="C147" s="96">
        <v>44435.081377314818</v>
      </c>
      <c r="D147" s="96" t="s">
        <v>2460</v>
      </c>
      <c r="E147" s="126">
        <v>504</v>
      </c>
      <c r="F147" s="142" t="str">
        <f>VLOOKUP(E147,VIP!$A$2:$O15453,2,0)</f>
        <v>DRBR504</v>
      </c>
      <c r="G147" s="142" t="str">
        <f>VLOOKUP(E147,'LISTADO ATM'!$A$2:$B$900,2,0)</f>
        <v>ATM Oficina Plaza Moderna</v>
      </c>
      <c r="H147" s="142" t="str">
        <f>VLOOKUP(E147,VIP!$A$2:$O20414,7,FALSE)</f>
        <v>Si</v>
      </c>
      <c r="I147" s="142" t="str">
        <f>VLOOKUP(E147,VIP!$A$2:$O12379,8,FALSE)</f>
        <v>Si</v>
      </c>
      <c r="J147" s="142" t="str">
        <f>VLOOKUP(E147,VIP!$A$2:$O12329,8,FALSE)</f>
        <v>Si</v>
      </c>
      <c r="K147" s="142" t="str">
        <f>VLOOKUP(E147,VIP!$A$2:$O15903,6,0)</f>
        <v>NO</v>
      </c>
      <c r="L147" s="135" t="s">
        <v>2410</v>
      </c>
      <c r="M147" s="145" t="s">
        <v>2535</v>
      </c>
      <c r="N147" s="95" t="s">
        <v>2444</v>
      </c>
      <c r="O147" s="142" t="s">
        <v>2743</v>
      </c>
      <c r="P147" s="142"/>
      <c r="Q147" s="148">
        <v>44435.613194444442</v>
      </c>
    </row>
    <row r="148" spans="1:17" ht="18" x14ac:dyDescent="0.25">
      <c r="A148" s="142" t="str">
        <f>VLOOKUP(E148,'LISTADO ATM'!$A$2:$C$901,3,0)</f>
        <v>DISTRITO NACIONAL</v>
      </c>
      <c r="B148" s="126" t="s">
        <v>2730</v>
      </c>
      <c r="C148" s="96">
        <v>44435.089571759258</v>
      </c>
      <c r="D148" s="96" t="s">
        <v>2441</v>
      </c>
      <c r="E148" s="126">
        <v>714</v>
      </c>
      <c r="F148" s="142" t="str">
        <f>VLOOKUP(E148,VIP!$A$2:$O15451,2,0)</f>
        <v>DRBR16M</v>
      </c>
      <c r="G148" s="142" t="str">
        <f>VLOOKUP(E148,'LISTADO ATM'!$A$2:$B$900,2,0)</f>
        <v xml:space="preserve">ATM Hospital de Herrera </v>
      </c>
      <c r="H148" s="142" t="str">
        <f>VLOOKUP(E148,VIP!$A$2:$O20412,7,FALSE)</f>
        <v>Si</v>
      </c>
      <c r="I148" s="142" t="str">
        <f>VLOOKUP(E148,VIP!$A$2:$O12377,8,FALSE)</f>
        <v>Si</v>
      </c>
      <c r="J148" s="142" t="str">
        <f>VLOOKUP(E148,VIP!$A$2:$O12327,8,FALSE)</f>
        <v>Si</v>
      </c>
      <c r="K148" s="142" t="str">
        <f>VLOOKUP(E148,VIP!$A$2:$O15901,6,0)</f>
        <v>NO</v>
      </c>
      <c r="L148" s="135" t="s">
        <v>2410</v>
      </c>
      <c r="M148" s="145" t="s">
        <v>2535</v>
      </c>
      <c r="N148" s="95" t="s">
        <v>2444</v>
      </c>
      <c r="O148" s="142" t="s">
        <v>2445</v>
      </c>
      <c r="P148" s="142"/>
      <c r="Q148" s="148">
        <v>44435.613888888889</v>
      </c>
    </row>
    <row r="149" spans="1:17" ht="18" x14ac:dyDescent="0.25">
      <c r="A149" s="142" t="str">
        <f>VLOOKUP(E149,'LISTADO ATM'!$A$2:$C$901,3,0)</f>
        <v>NORTE</v>
      </c>
      <c r="B149" s="126" t="s">
        <v>2753</v>
      </c>
      <c r="C149" s="96">
        <v>44435.319513888891</v>
      </c>
      <c r="D149" s="96" t="s">
        <v>2612</v>
      </c>
      <c r="E149" s="126">
        <v>720</v>
      </c>
      <c r="F149" s="142" t="str">
        <f>VLOOKUP(E149,VIP!$A$2:$O15452,2,0)</f>
        <v>DRBR12E</v>
      </c>
      <c r="G149" s="142" t="str">
        <f>VLOOKUP(E149,'LISTADO ATM'!$A$2:$B$900,2,0)</f>
        <v xml:space="preserve">ATM OMSA (Santiago) </v>
      </c>
      <c r="H149" s="142" t="str">
        <f>VLOOKUP(E149,VIP!$A$2:$O20413,7,FALSE)</f>
        <v>Si</v>
      </c>
      <c r="I149" s="142" t="str">
        <f>VLOOKUP(E149,VIP!$A$2:$O12378,8,FALSE)</f>
        <v>Si</v>
      </c>
      <c r="J149" s="142" t="str">
        <f>VLOOKUP(E149,VIP!$A$2:$O12328,8,FALSE)</f>
        <v>Si</v>
      </c>
      <c r="K149" s="142" t="str">
        <f>VLOOKUP(E149,VIP!$A$2:$O15902,6,0)</f>
        <v>NO</v>
      </c>
      <c r="L149" s="135" t="s">
        <v>2410</v>
      </c>
      <c r="M149" s="145" t="s">
        <v>2535</v>
      </c>
      <c r="N149" s="95" t="s">
        <v>2444</v>
      </c>
      <c r="O149" s="142" t="s">
        <v>2613</v>
      </c>
      <c r="P149" s="142"/>
      <c r="Q149" s="148">
        <v>44435.613888888889</v>
      </c>
    </row>
    <row r="150" spans="1:17" ht="18" x14ac:dyDescent="0.25">
      <c r="A150" s="142" t="str">
        <f>VLOOKUP(E150,'LISTADO ATM'!$A$2:$C$901,3,0)</f>
        <v>NORTE</v>
      </c>
      <c r="B150" s="126" t="s">
        <v>2772</v>
      </c>
      <c r="C150" s="96">
        <v>44435.452465277776</v>
      </c>
      <c r="D150" s="96" t="s">
        <v>2612</v>
      </c>
      <c r="E150" s="126">
        <v>633</v>
      </c>
      <c r="F150" s="142" t="str">
        <f>VLOOKUP(E150,VIP!$A$2:$O15459,2,0)</f>
        <v>DRBR260</v>
      </c>
      <c r="G150" s="142" t="str">
        <f>VLOOKUP(E150,'LISTADO ATM'!$A$2:$B$900,2,0)</f>
        <v xml:space="preserve">ATM Autobanco Las Colinas </v>
      </c>
      <c r="H150" s="142" t="str">
        <f>VLOOKUP(E150,VIP!$A$2:$O20420,7,FALSE)</f>
        <v>Si</v>
      </c>
      <c r="I150" s="142" t="str">
        <f>VLOOKUP(E150,VIP!$A$2:$O12385,8,FALSE)</f>
        <v>Si</v>
      </c>
      <c r="J150" s="142" t="str">
        <f>VLOOKUP(E150,VIP!$A$2:$O12335,8,FALSE)</f>
        <v>Si</v>
      </c>
      <c r="K150" s="142" t="str">
        <f>VLOOKUP(E150,VIP!$A$2:$O15909,6,0)</f>
        <v>SI</v>
      </c>
      <c r="L150" s="135" t="s">
        <v>2410</v>
      </c>
      <c r="M150" s="145" t="s">
        <v>2535</v>
      </c>
      <c r="N150" s="95" t="s">
        <v>2444</v>
      </c>
      <c r="O150" s="142" t="s">
        <v>2613</v>
      </c>
      <c r="P150" s="142"/>
      <c r="Q150" s="148">
        <v>44435.613888888889</v>
      </c>
    </row>
    <row r="151" spans="1:17" ht="18" x14ac:dyDescent="0.25">
      <c r="A151" s="142" t="str">
        <f>VLOOKUP(E151,'LISTADO ATM'!$A$2:$C$901,3,0)</f>
        <v>NORTE</v>
      </c>
      <c r="B151" s="126" t="s">
        <v>2688</v>
      </c>
      <c r="C151" s="96">
        <v>44434.791307870371</v>
      </c>
      <c r="D151" s="96" t="s">
        <v>2612</v>
      </c>
      <c r="E151" s="126">
        <v>807</v>
      </c>
      <c r="F151" s="142" t="str">
        <f>VLOOKUP(E151,VIP!$A$2:$O15464,2,0)</f>
        <v>DRBR207</v>
      </c>
      <c r="G151" s="142" t="str">
        <f>VLOOKUP(E151,'LISTADO ATM'!$A$2:$B$900,2,0)</f>
        <v xml:space="preserve">ATM S/M Morel (Mao) </v>
      </c>
      <c r="H151" s="142" t="str">
        <f>VLOOKUP(E151,VIP!$A$2:$O20425,7,FALSE)</f>
        <v>Si</v>
      </c>
      <c r="I151" s="142" t="str">
        <f>VLOOKUP(E151,VIP!$A$2:$O12390,8,FALSE)</f>
        <v>Si</v>
      </c>
      <c r="J151" s="142" t="str">
        <f>VLOOKUP(E151,VIP!$A$2:$O12340,8,FALSE)</f>
        <v>Si</v>
      </c>
      <c r="K151" s="142" t="str">
        <f>VLOOKUP(E151,VIP!$A$2:$O15914,6,0)</f>
        <v>SI</v>
      </c>
      <c r="L151" s="135" t="s">
        <v>2410</v>
      </c>
      <c r="M151" s="145" t="s">
        <v>2535</v>
      </c>
      <c r="N151" s="95" t="s">
        <v>2444</v>
      </c>
      <c r="O151" s="142" t="s">
        <v>2613</v>
      </c>
      <c r="P151" s="142"/>
      <c r="Q151" s="148">
        <v>44435.62222222222</v>
      </c>
    </row>
    <row r="152" spans="1:17" ht="18" x14ac:dyDescent="0.25">
      <c r="A152" s="142" t="str">
        <f>VLOOKUP(E152,'LISTADO ATM'!$A$2:$C$901,3,0)</f>
        <v>NORTE</v>
      </c>
      <c r="B152" s="126" t="s">
        <v>2850</v>
      </c>
      <c r="C152" s="96">
        <v>44435.502453703702</v>
      </c>
      <c r="D152" s="96" t="s">
        <v>2612</v>
      </c>
      <c r="E152" s="126">
        <v>306</v>
      </c>
      <c r="F152" s="142" t="str">
        <f>VLOOKUP(E152,VIP!$A$2:$O15486,2,0)</f>
        <v>DRBR306</v>
      </c>
      <c r="G152" s="142" t="str">
        <f>VLOOKUP(E152,'LISTADO ATM'!$A$2:$B$900,2,0)</f>
        <v>ATM Hospital Dr. Toribio</v>
      </c>
      <c r="H152" s="142" t="str">
        <f>VLOOKUP(E152,VIP!$A$2:$O20447,7,FALSE)</f>
        <v>Si</v>
      </c>
      <c r="I152" s="142" t="str">
        <f>VLOOKUP(E152,VIP!$A$2:$O12412,8,FALSE)</f>
        <v>Si</v>
      </c>
      <c r="J152" s="142" t="str">
        <f>VLOOKUP(E152,VIP!$A$2:$O12362,8,FALSE)</f>
        <v>Si</v>
      </c>
      <c r="K152" s="142" t="str">
        <f>VLOOKUP(E152,VIP!$A$2:$O15936,6,0)</f>
        <v>NO</v>
      </c>
      <c r="L152" s="135" t="s">
        <v>2410</v>
      </c>
      <c r="M152" s="145" t="s">
        <v>2535</v>
      </c>
      <c r="N152" s="95" t="s">
        <v>2444</v>
      </c>
      <c r="O152" s="142" t="s">
        <v>2613</v>
      </c>
      <c r="P152" s="142"/>
      <c r="Q152" s="148">
        <v>44435.658333333333</v>
      </c>
    </row>
    <row r="153" spans="1:17" ht="18" x14ac:dyDescent="0.25">
      <c r="A153" s="142" t="str">
        <f>VLOOKUP(E153,'LISTADO ATM'!$A$2:$C$901,3,0)</f>
        <v>NORTE</v>
      </c>
      <c r="B153" s="126" t="s">
        <v>2843</v>
      </c>
      <c r="C153" s="96">
        <v>44435.516574074078</v>
      </c>
      <c r="D153" s="96" t="s">
        <v>2460</v>
      </c>
      <c r="E153" s="126">
        <v>637</v>
      </c>
      <c r="F153" s="142" t="str">
        <f>VLOOKUP(E153,VIP!$A$2:$O15479,2,0)</f>
        <v>DRBR637</v>
      </c>
      <c r="G153" s="142" t="str">
        <f>VLOOKUP(E153,'LISTADO ATM'!$A$2:$B$900,2,0)</f>
        <v xml:space="preserve">ATM UNP Monción </v>
      </c>
      <c r="H153" s="142" t="str">
        <f>VLOOKUP(E153,VIP!$A$2:$O20440,7,FALSE)</f>
        <v>Si</v>
      </c>
      <c r="I153" s="142" t="str">
        <f>VLOOKUP(E153,VIP!$A$2:$O12405,8,FALSE)</f>
        <v>Si</v>
      </c>
      <c r="J153" s="142" t="str">
        <f>VLOOKUP(E153,VIP!$A$2:$O12355,8,FALSE)</f>
        <v>Si</v>
      </c>
      <c r="K153" s="142" t="str">
        <f>VLOOKUP(E153,VIP!$A$2:$O15929,6,0)</f>
        <v>NO</v>
      </c>
      <c r="L153" s="135" t="s">
        <v>2410</v>
      </c>
      <c r="M153" s="145" t="s">
        <v>2535</v>
      </c>
      <c r="N153" s="95" t="s">
        <v>2444</v>
      </c>
      <c r="O153" s="142" t="s">
        <v>2632</v>
      </c>
      <c r="P153" s="142"/>
      <c r="Q153" s="148">
        <v>44435.663194444445</v>
      </c>
    </row>
    <row r="154" spans="1:17" ht="18" x14ac:dyDescent="0.25">
      <c r="A154" s="142" t="str">
        <f>VLOOKUP(E154,'LISTADO ATM'!$A$2:$C$901,3,0)</f>
        <v>DISTRITO NACIONAL</v>
      </c>
      <c r="B154" s="126" t="s">
        <v>2845</v>
      </c>
      <c r="C154" s="96">
        <v>44435.510914351849</v>
      </c>
      <c r="D154" s="96" t="s">
        <v>2441</v>
      </c>
      <c r="E154" s="126">
        <v>319</v>
      </c>
      <c r="F154" s="142" t="str">
        <f>VLOOKUP(E154,VIP!$A$2:$O15481,2,0)</f>
        <v>DRBR319</v>
      </c>
      <c r="G154" s="142" t="str">
        <f>VLOOKUP(E154,'LISTADO ATM'!$A$2:$B$900,2,0)</f>
        <v>ATM Autobanco Lopez de Vega</v>
      </c>
      <c r="H154" s="142" t="str">
        <f>VLOOKUP(E154,VIP!$A$2:$O20442,7,FALSE)</f>
        <v>Si</v>
      </c>
      <c r="I154" s="142" t="str">
        <f>VLOOKUP(E154,VIP!$A$2:$O12407,8,FALSE)</f>
        <v>Si</v>
      </c>
      <c r="J154" s="142" t="str">
        <f>VLOOKUP(E154,VIP!$A$2:$O12357,8,FALSE)</f>
        <v>Si</v>
      </c>
      <c r="K154" s="142" t="str">
        <f>VLOOKUP(E154,VIP!$A$2:$O15931,6,0)</f>
        <v>NO</v>
      </c>
      <c r="L154" s="135" t="s">
        <v>2410</v>
      </c>
      <c r="M154" s="145" t="s">
        <v>2535</v>
      </c>
      <c r="N154" s="95" t="s">
        <v>2444</v>
      </c>
      <c r="O154" s="142" t="s">
        <v>2445</v>
      </c>
      <c r="P154" s="142"/>
      <c r="Q154" s="148">
        <v>44435.663888888892</v>
      </c>
    </row>
    <row r="155" spans="1:17" ht="18" x14ac:dyDescent="0.25">
      <c r="A155" s="142" t="str">
        <f>VLOOKUP(E155,'LISTADO ATM'!$A$2:$C$901,3,0)</f>
        <v>NORTE</v>
      </c>
      <c r="B155" s="126" t="s">
        <v>2687</v>
      </c>
      <c r="C155" s="96">
        <v>44434.792326388888</v>
      </c>
      <c r="D155" s="96" t="s">
        <v>2612</v>
      </c>
      <c r="E155" s="126">
        <v>396</v>
      </c>
      <c r="F155" s="142" t="str">
        <f>VLOOKUP(E155,VIP!$A$2:$O15463,2,0)</f>
        <v>DRBR396</v>
      </c>
      <c r="G155" s="142" t="str">
        <f>VLOOKUP(E155,'LISTADO ATM'!$A$2:$B$900,2,0)</f>
        <v xml:space="preserve">ATM Oficina Plaza Ulloa (La Fuente) </v>
      </c>
      <c r="H155" s="142" t="str">
        <f>VLOOKUP(E155,VIP!$A$2:$O20424,7,FALSE)</f>
        <v>Si</v>
      </c>
      <c r="I155" s="142" t="str">
        <f>VLOOKUP(E155,VIP!$A$2:$O12389,8,FALSE)</f>
        <v>Si</v>
      </c>
      <c r="J155" s="142" t="str">
        <f>VLOOKUP(E155,VIP!$A$2:$O12339,8,FALSE)</f>
        <v>Si</v>
      </c>
      <c r="K155" s="142" t="str">
        <f>VLOOKUP(E155,VIP!$A$2:$O15913,6,0)</f>
        <v>NO</v>
      </c>
      <c r="L155" s="135" t="s">
        <v>2410</v>
      </c>
      <c r="M155" s="145" t="s">
        <v>2535</v>
      </c>
      <c r="N155" s="95" t="s">
        <v>2444</v>
      </c>
      <c r="O155" s="142" t="s">
        <v>2613</v>
      </c>
      <c r="P155" s="142"/>
      <c r="Q155" s="148">
        <v>44435.664583333331</v>
      </c>
    </row>
    <row r="156" spans="1:17" ht="18" x14ac:dyDescent="0.25">
      <c r="A156" s="142" t="str">
        <f>VLOOKUP(E156,'LISTADO ATM'!$A$2:$C$901,3,0)</f>
        <v>DISTRITO NACIONAL</v>
      </c>
      <c r="B156" s="126" t="s">
        <v>2795</v>
      </c>
      <c r="C156" s="96">
        <v>44435.376284722224</v>
      </c>
      <c r="D156" s="96" t="s">
        <v>2460</v>
      </c>
      <c r="E156" s="126">
        <v>734</v>
      </c>
      <c r="F156" s="142" t="str">
        <f>VLOOKUP(E156,VIP!$A$2:$O15482,2,0)</f>
        <v>DRBR178</v>
      </c>
      <c r="G156" s="142" t="str">
        <f>VLOOKUP(E156,'LISTADO ATM'!$A$2:$B$900,2,0)</f>
        <v xml:space="preserve">ATM Oficina Independencia I </v>
      </c>
      <c r="H156" s="142" t="str">
        <f>VLOOKUP(E156,VIP!$A$2:$O20443,7,FALSE)</f>
        <v>Si</v>
      </c>
      <c r="I156" s="142" t="str">
        <f>VLOOKUP(E156,VIP!$A$2:$O12408,8,FALSE)</f>
        <v>Si</v>
      </c>
      <c r="J156" s="142" t="str">
        <f>VLOOKUP(E156,VIP!$A$2:$O12358,8,FALSE)</f>
        <v>Si</v>
      </c>
      <c r="K156" s="142" t="str">
        <f>VLOOKUP(E156,VIP!$A$2:$O15932,6,0)</f>
        <v>SI</v>
      </c>
      <c r="L156" s="135" t="s">
        <v>2410</v>
      </c>
      <c r="M156" s="145" t="s">
        <v>2535</v>
      </c>
      <c r="N156" s="95" t="s">
        <v>2444</v>
      </c>
      <c r="O156" s="142" t="s">
        <v>2632</v>
      </c>
      <c r="P156" s="142"/>
      <c r="Q156" s="148">
        <v>44435.664583333331</v>
      </c>
    </row>
    <row r="157" spans="1:17" ht="18" x14ac:dyDescent="0.25">
      <c r="A157" s="142" t="str">
        <f>VLOOKUP(E157,'LISTADO ATM'!$A$2:$C$901,3,0)</f>
        <v>DISTRITO NACIONAL</v>
      </c>
      <c r="B157" s="126" t="s">
        <v>2777</v>
      </c>
      <c r="C157" s="96">
        <v>44435.431261574071</v>
      </c>
      <c r="D157" s="96" t="s">
        <v>2460</v>
      </c>
      <c r="E157" s="126">
        <v>24</v>
      </c>
      <c r="F157" s="142" t="str">
        <f>VLOOKUP(E157,VIP!$A$2:$O15464,2,0)</f>
        <v>DRBR024</v>
      </c>
      <c r="G157" s="142" t="str">
        <f>VLOOKUP(E157,'LISTADO ATM'!$A$2:$B$900,2,0)</f>
        <v xml:space="preserve">ATM Oficina Eusebio Manzueta </v>
      </c>
      <c r="H157" s="142" t="str">
        <f>VLOOKUP(E157,VIP!$A$2:$O20425,7,FALSE)</f>
        <v>No</v>
      </c>
      <c r="I157" s="142" t="str">
        <f>VLOOKUP(E157,VIP!$A$2:$O12390,8,FALSE)</f>
        <v>No</v>
      </c>
      <c r="J157" s="142" t="str">
        <f>VLOOKUP(E157,VIP!$A$2:$O12340,8,FALSE)</f>
        <v>No</v>
      </c>
      <c r="K157" s="142" t="str">
        <f>VLOOKUP(E157,VIP!$A$2:$O15914,6,0)</f>
        <v>NO</v>
      </c>
      <c r="L157" s="135" t="s">
        <v>2410</v>
      </c>
      <c r="M157" s="145" t="s">
        <v>2535</v>
      </c>
      <c r="N157" s="95" t="s">
        <v>2444</v>
      </c>
      <c r="O157" s="142" t="s">
        <v>2632</v>
      </c>
      <c r="P157" s="142"/>
      <c r="Q157" s="148">
        <v>44435.665277777778</v>
      </c>
    </row>
    <row r="158" spans="1:17" ht="18" x14ac:dyDescent="0.25">
      <c r="A158" s="142" t="str">
        <f>VLOOKUP(E158,'LISTADO ATM'!$A$2:$C$901,3,0)</f>
        <v>NORTE</v>
      </c>
      <c r="B158" s="126" t="s">
        <v>2844</v>
      </c>
      <c r="C158" s="96">
        <v>44435.51295138889</v>
      </c>
      <c r="D158" s="96" t="s">
        <v>2460</v>
      </c>
      <c r="E158" s="126">
        <v>157</v>
      </c>
      <c r="F158" s="142" t="str">
        <f>VLOOKUP(E158,VIP!$A$2:$O15480,2,0)</f>
        <v>DRBR157</v>
      </c>
      <c r="G158" s="142" t="str">
        <f>VLOOKUP(E158,'LISTADO ATM'!$A$2:$B$900,2,0)</f>
        <v xml:space="preserve">ATM Oficina Samaná </v>
      </c>
      <c r="H158" s="142" t="str">
        <f>VLOOKUP(E158,VIP!$A$2:$O20441,7,FALSE)</f>
        <v>Si</v>
      </c>
      <c r="I158" s="142" t="str">
        <f>VLOOKUP(E158,VIP!$A$2:$O12406,8,FALSE)</f>
        <v>Si</v>
      </c>
      <c r="J158" s="142" t="str">
        <f>VLOOKUP(E158,VIP!$A$2:$O12356,8,FALSE)</f>
        <v>Si</v>
      </c>
      <c r="K158" s="142" t="str">
        <f>VLOOKUP(E158,VIP!$A$2:$O15930,6,0)</f>
        <v>SI</v>
      </c>
      <c r="L158" s="135" t="s">
        <v>2410</v>
      </c>
      <c r="M158" s="145" t="s">
        <v>2535</v>
      </c>
      <c r="N158" s="95" t="s">
        <v>2444</v>
      </c>
      <c r="O158" s="142" t="s">
        <v>2632</v>
      </c>
      <c r="P158" s="142"/>
      <c r="Q158" s="148">
        <v>44435.665277777778</v>
      </c>
    </row>
    <row r="159" spans="1:17" ht="18" x14ac:dyDescent="0.25">
      <c r="A159" s="142" t="str">
        <f>VLOOKUP(E159,'LISTADO ATM'!$A$2:$C$901,3,0)</f>
        <v>DISTRITO NACIONAL</v>
      </c>
      <c r="B159" s="126" t="s">
        <v>2846</v>
      </c>
      <c r="C159" s="96">
        <v>44435.509687500002</v>
      </c>
      <c r="D159" s="96" t="s">
        <v>2441</v>
      </c>
      <c r="E159" s="126">
        <v>540</v>
      </c>
      <c r="F159" s="142" t="str">
        <f>VLOOKUP(E159,VIP!$A$2:$O15482,2,0)</f>
        <v>DRBR540</v>
      </c>
      <c r="G159" s="142" t="str">
        <f>VLOOKUP(E159,'LISTADO ATM'!$A$2:$B$900,2,0)</f>
        <v xml:space="preserve">ATM Autoservicio Sambil I </v>
      </c>
      <c r="H159" s="142" t="str">
        <f>VLOOKUP(E159,VIP!$A$2:$O20443,7,FALSE)</f>
        <v>Si</v>
      </c>
      <c r="I159" s="142" t="str">
        <f>VLOOKUP(E159,VIP!$A$2:$O12408,8,FALSE)</f>
        <v>Si</v>
      </c>
      <c r="J159" s="142" t="str">
        <f>VLOOKUP(E159,VIP!$A$2:$O12358,8,FALSE)</f>
        <v>Si</v>
      </c>
      <c r="K159" s="142" t="str">
        <f>VLOOKUP(E159,VIP!$A$2:$O15932,6,0)</f>
        <v>NO</v>
      </c>
      <c r="L159" s="135" t="s">
        <v>2410</v>
      </c>
      <c r="M159" s="145" t="s">
        <v>2535</v>
      </c>
      <c r="N159" s="95" t="s">
        <v>2444</v>
      </c>
      <c r="O159" s="142" t="s">
        <v>2445</v>
      </c>
      <c r="P159" s="142"/>
      <c r="Q159" s="148">
        <v>44435.665972222225</v>
      </c>
    </row>
    <row r="160" spans="1:17" ht="18" x14ac:dyDescent="0.25">
      <c r="A160" s="142" t="str">
        <f>VLOOKUP(E160,'LISTADO ATM'!$A$2:$C$901,3,0)</f>
        <v>NORTE</v>
      </c>
      <c r="B160" s="126" t="s">
        <v>2877</v>
      </c>
      <c r="C160" s="96">
        <v>44435.671932870369</v>
      </c>
      <c r="D160" s="96" t="s">
        <v>2612</v>
      </c>
      <c r="E160" s="126">
        <v>740</v>
      </c>
      <c r="F160" s="142" t="str">
        <f>VLOOKUP(E160,VIP!$A$2:$O15474,2,0)</f>
        <v>DRBR109</v>
      </c>
      <c r="G160" s="142" t="str">
        <f>VLOOKUP(E160,'LISTADO ATM'!$A$2:$B$900,2,0)</f>
        <v xml:space="preserve">ATM EDENORTE (Santiago) </v>
      </c>
      <c r="H160" s="142" t="str">
        <f>VLOOKUP(E160,VIP!$A$2:$O20435,7,FALSE)</f>
        <v>Si</v>
      </c>
      <c r="I160" s="142" t="str">
        <f>VLOOKUP(E160,VIP!$A$2:$O12400,8,FALSE)</f>
        <v>Si</v>
      </c>
      <c r="J160" s="142" t="str">
        <f>VLOOKUP(E160,VIP!$A$2:$O12350,8,FALSE)</f>
        <v>Si</v>
      </c>
      <c r="K160" s="142" t="str">
        <f>VLOOKUP(E160,VIP!$A$2:$O15924,6,0)</f>
        <v>NO</v>
      </c>
      <c r="L160" s="135" t="s">
        <v>2410</v>
      </c>
      <c r="M160" s="145" t="s">
        <v>2535</v>
      </c>
      <c r="N160" s="95" t="s">
        <v>2647</v>
      </c>
      <c r="O160" s="142" t="s">
        <v>2613</v>
      </c>
      <c r="P160" s="142"/>
      <c r="Q160" s="148" t="s">
        <v>2903</v>
      </c>
    </row>
    <row r="161" spans="1:17" ht="18" x14ac:dyDescent="0.25">
      <c r="A161" s="142" t="str">
        <f>VLOOKUP(E161,'LISTADO ATM'!$A$2:$C$901,3,0)</f>
        <v>NORTE</v>
      </c>
      <c r="B161" s="126" t="s">
        <v>2837</v>
      </c>
      <c r="C161" s="96">
        <v>44435.552187499998</v>
      </c>
      <c r="D161" s="96" t="s">
        <v>2612</v>
      </c>
      <c r="E161" s="126">
        <v>299</v>
      </c>
      <c r="F161" s="142" t="str">
        <f>VLOOKUP(E161,VIP!$A$2:$O15473,2,0)</f>
        <v>DRBR299</v>
      </c>
      <c r="G161" s="142" t="str">
        <f>VLOOKUP(E161,'LISTADO ATM'!$A$2:$B$900,2,0)</f>
        <v xml:space="preserve">ATM S/M Aprezio Cotui </v>
      </c>
      <c r="H161" s="142" t="str">
        <f>VLOOKUP(E161,VIP!$A$2:$O20434,7,FALSE)</f>
        <v>Si</v>
      </c>
      <c r="I161" s="142" t="str">
        <f>VLOOKUP(E161,VIP!$A$2:$O12399,8,FALSE)</f>
        <v>Si</v>
      </c>
      <c r="J161" s="142" t="str">
        <f>VLOOKUP(E161,VIP!$A$2:$O12349,8,FALSE)</f>
        <v>Si</v>
      </c>
      <c r="K161" s="142" t="str">
        <f>VLOOKUP(E161,VIP!$A$2:$O15923,6,0)</f>
        <v>NO</v>
      </c>
      <c r="L161" s="135" t="s">
        <v>2410</v>
      </c>
      <c r="M161" s="145" t="s">
        <v>2535</v>
      </c>
      <c r="N161" s="95" t="s">
        <v>2444</v>
      </c>
      <c r="O161" s="142" t="s">
        <v>2613</v>
      </c>
      <c r="P161" s="142"/>
      <c r="Q161" s="148" t="s">
        <v>2894</v>
      </c>
    </row>
    <row r="162" spans="1:17" ht="18" x14ac:dyDescent="0.25">
      <c r="A162" s="142" t="str">
        <f>VLOOKUP(E162,'LISTADO ATM'!$A$2:$C$901,3,0)</f>
        <v>DISTRITO NACIONAL</v>
      </c>
      <c r="B162" s="126" t="s">
        <v>2848</v>
      </c>
      <c r="C162" s="96">
        <v>44435.505648148152</v>
      </c>
      <c r="D162" s="96" t="s">
        <v>2460</v>
      </c>
      <c r="E162" s="126">
        <v>715</v>
      </c>
      <c r="F162" s="142" t="str">
        <f>VLOOKUP(E162,VIP!$A$2:$O15484,2,0)</f>
        <v>DRBR992</v>
      </c>
      <c r="G162" s="142" t="str">
        <f>VLOOKUP(E162,'LISTADO ATM'!$A$2:$B$900,2,0)</f>
        <v xml:space="preserve">ATM Oficina 27 de Febrero (Lobby) </v>
      </c>
      <c r="H162" s="142" t="str">
        <f>VLOOKUP(E162,VIP!$A$2:$O20445,7,FALSE)</f>
        <v>Si</v>
      </c>
      <c r="I162" s="142" t="str">
        <f>VLOOKUP(E162,VIP!$A$2:$O12410,8,FALSE)</f>
        <v>Si</v>
      </c>
      <c r="J162" s="142" t="str">
        <f>VLOOKUP(E162,VIP!$A$2:$O12360,8,FALSE)</f>
        <v>Si</v>
      </c>
      <c r="K162" s="142" t="str">
        <f>VLOOKUP(E162,VIP!$A$2:$O15934,6,0)</f>
        <v>NO</v>
      </c>
      <c r="L162" s="135" t="s">
        <v>2410</v>
      </c>
      <c r="M162" s="145" t="s">
        <v>2535</v>
      </c>
      <c r="N162" s="95" t="s">
        <v>2444</v>
      </c>
      <c r="O162" s="142" t="s">
        <v>2632</v>
      </c>
      <c r="P162" s="142"/>
      <c r="Q162" s="148" t="s">
        <v>2907</v>
      </c>
    </row>
    <row r="163" spans="1:17" ht="18" x14ac:dyDescent="0.25">
      <c r="A163" s="142" t="str">
        <f>VLOOKUP(E163,'LISTADO ATM'!$A$2:$C$901,3,0)</f>
        <v>SUR</v>
      </c>
      <c r="B163" s="126" t="s">
        <v>2819</v>
      </c>
      <c r="C163" s="96">
        <v>44435.629895833335</v>
      </c>
      <c r="D163" s="96" t="s">
        <v>2460</v>
      </c>
      <c r="E163" s="126">
        <v>134</v>
      </c>
      <c r="F163" s="142" t="str">
        <f>VLOOKUP(E163,VIP!$A$2:$O15455,2,0)</f>
        <v>DRBR134</v>
      </c>
      <c r="G163" s="142" t="str">
        <f>VLOOKUP(E163,'LISTADO ATM'!$A$2:$B$900,2,0)</f>
        <v xml:space="preserve">ATM Oficina San José de Ocoa </v>
      </c>
      <c r="H163" s="142" t="str">
        <f>VLOOKUP(E163,VIP!$A$2:$O20416,7,FALSE)</f>
        <v>Si</v>
      </c>
      <c r="I163" s="142" t="str">
        <f>VLOOKUP(E163,VIP!$A$2:$O12381,8,FALSE)</f>
        <v>Si</v>
      </c>
      <c r="J163" s="142" t="str">
        <f>VLOOKUP(E163,VIP!$A$2:$O12331,8,FALSE)</f>
        <v>Si</v>
      </c>
      <c r="K163" s="142" t="str">
        <f>VLOOKUP(E163,VIP!$A$2:$O15905,6,0)</f>
        <v>SI</v>
      </c>
      <c r="L163" s="135" t="s">
        <v>2410</v>
      </c>
      <c r="M163" s="145" t="s">
        <v>2535</v>
      </c>
      <c r="N163" s="95" t="s">
        <v>2444</v>
      </c>
      <c r="O163" s="142" t="s">
        <v>2632</v>
      </c>
      <c r="P163" s="142"/>
      <c r="Q163" s="148" t="s">
        <v>2897</v>
      </c>
    </row>
    <row r="164" spans="1:17" ht="18" x14ac:dyDescent="0.25">
      <c r="A164" s="142" t="str">
        <f>VLOOKUP(E164,'LISTADO ATM'!$A$2:$C$901,3,0)</f>
        <v>NORTE</v>
      </c>
      <c r="B164" s="126" t="s">
        <v>2778</v>
      </c>
      <c r="C164" s="96">
        <v>44435.429942129631</v>
      </c>
      <c r="D164" s="96" t="s">
        <v>2612</v>
      </c>
      <c r="E164" s="126">
        <v>22</v>
      </c>
      <c r="F164" s="142" t="str">
        <f>VLOOKUP(E164,VIP!$A$2:$O15465,2,0)</f>
        <v>DRBR813</v>
      </c>
      <c r="G164" s="142" t="str">
        <f>VLOOKUP(E164,'LISTADO ATM'!$A$2:$B$900,2,0)</f>
        <v>ATM S/M Olimpico (Santiago)</v>
      </c>
      <c r="H164" s="142" t="str">
        <f>VLOOKUP(E164,VIP!$A$2:$O20426,7,FALSE)</f>
        <v>Si</v>
      </c>
      <c r="I164" s="142" t="str">
        <f>VLOOKUP(E164,VIP!$A$2:$O12391,8,FALSE)</f>
        <v>Si</v>
      </c>
      <c r="J164" s="142" t="str">
        <f>VLOOKUP(E164,VIP!$A$2:$O12341,8,FALSE)</f>
        <v>Si</v>
      </c>
      <c r="K164" s="142" t="str">
        <f>VLOOKUP(E164,VIP!$A$2:$O15915,6,0)</f>
        <v>NO</v>
      </c>
      <c r="L164" s="135" t="s">
        <v>2410</v>
      </c>
      <c r="M164" s="145" t="s">
        <v>2535</v>
      </c>
      <c r="N164" s="95" t="s">
        <v>2444</v>
      </c>
      <c r="O164" s="142" t="s">
        <v>2613</v>
      </c>
      <c r="P164" s="142"/>
      <c r="Q164" s="148" t="s">
        <v>2900</v>
      </c>
    </row>
    <row r="165" spans="1:17" ht="18" x14ac:dyDescent="0.25">
      <c r="A165" s="142" t="str">
        <f>VLOOKUP(E165,'LISTADO ATM'!$A$2:$C$901,3,0)</f>
        <v>NORTE</v>
      </c>
      <c r="B165" s="126" t="s">
        <v>2847</v>
      </c>
      <c r="C165" s="96">
        <v>44435.508668981478</v>
      </c>
      <c r="D165" s="96" t="s">
        <v>2612</v>
      </c>
      <c r="E165" s="126">
        <v>632</v>
      </c>
      <c r="F165" s="142" t="str">
        <f>VLOOKUP(E165,VIP!$A$2:$O15483,2,0)</f>
        <v>DRBR263</v>
      </c>
      <c r="G165" s="142" t="str">
        <f>VLOOKUP(E165,'LISTADO ATM'!$A$2:$B$900,2,0)</f>
        <v xml:space="preserve">ATM Autobanco Gurabo </v>
      </c>
      <c r="H165" s="142" t="str">
        <f>VLOOKUP(E165,VIP!$A$2:$O20444,7,FALSE)</f>
        <v>Si</v>
      </c>
      <c r="I165" s="142" t="str">
        <f>VLOOKUP(E165,VIP!$A$2:$O12409,8,FALSE)</f>
        <v>Si</v>
      </c>
      <c r="J165" s="142" t="str">
        <f>VLOOKUP(E165,VIP!$A$2:$O12359,8,FALSE)</f>
        <v>Si</v>
      </c>
      <c r="K165" s="142" t="str">
        <f>VLOOKUP(E165,VIP!$A$2:$O15933,6,0)</f>
        <v>NO</v>
      </c>
      <c r="L165" s="135" t="s">
        <v>2410</v>
      </c>
      <c r="M165" s="145" t="s">
        <v>2535</v>
      </c>
      <c r="N165" s="95" t="s">
        <v>2444</v>
      </c>
      <c r="O165" s="142" t="s">
        <v>2613</v>
      </c>
      <c r="P165" s="142"/>
      <c r="Q165" s="148" t="s">
        <v>2906</v>
      </c>
    </row>
    <row r="166" spans="1:17" ht="18" x14ac:dyDescent="0.25">
      <c r="A166" s="142" t="str">
        <f>VLOOKUP(E166,'LISTADO ATM'!$A$2:$C$901,3,0)</f>
        <v>NORTE</v>
      </c>
      <c r="B166" s="126" t="s">
        <v>2737</v>
      </c>
      <c r="C166" s="96">
        <v>44435.067800925928</v>
      </c>
      <c r="D166" s="96" t="s">
        <v>2612</v>
      </c>
      <c r="E166" s="126">
        <v>371</v>
      </c>
      <c r="F166" s="142" t="str">
        <f>VLOOKUP(E166,VIP!$A$2:$O15458,2,0)</f>
        <v>DRBR371</v>
      </c>
      <c r="G166" s="142" t="str">
        <f>VLOOKUP(E166,'LISTADO ATM'!$A$2:$B$900,2,0)</f>
        <v>ATM AYUNTAMIENTO JIMA LA VEGA</v>
      </c>
      <c r="H166" s="142">
        <f>VLOOKUP(E166,VIP!$A$2:$O20419,7,FALSE)</f>
        <v>0</v>
      </c>
      <c r="I166" s="142">
        <f>VLOOKUP(E166,VIP!$A$2:$O12384,8,FALSE)</f>
        <v>0</v>
      </c>
      <c r="J166" s="142">
        <f>VLOOKUP(E166,VIP!$A$2:$O12334,8,FALSE)</f>
        <v>0</v>
      </c>
      <c r="K166" s="142">
        <f>VLOOKUP(E166,VIP!$A$2:$O15908,6,0)</f>
        <v>0</v>
      </c>
      <c r="L166" s="135" t="s">
        <v>2410</v>
      </c>
      <c r="M166" s="145" t="s">
        <v>2535</v>
      </c>
      <c r="N166" s="95" t="s">
        <v>2444</v>
      </c>
      <c r="O166" s="142" t="s">
        <v>2613</v>
      </c>
      <c r="P166" s="142"/>
      <c r="Q166" s="148" t="s">
        <v>2904</v>
      </c>
    </row>
    <row r="167" spans="1:17" ht="18" x14ac:dyDescent="0.25">
      <c r="A167" s="142" t="str">
        <f>VLOOKUP(E167,'LISTADO ATM'!$A$2:$C$901,3,0)</f>
        <v>NORTE</v>
      </c>
      <c r="B167" s="126" t="s">
        <v>2879</v>
      </c>
      <c r="C167" s="96">
        <v>44435.653680555559</v>
      </c>
      <c r="D167" s="96" t="s">
        <v>2612</v>
      </c>
      <c r="E167" s="126">
        <v>599</v>
      </c>
      <c r="F167" s="142" t="str">
        <f>VLOOKUP(E167,VIP!$A$2:$O15476,2,0)</f>
        <v>DRBR258</v>
      </c>
      <c r="G167" s="142" t="str">
        <f>VLOOKUP(E167,'LISTADO ATM'!$A$2:$B$900,2,0)</f>
        <v xml:space="preserve">ATM Oficina Plaza Internacional (Santiago) </v>
      </c>
      <c r="H167" s="142" t="str">
        <f>VLOOKUP(E167,VIP!$A$2:$O20437,7,FALSE)</f>
        <v>Si</v>
      </c>
      <c r="I167" s="142" t="str">
        <f>VLOOKUP(E167,VIP!$A$2:$O12402,8,FALSE)</f>
        <v>Si</v>
      </c>
      <c r="J167" s="142" t="str">
        <f>VLOOKUP(E167,VIP!$A$2:$O12352,8,FALSE)</f>
        <v>Si</v>
      </c>
      <c r="K167" s="142" t="str">
        <f>VLOOKUP(E167,VIP!$A$2:$O15926,6,0)</f>
        <v>NO</v>
      </c>
      <c r="L167" s="135" t="s">
        <v>2410</v>
      </c>
      <c r="M167" s="145" t="s">
        <v>2535</v>
      </c>
      <c r="N167" s="95" t="s">
        <v>2647</v>
      </c>
      <c r="O167" s="142" t="s">
        <v>2613</v>
      </c>
      <c r="P167" s="142"/>
      <c r="Q167" s="148" t="s">
        <v>2905</v>
      </c>
    </row>
    <row r="168" spans="1:17" ht="18" x14ac:dyDescent="0.25">
      <c r="A168" s="142" t="str">
        <f>VLOOKUP(E168,'LISTADO ATM'!$A$2:$C$901,3,0)</f>
        <v>DISTRITO NACIONAL</v>
      </c>
      <c r="B168" s="126" t="s">
        <v>2643</v>
      </c>
      <c r="C168" s="96">
        <v>44434.334328703706</v>
      </c>
      <c r="D168" s="96" t="s">
        <v>2460</v>
      </c>
      <c r="E168" s="126">
        <v>979</v>
      </c>
      <c r="F168" s="142" t="str">
        <f>VLOOKUP(E168,VIP!$A$2:$O15431,2,0)</f>
        <v>DRBR979</v>
      </c>
      <c r="G168" s="142" t="str">
        <f>VLOOKUP(E168,'LISTADO ATM'!$A$2:$B$900,2,0)</f>
        <v xml:space="preserve">ATM Oficina Luperón I </v>
      </c>
      <c r="H168" s="142" t="str">
        <f>VLOOKUP(E168,VIP!$A$2:$O20392,7,FALSE)</f>
        <v>Si</v>
      </c>
      <c r="I168" s="142" t="str">
        <f>VLOOKUP(E168,VIP!$A$2:$O12357,8,FALSE)</f>
        <v>Si</v>
      </c>
      <c r="J168" s="142" t="str">
        <f>VLOOKUP(E168,VIP!$A$2:$O12307,8,FALSE)</f>
        <v>Si</v>
      </c>
      <c r="K168" s="142" t="str">
        <f>VLOOKUP(E168,VIP!$A$2:$O15881,6,0)</f>
        <v>NO</v>
      </c>
      <c r="L168" s="135" t="s">
        <v>2410</v>
      </c>
      <c r="M168" s="145" t="s">
        <v>2535</v>
      </c>
      <c r="N168" s="95" t="s">
        <v>2444</v>
      </c>
      <c r="O168" s="142" t="s">
        <v>2632</v>
      </c>
      <c r="P168" s="142"/>
      <c r="Q168" s="148" t="s">
        <v>2909</v>
      </c>
    </row>
    <row r="169" spans="1:17" ht="18" x14ac:dyDescent="0.25">
      <c r="A169" s="142" t="str">
        <f>VLOOKUP(E169,'LISTADO ATM'!$A$2:$C$901,3,0)</f>
        <v>NORTE</v>
      </c>
      <c r="B169" s="126" t="s">
        <v>2883</v>
      </c>
      <c r="C169" s="96">
        <v>44435.644652777781</v>
      </c>
      <c r="D169" s="96" t="s">
        <v>2460</v>
      </c>
      <c r="E169" s="126">
        <v>746</v>
      </c>
      <c r="F169" s="142" t="str">
        <f>VLOOKUP(E169,VIP!$A$2:$O15480,2,0)</f>
        <v>DRBR156</v>
      </c>
      <c r="G169" s="142" t="str">
        <f>VLOOKUP(E169,'LISTADO ATM'!$A$2:$B$900,2,0)</f>
        <v xml:space="preserve">ATM Oficina Las Terrenas </v>
      </c>
      <c r="H169" s="142" t="str">
        <f>VLOOKUP(E169,VIP!$A$2:$O20441,7,FALSE)</f>
        <v>Si</v>
      </c>
      <c r="I169" s="142" t="str">
        <f>VLOOKUP(E169,VIP!$A$2:$O12406,8,FALSE)</f>
        <v>Si</v>
      </c>
      <c r="J169" s="142" t="str">
        <f>VLOOKUP(E169,VIP!$A$2:$O12356,8,FALSE)</f>
        <v>Si</v>
      </c>
      <c r="K169" s="142" t="str">
        <f>VLOOKUP(E169,VIP!$A$2:$O15930,6,0)</f>
        <v>SI</v>
      </c>
      <c r="L169" s="135" t="s">
        <v>2410</v>
      </c>
      <c r="M169" s="145" t="s">
        <v>2535</v>
      </c>
      <c r="N169" s="95" t="s">
        <v>2444</v>
      </c>
      <c r="O169" s="142" t="s">
        <v>2632</v>
      </c>
      <c r="P169" s="142"/>
      <c r="Q169" s="148" t="s">
        <v>2908</v>
      </c>
    </row>
    <row r="170" spans="1:17" ht="18" x14ac:dyDescent="0.25">
      <c r="A170" s="142" t="str">
        <f>VLOOKUP(E170,'LISTADO ATM'!$A$2:$C$901,3,0)</f>
        <v>NORTE</v>
      </c>
      <c r="B170" s="126" t="s">
        <v>2924</v>
      </c>
      <c r="C170" s="96">
        <v>44435.917569444442</v>
      </c>
      <c r="D170" s="96" t="s">
        <v>2441</v>
      </c>
      <c r="E170" s="126">
        <v>954</v>
      </c>
      <c r="F170" s="142" t="str">
        <f>VLOOKUP(E170,VIP!$A$2:$O15468,2,0)</f>
        <v>DRBR954</v>
      </c>
      <c r="G170" s="142" t="str">
        <f>VLOOKUP(E170,'LISTADO ATM'!$A$2:$B$900,2,0)</f>
        <v xml:space="preserve">ATM LAESA Pimentel </v>
      </c>
      <c r="H170" s="142" t="str">
        <f>VLOOKUP(E170,VIP!$A$2:$O20429,7,FALSE)</f>
        <v>Si</v>
      </c>
      <c r="I170" s="142" t="str">
        <f>VLOOKUP(E170,VIP!$A$2:$O12394,8,FALSE)</f>
        <v>Si</v>
      </c>
      <c r="J170" s="142" t="str">
        <f>VLOOKUP(E170,VIP!$A$2:$O12344,8,FALSE)</f>
        <v>Si</v>
      </c>
      <c r="K170" s="142" t="str">
        <f>VLOOKUP(E170,VIP!$A$2:$O15918,6,0)</f>
        <v>NO</v>
      </c>
      <c r="L170" s="135" t="s">
        <v>2410</v>
      </c>
      <c r="M170" s="145" t="s">
        <v>2535</v>
      </c>
      <c r="N170" s="95" t="s">
        <v>2444</v>
      </c>
      <c r="O170" s="142" t="s">
        <v>2445</v>
      </c>
      <c r="P170" s="142"/>
      <c r="Q170" s="148" t="s">
        <v>2931</v>
      </c>
    </row>
    <row r="171" spans="1:17" ht="18" x14ac:dyDescent="0.25">
      <c r="A171" s="142" t="str">
        <f>VLOOKUP(E171,'LISTADO ATM'!$A$2:$C$901,3,0)</f>
        <v>NORTE</v>
      </c>
      <c r="B171" s="126" t="s">
        <v>2761</v>
      </c>
      <c r="C171" s="96">
        <v>44435.411863425928</v>
      </c>
      <c r="D171" s="96" t="s">
        <v>2460</v>
      </c>
      <c r="E171" s="126">
        <v>666</v>
      </c>
      <c r="F171" s="142" t="str">
        <f>VLOOKUP(E171,VIP!$A$2:$O15457,2,0)</f>
        <v>DRBR666</v>
      </c>
      <c r="G171" s="142" t="str">
        <f>VLOOKUP(E171,'LISTADO ATM'!$A$2:$B$900,2,0)</f>
        <v>ATM S/M El Porvernir Libert</v>
      </c>
      <c r="H171" s="142" t="str">
        <f>VLOOKUP(E171,VIP!$A$2:$O20418,7,FALSE)</f>
        <v>N/A</v>
      </c>
      <c r="I171" s="142" t="str">
        <f>VLOOKUP(E171,VIP!$A$2:$O12383,8,FALSE)</f>
        <v>N/A</v>
      </c>
      <c r="J171" s="142" t="str">
        <f>VLOOKUP(E171,VIP!$A$2:$O12333,8,FALSE)</f>
        <v>N/A</v>
      </c>
      <c r="K171" s="142" t="str">
        <f>VLOOKUP(E171,VIP!$A$2:$O15907,6,0)</f>
        <v>N/A</v>
      </c>
      <c r="L171" s="135" t="s">
        <v>2456</v>
      </c>
      <c r="M171" s="145" t="s">
        <v>2535</v>
      </c>
      <c r="N171" s="145" t="s">
        <v>2647</v>
      </c>
      <c r="O171" s="142" t="s">
        <v>2767</v>
      </c>
      <c r="P171" s="142" t="s">
        <v>2911</v>
      </c>
      <c r="Q171" s="148">
        <v>44435.395833333336</v>
      </c>
    </row>
    <row r="172" spans="1:17" ht="18" x14ac:dyDescent="0.25">
      <c r="A172" s="142" t="str">
        <f>VLOOKUP(E172,'LISTADO ATM'!$A$2:$C$901,3,0)</f>
        <v>NORTE</v>
      </c>
      <c r="B172" s="126" t="s">
        <v>2760</v>
      </c>
      <c r="C172" s="96">
        <v>44435.412361111114</v>
      </c>
      <c r="D172" s="96" t="s">
        <v>2460</v>
      </c>
      <c r="E172" s="126">
        <v>411</v>
      </c>
      <c r="F172" s="142" t="str">
        <f>VLOOKUP(E172,VIP!$A$2:$O15456,2,0)</f>
        <v>DRBR411</v>
      </c>
      <c r="G172" s="142" t="str">
        <f>VLOOKUP(E172,'LISTADO ATM'!$A$2:$B$900,2,0)</f>
        <v xml:space="preserve">ATM UNP Piedra Blanca </v>
      </c>
      <c r="H172" s="142" t="str">
        <f>VLOOKUP(E172,VIP!$A$2:$O20417,7,FALSE)</f>
        <v>Si</v>
      </c>
      <c r="I172" s="142" t="str">
        <f>VLOOKUP(E172,VIP!$A$2:$O12382,8,FALSE)</f>
        <v>Si</v>
      </c>
      <c r="J172" s="142" t="str">
        <f>VLOOKUP(E172,VIP!$A$2:$O12332,8,FALSE)</f>
        <v>Si</v>
      </c>
      <c r="K172" s="142" t="str">
        <f>VLOOKUP(E172,VIP!$A$2:$O15906,6,0)</f>
        <v>NO</v>
      </c>
      <c r="L172" s="135" t="s">
        <v>2456</v>
      </c>
      <c r="M172" s="145" t="s">
        <v>2535</v>
      </c>
      <c r="N172" s="145" t="s">
        <v>2647</v>
      </c>
      <c r="O172" s="142" t="s">
        <v>2767</v>
      </c>
      <c r="P172" s="142" t="s">
        <v>2911</v>
      </c>
      <c r="Q172" s="148">
        <v>44435.396527777775</v>
      </c>
    </row>
    <row r="173" spans="1:17" ht="18" x14ac:dyDescent="0.25">
      <c r="A173" s="142" t="str">
        <f>VLOOKUP(E173,'LISTADO ATM'!$A$2:$C$901,3,0)</f>
        <v>DISTRITO NACIONAL</v>
      </c>
      <c r="B173" s="126" t="s">
        <v>2815</v>
      </c>
      <c r="C173" s="96">
        <v>44435.578819444447</v>
      </c>
      <c r="D173" s="96" t="s">
        <v>2460</v>
      </c>
      <c r="E173" s="126">
        <v>498</v>
      </c>
      <c r="F173" s="142" t="str">
        <f>VLOOKUP(E173,VIP!$A$2:$O15466,2,0)</f>
        <v>DRBR498</v>
      </c>
      <c r="G173" s="142" t="str">
        <f>VLOOKUP(E173,'LISTADO ATM'!$A$2:$B$900,2,0)</f>
        <v xml:space="preserve">ATM Estación Sunix 27 de Febrero </v>
      </c>
      <c r="H173" s="142" t="str">
        <f>VLOOKUP(E173,VIP!$A$2:$O20427,7,FALSE)</f>
        <v>Si</v>
      </c>
      <c r="I173" s="142" t="str">
        <f>VLOOKUP(E173,VIP!$A$2:$O12392,8,FALSE)</f>
        <v>Si</v>
      </c>
      <c r="J173" s="142" t="str">
        <f>VLOOKUP(E173,VIP!$A$2:$O12342,8,FALSE)</f>
        <v>Si</v>
      </c>
      <c r="K173" s="142" t="str">
        <f>VLOOKUP(E173,VIP!$A$2:$O15916,6,0)</f>
        <v>NO</v>
      </c>
      <c r="L173" s="135" t="s">
        <v>2456</v>
      </c>
      <c r="M173" s="145" t="s">
        <v>2535</v>
      </c>
      <c r="N173" s="145" t="s">
        <v>2647</v>
      </c>
      <c r="O173" s="142" t="s">
        <v>2767</v>
      </c>
      <c r="P173" s="142" t="s">
        <v>2911</v>
      </c>
      <c r="Q173" s="148">
        <v>44435.557638888888</v>
      </c>
    </row>
    <row r="174" spans="1:17" ht="18" x14ac:dyDescent="0.25">
      <c r="A174" s="142" t="str">
        <f>VLOOKUP(E174,'LISTADO ATM'!$A$2:$C$901,3,0)</f>
        <v>NORTE</v>
      </c>
      <c r="B174" s="126" t="s">
        <v>2807</v>
      </c>
      <c r="C174" s="96">
        <v>44435.583611111113</v>
      </c>
      <c r="D174" s="96" t="s">
        <v>2460</v>
      </c>
      <c r="E174" s="126">
        <v>492</v>
      </c>
      <c r="F174" s="142" t="str">
        <f>VLOOKUP(E174,VIP!$A$2:$O15458,2,0)</f>
        <v>DRBR492</v>
      </c>
      <c r="G174" s="142" t="str">
        <f>VLOOKUP(E174,'LISTADO ATM'!$A$2:$B$900,2,0)</f>
        <v>ATM S/M Nacional  El Dorado Santiago</v>
      </c>
      <c r="H174" s="142" t="str">
        <f>VLOOKUP(E174,VIP!$A$2:$O20419,7,FALSE)</f>
        <v>N/A</v>
      </c>
      <c r="I174" s="142" t="str">
        <f>VLOOKUP(E174,VIP!$A$2:$O12384,8,FALSE)</f>
        <v>N/A</v>
      </c>
      <c r="J174" s="142" t="str">
        <f>VLOOKUP(E174,VIP!$A$2:$O12334,8,FALSE)</f>
        <v>N/A</v>
      </c>
      <c r="K174" s="142" t="str">
        <f>VLOOKUP(E174,VIP!$A$2:$O15908,6,0)</f>
        <v>N/A</v>
      </c>
      <c r="L174" s="135" t="s">
        <v>2456</v>
      </c>
      <c r="M174" s="145" t="s">
        <v>2535</v>
      </c>
      <c r="N174" s="145" t="s">
        <v>2647</v>
      </c>
      <c r="O174" s="142" t="s">
        <v>2767</v>
      </c>
      <c r="P174" s="142" t="s">
        <v>2911</v>
      </c>
      <c r="Q174" s="148">
        <v>44435.5625</v>
      </c>
    </row>
    <row r="175" spans="1:17" ht="18" x14ac:dyDescent="0.25">
      <c r="A175" s="142" t="str">
        <f>VLOOKUP(E175,'LISTADO ATM'!$A$2:$C$901,3,0)</f>
        <v>DISTRITO NACIONAL</v>
      </c>
      <c r="B175" s="126" t="s">
        <v>2653</v>
      </c>
      <c r="C175" s="96">
        <v>44434.547083333331</v>
      </c>
      <c r="D175" s="96" t="s">
        <v>2174</v>
      </c>
      <c r="E175" s="126">
        <v>12</v>
      </c>
      <c r="F175" s="142" t="str">
        <f>VLOOKUP(E175,VIP!$A$2:$O15440,2,0)</f>
        <v>DRBR012</v>
      </c>
      <c r="G175" s="142" t="str">
        <f>VLOOKUP(E175,'LISTADO ATM'!$A$2:$B$900,2,0)</f>
        <v xml:space="preserve">ATM Comercial Ganadera (San Isidro) </v>
      </c>
      <c r="H175" s="142" t="str">
        <f>VLOOKUP(E175,VIP!$A$2:$O20401,7,FALSE)</f>
        <v>Si</v>
      </c>
      <c r="I175" s="142" t="str">
        <f>VLOOKUP(E175,VIP!$A$2:$O12366,8,FALSE)</f>
        <v>No</v>
      </c>
      <c r="J175" s="142" t="str">
        <f>VLOOKUP(E175,VIP!$A$2:$O12316,8,FALSE)</f>
        <v>No</v>
      </c>
      <c r="K175" s="142" t="str">
        <f>VLOOKUP(E175,VIP!$A$2:$O15890,6,0)</f>
        <v>NO</v>
      </c>
      <c r="L175" s="135" t="s">
        <v>2456</v>
      </c>
      <c r="M175" s="145" t="s">
        <v>2535</v>
      </c>
      <c r="N175" s="95" t="s">
        <v>2444</v>
      </c>
      <c r="O175" s="142" t="s">
        <v>2446</v>
      </c>
      <c r="P175" s="142"/>
      <c r="Q175" s="148">
        <v>44435.613888888889</v>
      </c>
    </row>
    <row r="176" spans="1:17" ht="18" x14ac:dyDescent="0.25">
      <c r="A176" s="142" t="str">
        <f>VLOOKUP(E176,'LISTADO ATM'!$A$2:$C$901,3,0)</f>
        <v>SUR</v>
      </c>
      <c r="B176" s="126" t="s">
        <v>2646</v>
      </c>
      <c r="C176" s="96">
        <v>44434.321631944447</v>
      </c>
      <c r="D176" s="96" t="s">
        <v>2174</v>
      </c>
      <c r="E176" s="126">
        <v>880</v>
      </c>
      <c r="F176" s="142" t="str">
        <f>VLOOKUP(E176,VIP!$A$2:$O15439,2,0)</f>
        <v>DRBR880</v>
      </c>
      <c r="G176" s="142" t="str">
        <f>VLOOKUP(E176,'LISTADO ATM'!$A$2:$B$900,2,0)</f>
        <v xml:space="preserve">ATM Autoservicio Barahona II </v>
      </c>
      <c r="H176" s="142" t="str">
        <f>VLOOKUP(E176,VIP!$A$2:$O20400,7,FALSE)</f>
        <v>Si</v>
      </c>
      <c r="I176" s="142" t="str">
        <f>VLOOKUP(E176,VIP!$A$2:$O12365,8,FALSE)</f>
        <v>Si</v>
      </c>
      <c r="J176" s="142" t="str">
        <f>VLOOKUP(E176,VIP!$A$2:$O12315,8,FALSE)</f>
        <v>Si</v>
      </c>
      <c r="K176" s="142" t="str">
        <f>VLOOKUP(E176,VIP!$A$2:$O15889,6,0)</f>
        <v>SI</v>
      </c>
      <c r="L176" s="135" t="s">
        <v>2456</v>
      </c>
      <c r="M176" s="145" t="s">
        <v>2535</v>
      </c>
      <c r="N176" s="95" t="s">
        <v>2444</v>
      </c>
      <c r="O176" s="142" t="s">
        <v>2446</v>
      </c>
      <c r="P176" s="142"/>
      <c r="Q176" s="148">
        <v>44435.619444444441</v>
      </c>
    </row>
    <row r="177" spans="1:17" ht="18" x14ac:dyDescent="0.25">
      <c r="A177" s="142" t="str">
        <f>VLOOKUP(E177,'LISTADO ATM'!$A$2:$C$901,3,0)</f>
        <v>DISTRITO NACIONAL</v>
      </c>
      <c r="B177" s="126" t="s">
        <v>2654</v>
      </c>
      <c r="C177" s="96">
        <v>44434.546655092592</v>
      </c>
      <c r="D177" s="96" t="s">
        <v>2174</v>
      </c>
      <c r="E177" s="126">
        <v>486</v>
      </c>
      <c r="F177" s="142" t="str">
        <f>VLOOKUP(E177,VIP!$A$2:$O15439,2,0)</f>
        <v>DRBR486</v>
      </c>
      <c r="G177" s="142" t="str">
        <f>VLOOKUP(E177,'LISTADO ATM'!$A$2:$B$900,2,0)</f>
        <v xml:space="preserve">ATM Olé La Caleta </v>
      </c>
      <c r="H177" s="142" t="str">
        <f>VLOOKUP(E177,VIP!$A$2:$O20400,7,FALSE)</f>
        <v>Si</v>
      </c>
      <c r="I177" s="142" t="str">
        <f>VLOOKUP(E177,VIP!$A$2:$O12365,8,FALSE)</f>
        <v>Si</v>
      </c>
      <c r="J177" s="142" t="str">
        <f>VLOOKUP(E177,VIP!$A$2:$O12315,8,FALSE)</f>
        <v>Si</v>
      </c>
      <c r="K177" s="142" t="str">
        <f>VLOOKUP(E177,VIP!$A$2:$O15889,6,0)</f>
        <v>NO</v>
      </c>
      <c r="L177" s="135" t="s">
        <v>2456</v>
      </c>
      <c r="M177" s="145" t="s">
        <v>2535</v>
      </c>
      <c r="N177" s="95" t="s">
        <v>2444</v>
      </c>
      <c r="O177" s="142" t="s">
        <v>2446</v>
      </c>
      <c r="P177" s="142"/>
      <c r="Q177" s="148">
        <v>44435.619444444441</v>
      </c>
    </row>
    <row r="178" spans="1:17" ht="18" x14ac:dyDescent="0.25">
      <c r="A178" s="142" t="str">
        <f>VLOOKUP(E178,'LISTADO ATM'!$A$2:$C$901,3,0)</f>
        <v>NORTE</v>
      </c>
      <c r="B178" s="126" t="s">
        <v>2706</v>
      </c>
      <c r="C178" s="96">
        <v>44434.723182870373</v>
      </c>
      <c r="D178" s="96" t="s">
        <v>2174</v>
      </c>
      <c r="E178" s="126">
        <v>851</v>
      </c>
      <c r="F178" s="142" t="str">
        <f>VLOOKUP(E178,VIP!$A$2:$O15483,2,0)</f>
        <v>DRBR851</v>
      </c>
      <c r="G178" s="142" t="str">
        <f>VLOOKUP(E178,'LISTADO ATM'!$A$2:$B$900,2,0)</f>
        <v xml:space="preserve">ATM Hospital Vinicio Calventi </v>
      </c>
      <c r="H178" s="142" t="str">
        <f>VLOOKUP(E178,VIP!$A$2:$O20444,7,FALSE)</f>
        <v>Si</v>
      </c>
      <c r="I178" s="142" t="str">
        <f>VLOOKUP(E178,VIP!$A$2:$O12409,8,FALSE)</f>
        <v>Si</v>
      </c>
      <c r="J178" s="142" t="str">
        <f>VLOOKUP(E178,VIP!$A$2:$O12359,8,FALSE)</f>
        <v>Si</v>
      </c>
      <c r="K178" s="142" t="str">
        <f>VLOOKUP(E178,VIP!$A$2:$O15933,6,0)</f>
        <v>NO</v>
      </c>
      <c r="L178" s="135" t="s">
        <v>2456</v>
      </c>
      <c r="M178" s="145" t="s">
        <v>2535</v>
      </c>
      <c r="N178" s="95" t="s">
        <v>2444</v>
      </c>
      <c r="O178" s="142" t="s">
        <v>2446</v>
      </c>
      <c r="P178" s="142"/>
      <c r="Q178" s="148">
        <v>44435.620833333334</v>
      </c>
    </row>
    <row r="179" spans="1:17" ht="18" x14ac:dyDescent="0.25">
      <c r="A179" s="142" t="str">
        <f>VLOOKUP(E179,'LISTADO ATM'!$A$2:$C$901,3,0)</f>
        <v>DISTRITO NACIONAL</v>
      </c>
      <c r="B179" s="126" t="s">
        <v>2756</v>
      </c>
      <c r="C179" s="96">
        <v>44435.251076388886</v>
      </c>
      <c r="D179" s="96" t="s">
        <v>2174</v>
      </c>
      <c r="E179" s="126">
        <v>43</v>
      </c>
      <c r="F179" s="142" t="str">
        <f>VLOOKUP(E179,VIP!$A$2:$O15455,2,0)</f>
        <v>DRBR043</v>
      </c>
      <c r="G179" s="142" t="str">
        <f>VLOOKUP(E179,'LISTADO ATM'!$A$2:$B$900,2,0)</f>
        <v xml:space="preserve">ATM Zona Franca San Isidro </v>
      </c>
      <c r="H179" s="142" t="str">
        <f>VLOOKUP(E179,VIP!$A$2:$O20416,7,FALSE)</f>
        <v>Si</v>
      </c>
      <c r="I179" s="142" t="str">
        <f>VLOOKUP(E179,VIP!$A$2:$O12381,8,FALSE)</f>
        <v>No</v>
      </c>
      <c r="J179" s="142" t="str">
        <f>VLOOKUP(E179,VIP!$A$2:$O12331,8,FALSE)</f>
        <v>No</v>
      </c>
      <c r="K179" s="142" t="str">
        <f>VLOOKUP(E179,VIP!$A$2:$O15905,6,0)</f>
        <v>NO</v>
      </c>
      <c r="L179" s="135" t="s">
        <v>2456</v>
      </c>
      <c r="M179" s="145" t="s">
        <v>2535</v>
      </c>
      <c r="N179" s="95" t="s">
        <v>2444</v>
      </c>
      <c r="O179" s="142" t="s">
        <v>2446</v>
      </c>
      <c r="P179" s="142"/>
      <c r="Q179" s="148">
        <v>44435.620833333334</v>
      </c>
    </row>
    <row r="180" spans="1:17" ht="18" x14ac:dyDescent="0.25">
      <c r="A180" s="142" t="str">
        <f>VLOOKUP(E180,'LISTADO ATM'!$A$2:$C$901,3,0)</f>
        <v>DISTRITO NACIONAL</v>
      </c>
      <c r="B180" s="126" t="s">
        <v>2676</v>
      </c>
      <c r="C180" s="96">
        <v>44434.827939814815</v>
      </c>
      <c r="D180" s="96" t="s">
        <v>2174</v>
      </c>
      <c r="E180" s="126">
        <v>525</v>
      </c>
      <c r="F180" s="142" t="str">
        <f>VLOOKUP(E180,VIP!$A$2:$O15448,2,0)</f>
        <v>DRBR525</v>
      </c>
      <c r="G180" s="142" t="str">
        <f>VLOOKUP(E180,'LISTADO ATM'!$A$2:$B$900,2,0)</f>
        <v>ATM S/M Bravo Las Americas</v>
      </c>
      <c r="H180" s="142" t="str">
        <f>VLOOKUP(E180,VIP!$A$2:$O20409,7,FALSE)</f>
        <v>Si</v>
      </c>
      <c r="I180" s="142" t="str">
        <f>VLOOKUP(E180,VIP!$A$2:$O12374,8,FALSE)</f>
        <v>Si</v>
      </c>
      <c r="J180" s="142" t="str">
        <f>VLOOKUP(E180,VIP!$A$2:$O12324,8,FALSE)</f>
        <v>Si</v>
      </c>
      <c r="K180" s="142" t="str">
        <f>VLOOKUP(E180,VIP!$A$2:$O15898,6,0)</f>
        <v>NO</v>
      </c>
      <c r="L180" s="135" t="s">
        <v>2456</v>
      </c>
      <c r="M180" s="145" t="s">
        <v>2535</v>
      </c>
      <c r="N180" s="95" t="s">
        <v>2444</v>
      </c>
      <c r="O180" s="142" t="s">
        <v>2446</v>
      </c>
      <c r="P180" s="142"/>
      <c r="Q180" s="148">
        <v>44435.625</v>
      </c>
    </row>
    <row r="181" spans="1:17" ht="18" x14ac:dyDescent="0.25">
      <c r="A181" s="142" t="str">
        <f>VLOOKUP(E181,'LISTADO ATM'!$A$2:$C$901,3,0)</f>
        <v>DISTRITO NACIONAL</v>
      </c>
      <c r="B181" s="126" t="s">
        <v>2675</v>
      </c>
      <c r="C181" s="96">
        <v>44434.833483796298</v>
      </c>
      <c r="D181" s="96" t="s">
        <v>2174</v>
      </c>
      <c r="E181" s="126">
        <v>302</v>
      </c>
      <c r="F181" s="142" t="str">
        <f>VLOOKUP(E181,VIP!$A$2:$O15443,2,0)</f>
        <v>DRBR302</v>
      </c>
      <c r="G181" s="142" t="str">
        <f>VLOOKUP(E181,'LISTADO ATM'!$A$2:$B$900,2,0)</f>
        <v xml:space="preserve">ATM S/M Aprezio Los Mameyes  </v>
      </c>
      <c r="H181" s="142" t="str">
        <f>VLOOKUP(E181,VIP!$A$2:$O20404,7,FALSE)</f>
        <v>Si</v>
      </c>
      <c r="I181" s="142" t="str">
        <f>VLOOKUP(E181,VIP!$A$2:$O12369,8,FALSE)</f>
        <v>Si</v>
      </c>
      <c r="J181" s="142" t="str">
        <f>VLOOKUP(E181,VIP!$A$2:$O12319,8,FALSE)</f>
        <v>Si</v>
      </c>
      <c r="K181" s="142" t="str">
        <f>VLOOKUP(E181,VIP!$A$2:$O15893,6,0)</f>
        <v>NO</v>
      </c>
      <c r="L181" s="135" t="s">
        <v>2456</v>
      </c>
      <c r="M181" s="145" t="s">
        <v>2535</v>
      </c>
      <c r="N181" s="95" t="s">
        <v>2444</v>
      </c>
      <c r="O181" s="142" t="s">
        <v>2446</v>
      </c>
      <c r="P181" s="142"/>
      <c r="Q181" s="148" t="s">
        <v>2891</v>
      </c>
    </row>
    <row r="182" spans="1:17" ht="18" x14ac:dyDescent="0.25">
      <c r="A182" s="142" t="str">
        <f>VLOOKUP(E182,'LISTADO ATM'!$A$2:$C$901,3,0)</f>
        <v>NORTE</v>
      </c>
      <c r="B182" s="126" t="s">
        <v>2885</v>
      </c>
      <c r="C182" s="96">
        <v>44435.641886574071</v>
      </c>
      <c r="D182" s="96" t="s">
        <v>2175</v>
      </c>
      <c r="E182" s="126">
        <v>431</v>
      </c>
      <c r="F182" s="142" t="str">
        <f>VLOOKUP(E182,VIP!$A$2:$O15482,2,0)</f>
        <v>DRBR583</v>
      </c>
      <c r="G182" s="142" t="str">
        <f>VLOOKUP(E182,'LISTADO ATM'!$A$2:$B$900,2,0)</f>
        <v xml:space="preserve">ATM Autoservicio Sol (Santiago) </v>
      </c>
      <c r="H182" s="142" t="str">
        <f>VLOOKUP(E182,VIP!$A$2:$O20443,7,FALSE)</f>
        <v>Si</v>
      </c>
      <c r="I182" s="142" t="str">
        <f>VLOOKUP(E182,VIP!$A$2:$O12408,8,FALSE)</f>
        <v>Si</v>
      </c>
      <c r="J182" s="142" t="str">
        <f>VLOOKUP(E182,VIP!$A$2:$O12358,8,FALSE)</f>
        <v>Si</v>
      </c>
      <c r="K182" s="142" t="str">
        <f>VLOOKUP(E182,VIP!$A$2:$O15932,6,0)</f>
        <v>SI</v>
      </c>
      <c r="L182" s="135" t="s">
        <v>2456</v>
      </c>
      <c r="M182" s="145" t="s">
        <v>2535</v>
      </c>
      <c r="N182" s="95" t="s">
        <v>2647</v>
      </c>
      <c r="O182" s="142" t="s">
        <v>2886</v>
      </c>
      <c r="P182" s="142"/>
      <c r="Q182" s="148" t="s">
        <v>2932</v>
      </c>
    </row>
    <row r="183" spans="1:17" ht="18" x14ac:dyDescent="0.25">
      <c r="A183" s="142" t="str">
        <f>VLOOKUP(E183,'LISTADO ATM'!$A$2:$C$901,3,0)</f>
        <v>DISTRITO NACIONAL</v>
      </c>
      <c r="B183" s="126" t="s">
        <v>2828</v>
      </c>
      <c r="C183" s="96">
        <v>44435.585902777777</v>
      </c>
      <c r="D183" s="96" t="s">
        <v>2174</v>
      </c>
      <c r="E183" s="126">
        <v>841</v>
      </c>
      <c r="F183" s="142" t="str">
        <f>VLOOKUP(E183,VIP!$A$2:$O15464,2,0)</f>
        <v>DRBR841</v>
      </c>
      <c r="G183" s="142" t="str">
        <f>VLOOKUP(E183,'LISTADO ATM'!$A$2:$B$900,2,0)</f>
        <v xml:space="preserve">ATM CEA </v>
      </c>
      <c r="H183" s="142" t="str">
        <f>VLOOKUP(E183,VIP!$A$2:$O20425,7,FALSE)</f>
        <v>Si</v>
      </c>
      <c r="I183" s="142" t="str">
        <f>VLOOKUP(E183,VIP!$A$2:$O12390,8,FALSE)</f>
        <v>No</v>
      </c>
      <c r="J183" s="142" t="str">
        <f>VLOOKUP(E183,VIP!$A$2:$O12340,8,FALSE)</f>
        <v>No</v>
      </c>
      <c r="K183" s="142" t="str">
        <f>VLOOKUP(E183,VIP!$A$2:$O15914,6,0)</f>
        <v>NO</v>
      </c>
      <c r="L183" s="135" t="s">
        <v>2853</v>
      </c>
      <c r="M183" s="95" t="s">
        <v>2438</v>
      </c>
      <c r="N183" s="95" t="s">
        <v>2852</v>
      </c>
      <c r="O183" s="142" t="s">
        <v>2446</v>
      </c>
      <c r="P183" s="142"/>
      <c r="Q183" s="129" t="s">
        <v>2853</v>
      </c>
    </row>
    <row r="184" spans="1:17" ht="18" x14ac:dyDescent="0.25">
      <c r="A184" s="142" t="str">
        <f>VLOOKUP(E184,'LISTADO ATM'!$A$2:$C$901,3,0)</f>
        <v>DISTRITO NACIONAL</v>
      </c>
      <c r="B184" s="126" t="s">
        <v>2629</v>
      </c>
      <c r="C184" s="96">
        <v>44432.61141203704</v>
      </c>
      <c r="D184" s="96" t="s">
        <v>2174</v>
      </c>
      <c r="E184" s="126">
        <v>14</v>
      </c>
      <c r="F184" s="142" t="str">
        <f>VLOOKUP(E184,VIP!$A$2:$O15406,2,0)</f>
        <v>DRBR014</v>
      </c>
      <c r="G184" s="142" t="str">
        <f>VLOOKUP(E184,'LISTADO ATM'!$A$2:$B$900,2,0)</f>
        <v xml:space="preserve">ATM Oficina Aeropuerto Las Américas I </v>
      </c>
      <c r="H184" s="142" t="str">
        <f>VLOOKUP(E184,VIP!$A$2:$O20367,7,FALSE)</f>
        <v>Si</v>
      </c>
      <c r="I184" s="142" t="str">
        <f>VLOOKUP(E184,VIP!$A$2:$O12332,8,FALSE)</f>
        <v>Si</v>
      </c>
      <c r="J184" s="142" t="str">
        <f>VLOOKUP(E184,VIP!$A$2:$O12282,8,FALSE)</f>
        <v>Si</v>
      </c>
      <c r="K184" s="142" t="str">
        <f>VLOOKUP(E184,VIP!$A$2:$O15856,6,0)</f>
        <v>NO</v>
      </c>
      <c r="L184" s="135" t="s">
        <v>2213</v>
      </c>
      <c r="M184" s="95" t="s">
        <v>2438</v>
      </c>
      <c r="N184" s="95" t="s">
        <v>2444</v>
      </c>
      <c r="O184" s="142" t="s">
        <v>2446</v>
      </c>
      <c r="P184" s="142"/>
      <c r="Q184" s="129" t="s">
        <v>2213</v>
      </c>
    </row>
    <row r="185" spans="1:17" ht="18" x14ac:dyDescent="0.25">
      <c r="A185" s="142" t="str">
        <f>VLOOKUP(E185,'LISTADO ATM'!$A$2:$C$901,3,0)</f>
        <v>DISTRITO NACIONAL</v>
      </c>
      <c r="B185" s="126" t="s">
        <v>2644</v>
      </c>
      <c r="C185" s="96">
        <v>44434.329351851855</v>
      </c>
      <c r="D185" s="96" t="s">
        <v>2174</v>
      </c>
      <c r="E185" s="126">
        <v>18</v>
      </c>
      <c r="F185" s="142" t="str">
        <f>VLOOKUP(E185,VIP!$A$2:$O15436,2,0)</f>
        <v>DRBR018</v>
      </c>
      <c r="G185" s="142" t="str">
        <f>VLOOKUP(E185,'LISTADO ATM'!$A$2:$B$900,2,0)</f>
        <v xml:space="preserve">ATM Oficina Haina Occidental I </v>
      </c>
      <c r="H185" s="142" t="str">
        <f>VLOOKUP(E185,VIP!$A$2:$O20397,7,FALSE)</f>
        <v>Si</v>
      </c>
      <c r="I185" s="142" t="str">
        <f>VLOOKUP(E185,VIP!$A$2:$O12362,8,FALSE)</f>
        <v>Si</v>
      </c>
      <c r="J185" s="142" t="str">
        <f>VLOOKUP(E185,VIP!$A$2:$O12312,8,FALSE)</f>
        <v>Si</v>
      </c>
      <c r="K185" s="142" t="str">
        <f>VLOOKUP(E185,VIP!$A$2:$O15886,6,0)</f>
        <v>SI</v>
      </c>
      <c r="L185" s="135" t="s">
        <v>2213</v>
      </c>
      <c r="M185" s="95" t="s">
        <v>2438</v>
      </c>
      <c r="N185" s="95" t="s">
        <v>2444</v>
      </c>
      <c r="O185" s="142" t="s">
        <v>2446</v>
      </c>
      <c r="P185" s="142"/>
      <c r="Q185" s="129" t="s">
        <v>2213</v>
      </c>
    </row>
    <row r="186" spans="1:17" ht="18" x14ac:dyDescent="0.25">
      <c r="A186" s="142" t="str">
        <f>VLOOKUP(E186,'LISTADO ATM'!$A$2:$C$901,3,0)</f>
        <v>DISTRITO NACIONAL</v>
      </c>
      <c r="B186" s="126" t="s">
        <v>2657</v>
      </c>
      <c r="C186" s="96">
        <v>44434.470625000002</v>
      </c>
      <c r="D186" s="96" t="s">
        <v>2174</v>
      </c>
      <c r="E186" s="126">
        <v>267</v>
      </c>
      <c r="F186" s="142" t="str">
        <f>VLOOKUP(E186,VIP!$A$2:$O15447,2,0)</f>
        <v>DRBR267</v>
      </c>
      <c r="G186" s="142" t="str">
        <f>VLOOKUP(E186,'LISTADO ATM'!$A$2:$B$900,2,0)</f>
        <v xml:space="preserve">ATM Centro de Caja México </v>
      </c>
      <c r="H186" s="142" t="str">
        <f>VLOOKUP(E186,VIP!$A$2:$O20408,7,FALSE)</f>
        <v>Si</v>
      </c>
      <c r="I186" s="142" t="str">
        <f>VLOOKUP(E186,VIP!$A$2:$O12373,8,FALSE)</f>
        <v>Si</v>
      </c>
      <c r="J186" s="142" t="str">
        <f>VLOOKUP(E186,VIP!$A$2:$O12323,8,FALSE)</f>
        <v>Si</v>
      </c>
      <c r="K186" s="142" t="str">
        <f>VLOOKUP(E186,VIP!$A$2:$O15897,6,0)</f>
        <v>NO</v>
      </c>
      <c r="L186" s="135" t="s">
        <v>2213</v>
      </c>
      <c r="M186" s="95" t="s">
        <v>2438</v>
      </c>
      <c r="N186" s="95" t="s">
        <v>2444</v>
      </c>
      <c r="O186" s="142" t="s">
        <v>2446</v>
      </c>
      <c r="P186" s="142"/>
      <c r="Q186" s="129" t="s">
        <v>2213</v>
      </c>
    </row>
    <row r="187" spans="1:17" ht="18" x14ac:dyDescent="0.25">
      <c r="A187" s="142" t="str">
        <f>VLOOKUP(E187,'LISTADO ATM'!$A$2:$C$901,3,0)</f>
        <v>DISTRITO NACIONAL</v>
      </c>
      <c r="B187" s="126" t="s">
        <v>2665</v>
      </c>
      <c r="C187" s="96">
        <v>44434.655439814815</v>
      </c>
      <c r="D187" s="96" t="s">
        <v>2174</v>
      </c>
      <c r="E187" s="126">
        <v>244</v>
      </c>
      <c r="F187" s="142" t="str">
        <f>VLOOKUP(E187,VIP!$A$2:$O15449,2,0)</f>
        <v>DRBR244</v>
      </c>
      <c r="G187" s="142" t="str">
        <f>VLOOKUP(E187,'LISTADO ATM'!$A$2:$B$900,2,0)</f>
        <v xml:space="preserve">ATM Ministerio de Hacienda (antiguo Finanzas) </v>
      </c>
      <c r="H187" s="142" t="str">
        <f>VLOOKUP(E187,VIP!$A$2:$O20410,7,FALSE)</f>
        <v>Si</v>
      </c>
      <c r="I187" s="142" t="str">
        <f>VLOOKUP(E187,VIP!$A$2:$O12375,8,FALSE)</f>
        <v>Si</v>
      </c>
      <c r="J187" s="142" t="str">
        <f>VLOOKUP(E187,VIP!$A$2:$O12325,8,FALSE)</f>
        <v>Si</v>
      </c>
      <c r="K187" s="142" t="str">
        <f>VLOOKUP(E187,VIP!$A$2:$O15899,6,0)</f>
        <v>NO</v>
      </c>
      <c r="L187" s="135" t="s">
        <v>2213</v>
      </c>
      <c r="M187" s="95" t="s">
        <v>2438</v>
      </c>
      <c r="N187" s="95" t="s">
        <v>2444</v>
      </c>
      <c r="O187" s="142" t="s">
        <v>2446</v>
      </c>
      <c r="P187" s="142"/>
      <c r="Q187" s="129" t="s">
        <v>2213</v>
      </c>
    </row>
    <row r="188" spans="1:17" ht="18" x14ac:dyDescent="0.25">
      <c r="A188" s="142" t="str">
        <f>VLOOKUP(E188,'LISTADO ATM'!$A$2:$C$901,3,0)</f>
        <v>DISTRITO NACIONAL</v>
      </c>
      <c r="B188" s="126" t="s">
        <v>2664</v>
      </c>
      <c r="C188" s="96">
        <v>44434.657106481478</v>
      </c>
      <c r="D188" s="96" t="s">
        <v>2174</v>
      </c>
      <c r="E188" s="126">
        <v>917</v>
      </c>
      <c r="F188" s="142" t="str">
        <f>VLOOKUP(E188,VIP!$A$2:$O15447,2,0)</f>
        <v>DRBR01B</v>
      </c>
      <c r="G188" s="142" t="str">
        <f>VLOOKUP(E188,'LISTADO ATM'!$A$2:$B$900,2,0)</f>
        <v xml:space="preserve">ATM Oficina Los Mina </v>
      </c>
      <c r="H188" s="142" t="str">
        <f>VLOOKUP(E188,VIP!$A$2:$O20408,7,FALSE)</f>
        <v>Si</v>
      </c>
      <c r="I188" s="142" t="str">
        <f>VLOOKUP(E188,VIP!$A$2:$O12373,8,FALSE)</f>
        <v>Si</v>
      </c>
      <c r="J188" s="142" t="str">
        <f>VLOOKUP(E188,VIP!$A$2:$O12323,8,FALSE)</f>
        <v>Si</v>
      </c>
      <c r="K188" s="142" t="str">
        <f>VLOOKUP(E188,VIP!$A$2:$O15897,6,0)</f>
        <v>NO</v>
      </c>
      <c r="L188" s="135" t="s">
        <v>2213</v>
      </c>
      <c r="M188" s="95" t="s">
        <v>2438</v>
      </c>
      <c r="N188" s="95" t="s">
        <v>2444</v>
      </c>
      <c r="O188" s="142" t="s">
        <v>2446</v>
      </c>
      <c r="P188" s="142"/>
      <c r="Q188" s="129" t="s">
        <v>2213</v>
      </c>
    </row>
    <row r="189" spans="1:17" ht="18" x14ac:dyDescent="0.25">
      <c r="A189" s="142" t="str">
        <f>VLOOKUP(E189,'LISTADO ATM'!$A$2:$C$901,3,0)</f>
        <v>DISTRITO NACIONAL</v>
      </c>
      <c r="B189" s="126" t="s">
        <v>2799</v>
      </c>
      <c r="C189" s="96">
        <v>44435.356145833335</v>
      </c>
      <c r="D189" s="96" t="s">
        <v>2174</v>
      </c>
      <c r="E189" s="126">
        <v>36</v>
      </c>
      <c r="F189" s="142" t="str">
        <f>VLOOKUP(E189,VIP!$A$2:$O15486,2,0)</f>
        <v>DRBR036</v>
      </c>
      <c r="G189" s="142" t="str">
        <f>VLOOKUP(E189,'LISTADO ATM'!$A$2:$B$900,2,0)</f>
        <v xml:space="preserve">ATM Banco Central </v>
      </c>
      <c r="H189" s="142" t="str">
        <f>VLOOKUP(E189,VIP!$A$2:$O20447,7,FALSE)</f>
        <v>Si</v>
      </c>
      <c r="I189" s="142" t="str">
        <f>VLOOKUP(E189,VIP!$A$2:$O12412,8,FALSE)</f>
        <v>Si</v>
      </c>
      <c r="J189" s="142" t="str">
        <f>VLOOKUP(E189,VIP!$A$2:$O12362,8,FALSE)</f>
        <v>Si</v>
      </c>
      <c r="K189" s="142" t="str">
        <f>VLOOKUP(E189,VIP!$A$2:$O15936,6,0)</f>
        <v>SI</v>
      </c>
      <c r="L189" s="135" t="s">
        <v>2213</v>
      </c>
      <c r="M189" s="95" t="s">
        <v>2438</v>
      </c>
      <c r="N189" s="95" t="s">
        <v>2444</v>
      </c>
      <c r="O189" s="142" t="s">
        <v>2446</v>
      </c>
      <c r="P189" s="142"/>
      <c r="Q189" s="129" t="s">
        <v>2213</v>
      </c>
    </row>
    <row r="190" spans="1:17" ht="18" x14ac:dyDescent="0.25">
      <c r="A190" s="142" t="str">
        <f>VLOOKUP(E190,'LISTADO ATM'!$A$2:$C$901,3,0)</f>
        <v>DISTRITO NACIONAL</v>
      </c>
      <c r="B190" s="126" t="s">
        <v>2789</v>
      </c>
      <c r="C190" s="96">
        <v>44435.388333333336</v>
      </c>
      <c r="D190" s="96" t="s">
        <v>2174</v>
      </c>
      <c r="E190" s="126">
        <v>938</v>
      </c>
      <c r="F190" s="142" t="str">
        <f>VLOOKUP(E190,VIP!$A$2:$O15476,2,0)</f>
        <v>DRBR938</v>
      </c>
      <c r="G190" s="142" t="str">
        <f>VLOOKUP(E190,'LISTADO ATM'!$A$2:$B$900,2,0)</f>
        <v>ATM Autobanco Plaza Moderna</v>
      </c>
      <c r="H190" s="142" t="str">
        <f>VLOOKUP(E190,VIP!$A$2:$O20437,7,FALSE)</f>
        <v>Si</v>
      </c>
      <c r="I190" s="142" t="str">
        <f>VLOOKUP(E190,VIP!$A$2:$O12402,8,FALSE)</f>
        <v>Si</v>
      </c>
      <c r="J190" s="142" t="str">
        <f>VLOOKUP(E190,VIP!$A$2:$O12352,8,FALSE)</f>
        <v>Si</v>
      </c>
      <c r="K190" s="142" t="str">
        <f>VLOOKUP(E190,VIP!$A$2:$O15926,6,0)</f>
        <v>NO</v>
      </c>
      <c r="L190" s="135" t="s">
        <v>2213</v>
      </c>
      <c r="M190" s="95" t="s">
        <v>2438</v>
      </c>
      <c r="N190" s="95" t="s">
        <v>2444</v>
      </c>
      <c r="O190" s="142" t="s">
        <v>2446</v>
      </c>
      <c r="P190" s="142"/>
      <c r="Q190" s="129" t="s">
        <v>2213</v>
      </c>
    </row>
    <row r="191" spans="1:17" ht="18" x14ac:dyDescent="0.25">
      <c r="A191" s="142" t="str">
        <f>VLOOKUP(E191,'LISTADO ATM'!$A$2:$C$901,3,0)</f>
        <v>DISTRITO NACIONAL</v>
      </c>
      <c r="B191" s="126" t="s">
        <v>2787</v>
      </c>
      <c r="C191" s="96">
        <v>44435.407569444447</v>
      </c>
      <c r="D191" s="96" t="s">
        <v>2174</v>
      </c>
      <c r="E191" s="126">
        <v>989</v>
      </c>
      <c r="F191" s="142" t="str">
        <f>VLOOKUP(E191,VIP!$A$2:$O15474,2,0)</f>
        <v>DRBR989</v>
      </c>
      <c r="G191" s="142" t="str">
        <f>VLOOKUP(E191,'LISTADO ATM'!$A$2:$B$900,2,0)</f>
        <v xml:space="preserve">ATM Ministerio de Deportes </v>
      </c>
      <c r="H191" s="142" t="str">
        <f>VLOOKUP(E191,VIP!$A$2:$O20435,7,FALSE)</f>
        <v>Si</v>
      </c>
      <c r="I191" s="142" t="str">
        <f>VLOOKUP(E191,VIP!$A$2:$O12400,8,FALSE)</f>
        <v>Si</v>
      </c>
      <c r="J191" s="142" t="str">
        <f>VLOOKUP(E191,VIP!$A$2:$O12350,8,FALSE)</f>
        <v>Si</v>
      </c>
      <c r="K191" s="142" t="str">
        <f>VLOOKUP(E191,VIP!$A$2:$O15924,6,0)</f>
        <v>NO</v>
      </c>
      <c r="L191" s="135" t="s">
        <v>2213</v>
      </c>
      <c r="M191" s="95" t="s">
        <v>2438</v>
      </c>
      <c r="N191" s="95" t="s">
        <v>2444</v>
      </c>
      <c r="O191" s="142" t="s">
        <v>2446</v>
      </c>
      <c r="P191" s="142"/>
      <c r="Q191" s="129" t="s">
        <v>2213</v>
      </c>
    </row>
    <row r="192" spans="1:17" ht="18" x14ac:dyDescent="0.25">
      <c r="A192" s="142" t="str">
        <f>VLOOKUP(E192,'LISTADO ATM'!$A$2:$C$901,3,0)</f>
        <v>ESTE</v>
      </c>
      <c r="B192" s="126" t="s">
        <v>2851</v>
      </c>
      <c r="C192" s="96">
        <v>44435.473819444444</v>
      </c>
      <c r="D192" s="96" t="s">
        <v>2174</v>
      </c>
      <c r="E192" s="126">
        <v>519</v>
      </c>
      <c r="F192" s="142" t="str">
        <f>VLOOKUP(E192,VIP!$A$2:$O15487,2,0)</f>
        <v>DRBR519</v>
      </c>
      <c r="G192" s="142" t="str">
        <f>VLOOKUP(E192,'LISTADO ATM'!$A$2:$B$900,2,0)</f>
        <v xml:space="preserve">ATM Plaza Estrella (Bávaro) </v>
      </c>
      <c r="H192" s="142" t="str">
        <f>VLOOKUP(E192,VIP!$A$2:$O20448,7,FALSE)</f>
        <v>Si</v>
      </c>
      <c r="I192" s="142" t="str">
        <f>VLOOKUP(E192,VIP!$A$2:$O12413,8,FALSE)</f>
        <v>Si</v>
      </c>
      <c r="J192" s="142" t="str">
        <f>VLOOKUP(E192,VIP!$A$2:$O12363,8,FALSE)</f>
        <v>Si</v>
      </c>
      <c r="K192" s="142" t="str">
        <f>VLOOKUP(E192,VIP!$A$2:$O15937,6,0)</f>
        <v>NO</v>
      </c>
      <c r="L192" s="135" t="s">
        <v>2213</v>
      </c>
      <c r="M192" s="95" t="s">
        <v>2438</v>
      </c>
      <c r="N192" s="95" t="s">
        <v>2852</v>
      </c>
      <c r="O192" s="142" t="s">
        <v>2446</v>
      </c>
      <c r="P192" s="142"/>
      <c r="Q192" s="129" t="s">
        <v>2213</v>
      </c>
    </row>
    <row r="193" spans="1:17" ht="18" x14ac:dyDescent="0.25">
      <c r="A193" s="142" t="str">
        <f>VLOOKUP(E193,'LISTADO ATM'!$A$2:$C$901,3,0)</f>
        <v>DISTRITO NACIONAL</v>
      </c>
      <c r="B193" s="126" t="s">
        <v>2849</v>
      </c>
      <c r="C193" s="96">
        <v>44435.504791666666</v>
      </c>
      <c r="D193" s="96" t="s">
        <v>2174</v>
      </c>
      <c r="E193" s="126">
        <v>908</v>
      </c>
      <c r="F193" s="142" t="str">
        <f>VLOOKUP(E193,VIP!$A$2:$O15485,2,0)</f>
        <v>DRBR16D</v>
      </c>
      <c r="G193" s="142" t="str">
        <f>VLOOKUP(E193,'LISTADO ATM'!$A$2:$B$900,2,0)</f>
        <v xml:space="preserve">ATM Oficina Plaza Botánika </v>
      </c>
      <c r="H193" s="142" t="str">
        <f>VLOOKUP(E193,VIP!$A$2:$O20446,7,FALSE)</f>
        <v>Si</v>
      </c>
      <c r="I193" s="142" t="str">
        <f>VLOOKUP(E193,VIP!$A$2:$O12411,8,FALSE)</f>
        <v>Si</v>
      </c>
      <c r="J193" s="142" t="str">
        <f>VLOOKUP(E193,VIP!$A$2:$O12361,8,FALSE)</f>
        <v>Si</v>
      </c>
      <c r="K193" s="142" t="str">
        <f>VLOOKUP(E193,VIP!$A$2:$O15935,6,0)</f>
        <v>NO</v>
      </c>
      <c r="L193" s="135" t="s">
        <v>2213</v>
      </c>
      <c r="M193" s="95" t="s">
        <v>2438</v>
      </c>
      <c r="N193" s="95" t="s">
        <v>2852</v>
      </c>
      <c r="O193" s="142" t="s">
        <v>2446</v>
      </c>
      <c r="P193" s="142"/>
      <c r="Q193" s="129" t="s">
        <v>2213</v>
      </c>
    </row>
    <row r="194" spans="1:17" ht="18" x14ac:dyDescent="0.25">
      <c r="A194" s="142" t="str">
        <f>VLOOKUP(E194,'LISTADO ATM'!$A$2:$C$901,3,0)</f>
        <v>DISTRITO NACIONAL</v>
      </c>
      <c r="B194" s="126" t="s">
        <v>2838</v>
      </c>
      <c r="C194" s="96">
        <v>44435.551516203705</v>
      </c>
      <c r="D194" s="96" t="s">
        <v>2174</v>
      </c>
      <c r="E194" s="126">
        <v>57</v>
      </c>
      <c r="F194" s="142" t="str">
        <f>VLOOKUP(E194,VIP!$A$2:$O15474,2,0)</f>
        <v>DRBR057</v>
      </c>
      <c r="G194" s="142" t="str">
        <f>VLOOKUP(E194,'LISTADO ATM'!$A$2:$B$900,2,0)</f>
        <v xml:space="preserve">ATM Oficina Malecon Center </v>
      </c>
      <c r="H194" s="142" t="str">
        <f>VLOOKUP(E194,VIP!$A$2:$O20435,7,FALSE)</f>
        <v>Si</v>
      </c>
      <c r="I194" s="142" t="str">
        <f>VLOOKUP(E194,VIP!$A$2:$O12400,8,FALSE)</f>
        <v>Si</v>
      </c>
      <c r="J194" s="142" t="str">
        <f>VLOOKUP(E194,VIP!$A$2:$O12350,8,FALSE)</f>
        <v>Si</v>
      </c>
      <c r="K194" s="142" t="str">
        <f>VLOOKUP(E194,VIP!$A$2:$O15924,6,0)</f>
        <v>NO</v>
      </c>
      <c r="L194" s="135" t="s">
        <v>2213</v>
      </c>
      <c r="M194" s="95" t="s">
        <v>2438</v>
      </c>
      <c r="N194" s="95" t="s">
        <v>2852</v>
      </c>
      <c r="O194" s="142" t="s">
        <v>2446</v>
      </c>
      <c r="P194" s="142"/>
      <c r="Q194" s="129" t="s">
        <v>2213</v>
      </c>
    </row>
    <row r="195" spans="1:17" ht="18" x14ac:dyDescent="0.25">
      <c r="A195" s="142" t="str">
        <f>VLOOKUP(E195,'LISTADO ATM'!$A$2:$C$901,3,0)</f>
        <v>SUR</v>
      </c>
      <c r="B195" s="126" t="s">
        <v>2833</v>
      </c>
      <c r="C195" s="96">
        <v>44435.55846064815</v>
      </c>
      <c r="D195" s="96" t="s">
        <v>2174</v>
      </c>
      <c r="E195" s="126">
        <v>730</v>
      </c>
      <c r="F195" s="142" t="str">
        <f>VLOOKUP(E195,VIP!$A$2:$O15469,2,0)</f>
        <v>DRBR082</v>
      </c>
      <c r="G195" s="142" t="str">
        <f>VLOOKUP(E195,'LISTADO ATM'!$A$2:$B$900,2,0)</f>
        <v xml:space="preserve">ATM Palacio de Justicia Barahona </v>
      </c>
      <c r="H195" s="142" t="str">
        <f>VLOOKUP(E195,VIP!$A$2:$O20430,7,FALSE)</f>
        <v>Si</v>
      </c>
      <c r="I195" s="142" t="str">
        <f>VLOOKUP(E195,VIP!$A$2:$O12395,8,FALSE)</f>
        <v>Si</v>
      </c>
      <c r="J195" s="142" t="str">
        <f>VLOOKUP(E195,VIP!$A$2:$O12345,8,FALSE)</f>
        <v>Si</v>
      </c>
      <c r="K195" s="142" t="str">
        <f>VLOOKUP(E195,VIP!$A$2:$O15919,6,0)</f>
        <v>NO</v>
      </c>
      <c r="L195" s="135" t="s">
        <v>2213</v>
      </c>
      <c r="M195" s="95" t="s">
        <v>2438</v>
      </c>
      <c r="N195" s="95" t="s">
        <v>2852</v>
      </c>
      <c r="O195" s="142" t="s">
        <v>2446</v>
      </c>
      <c r="P195" s="142"/>
      <c r="Q195" s="129" t="s">
        <v>2213</v>
      </c>
    </row>
    <row r="196" spans="1:17" ht="18" x14ac:dyDescent="0.25">
      <c r="A196" s="142" t="str">
        <f>VLOOKUP(E196,'LISTADO ATM'!$A$2:$C$901,3,0)</f>
        <v>DISTRITO NACIONAL</v>
      </c>
      <c r="B196" s="126" t="s">
        <v>2832</v>
      </c>
      <c r="C196" s="96">
        <v>44435.559513888889</v>
      </c>
      <c r="D196" s="96" t="s">
        <v>2174</v>
      </c>
      <c r="E196" s="126">
        <v>725</v>
      </c>
      <c r="F196" s="142" t="str">
        <f>VLOOKUP(E196,VIP!$A$2:$O15468,2,0)</f>
        <v>DRBR998</v>
      </c>
      <c r="G196" s="142" t="str">
        <f>VLOOKUP(E196,'LISTADO ATM'!$A$2:$B$900,2,0)</f>
        <v xml:space="preserve">ATM El Huacal II  </v>
      </c>
      <c r="H196" s="142" t="str">
        <f>VLOOKUP(E196,VIP!$A$2:$O20429,7,FALSE)</f>
        <v>Si</v>
      </c>
      <c r="I196" s="142" t="str">
        <f>VLOOKUP(E196,VIP!$A$2:$O12394,8,FALSE)</f>
        <v>Si</v>
      </c>
      <c r="J196" s="142" t="str">
        <f>VLOOKUP(E196,VIP!$A$2:$O12344,8,FALSE)</f>
        <v>Si</v>
      </c>
      <c r="K196" s="142" t="str">
        <f>VLOOKUP(E196,VIP!$A$2:$O15918,6,0)</f>
        <v>NO</v>
      </c>
      <c r="L196" s="135" t="s">
        <v>2213</v>
      </c>
      <c r="M196" s="95" t="s">
        <v>2438</v>
      </c>
      <c r="N196" s="95" t="s">
        <v>2852</v>
      </c>
      <c r="O196" s="142" t="s">
        <v>2446</v>
      </c>
      <c r="P196" s="142"/>
      <c r="Q196" s="129" t="s">
        <v>2213</v>
      </c>
    </row>
    <row r="197" spans="1:17" ht="18" x14ac:dyDescent="0.25">
      <c r="A197" s="142" t="str">
        <f>VLOOKUP(E197,'LISTADO ATM'!$A$2:$C$901,3,0)</f>
        <v>DISTRITO NACIONAL</v>
      </c>
      <c r="B197" s="126" t="s">
        <v>2827</v>
      </c>
      <c r="C197" s="96">
        <v>44435.587025462963</v>
      </c>
      <c r="D197" s="96" t="s">
        <v>2174</v>
      </c>
      <c r="E197" s="126">
        <v>2</v>
      </c>
      <c r="F197" s="142" t="str">
        <f>VLOOKUP(E197,VIP!$A$2:$O15463,2,0)</f>
        <v>DRBR002</v>
      </c>
      <c r="G197" s="142" t="str">
        <f>VLOOKUP(E197,'LISTADO ATM'!$A$2:$B$900,2,0)</f>
        <v>ATM Autoservicio Padre Castellano</v>
      </c>
      <c r="H197" s="142" t="str">
        <f>VLOOKUP(E197,VIP!$A$2:$O20424,7,FALSE)</f>
        <v>Si</v>
      </c>
      <c r="I197" s="142" t="str">
        <f>VLOOKUP(E197,VIP!$A$2:$O12389,8,FALSE)</f>
        <v>Si</v>
      </c>
      <c r="J197" s="142" t="str">
        <f>VLOOKUP(E197,VIP!$A$2:$O12339,8,FALSE)</f>
        <v>Si</v>
      </c>
      <c r="K197" s="142" t="str">
        <f>VLOOKUP(E197,VIP!$A$2:$O15913,6,0)</f>
        <v>NO</v>
      </c>
      <c r="L197" s="135" t="s">
        <v>2213</v>
      </c>
      <c r="M197" s="95" t="s">
        <v>2438</v>
      </c>
      <c r="N197" s="95" t="s">
        <v>2852</v>
      </c>
      <c r="O197" s="142" t="s">
        <v>2446</v>
      </c>
      <c r="P197" s="142"/>
      <c r="Q197" s="129" t="s">
        <v>2213</v>
      </c>
    </row>
    <row r="198" spans="1:17" ht="18" x14ac:dyDescent="0.25">
      <c r="A198" s="142" t="str">
        <f>VLOOKUP(E198,'LISTADO ATM'!$A$2:$C$901,3,0)</f>
        <v>DISTRITO NACIONAL</v>
      </c>
      <c r="B198" s="126" t="s">
        <v>2823</v>
      </c>
      <c r="C198" s="96">
        <v>44435.596435185187</v>
      </c>
      <c r="D198" s="96" t="s">
        <v>2174</v>
      </c>
      <c r="E198" s="126">
        <v>983</v>
      </c>
      <c r="F198" s="142" t="str">
        <f>VLOOKUP(E198,VIP!$A$2:$O15459,2,0)</f>
        <v>DRBR983</v>
      </c>
      <c r="G198" s="142" t="str">
        <f>VLOOKUP(E198,'LISTADO ATM'!$A$2:$B$900,2,0)</f>
        <v xml:space="preserve">ATM Bravo República de Colombia </v>
      </c>
      <c r="H198" s="142" t="str">
        <f>VLOOKUP(E198,VIP!$A$2:$O20420,7,FALSE)</f>
        <v>Si</v>
      </c>
      <c r="I198" s="142" t="str">
        <f>VLOOKUP(E198,VIP!$A$2:$O12385,8,FALSE)</f>
        <v>No</v>
      </c>
      <c r="J198" s="142" t="str">
        <f>VLOOKUP(E198,VIP!$A$2:$O12335,8,FALSE)</f>
        <v>No</v>
      </c>
      <c r="K198" s="142" t="str">
        <f>VLOOKUP(E198,VIP!$A$2:$O15909,6,0)</f>
        <v>NO</v>
      </c>
      <c r="L198" s="135" t="s">
        <v>2213</v>
      </c>
      <c r="M198" s="95" t="s">
        <v>2438</v>
      </c>
      <c r="N198" s="95" t="s">
        <v>2852</v>
      </c>
      <c r="O198" s="142" t="s">
        <v>2446</v>
      </c>
      <c r="P198" s="142"/>
      <c r="Q198" s="129" t="s">
        <v>2213</v>
      </c>
    </row>
    <row r="199" spans="1:17" ht="18" x14ac:dyDescent="0.25">
      <c r="A199" s="142" t="str">
        <f>VLOOKUP(E199,'LISTADO ATM'!$A$2:$C$901,3,0)</f>
        <v>DISTRITO NACIONAL</v>
      </c>
      <c r="B199" s="126" t="s">
        <v>2884</v>
      </c>
      <c r="C199" s="96">
        <v>44435.644363425927</v>
      </c>
      <c r="D199" s="96" t="s">
        <v>2174</v>
      </c>
      <c r="E199" s="126">
        <v>627</v>
      </c>
      <c r="F199" s="142" t="str">
        <f>VLOOKUP(E199,VIP!$A$2:$O15481,2,0)</f>
        <v>DRBR163</v>
      </c>
      <c r="G199" s="142" t="str">
        <f>VLOOKUP(E199,'LISTADO ATM'!$A$2:$B$900,2,0)</f>
        <v xml:space="preserve">ATM CAASD </v>
      </c>
      <c r="H199" s="142" t="str">
        <f>VLOOKUP(E199,VIP!$A$2:$O20442,7,FALSE)</f>
        <v>Si</v>
      </c>
      <c r="I199" s="142" t="str">
        <f>VLOOKUP(E199,VIP!$A$2:$O12407,8,FALSE)</f>
        <v>Si</v>
      </c>
      <c r="J199" s="142" t="str">
        <f>VLOOKUP(E199,VIP!$A$2:$O12357,8,FALSE)</f>
        <v>Si</v>
      </c>
      <c r="K199" s="142" t="str">
        <f>VLOOKUP(E199,VIP!$A$2:$O15931,6,0)</f>
        <v>NO</v>
      </c>
      <c r="L199" s="135" t="s">
        <v>2213</v>
      </c>
      <c r="M199" s="95" t="s">
        <v>2438</v>
      </c>
      <c r="N199" s="95" t="s">
        <v>2852</v>
      </c>
      <c r="O199" s="142" t="s">
        <v>2446</v>
      </c>
      <c r="P199" s="142"/>
      <c r="Q199" s="129" t="s">
        <v>2213</v>
      </c>
    </row>
    <row r="200" spans="1:17" ht="18" x14ac:dyDescent="0.25">
      <c r="A200" s="142" t="str">
        <f>VLOOKUP(E200,'LISTADO ATM'!$A$2:$C$901,3,0)</f>
        <v>NORTE</v>
      </c>
      <c r="B200" s="126" t="s">
        <v>2878</v>
      </c>
      <c r="C200" s="96">
        <v>44435.668877314813</v>
      </c>
      <c r="D200" s="96" t="s">
        <v>2175</v>
      </c>
      <c r="E200" s="126">
        <v>413</v>
      </c>
      <c r="F200" s="142" t="str">
        <f>VLOOKUP(E200,VIP!$A$2:$O15475,2,0)</f>
        <v>DRBR413</v>
      </c>
      <c r="G200" s="142" t="str">
        <f>VLOOKUP(E200,'LISTADO ATM'!$A$2:$B$900,2,0)</f>
        <v xml:space="preserve">ATM UNP Las Galeras Samaná </v>
      </c>
      <c r="H200" s="142" t="str">
        <f>VLOOKUP(E200,VIP!$A$2:$O20436,7,FALSE)</f>
        <v>Si</v>
      </c>
      <c r="I200" s="142" t="str">
        <f>VLOOKUP(E200,VIP!$A$2:$O12401,8,FALSE)</f>
        <v>Si</v>
      </c>
      <c r="J200" s="142" t="str">
        <f>VLOOKUP(E200,VIP!$A$2:$O12351,8,FALSE)</f>
        <v>Si</v>
      </c>
      <c r="K200" s="142" t="str">
        <f>VLOOKUP(E200,VIP!$A$2:$O15925,6,0)</f>
        <v>NO</v>
      </c>
      <c r="L200" s="135" t="s">
        <v>2213</v>
      </c>
      <c r="M200" s="95" t="s">
        <v>2438</v>
      </c>
      <c r="N200" s="95" t="s">
        <v>2444</v>
      </c>
      <c r="O200" s="142" t="s">
        <v>2642</v>
      </c>
      <c r="P200" s="142"/>
      <c r="Q200" s="129" t="s">
        <v>2213</v>
      </c>
    </row>
    <row r="201" spans="1:17" ht="18" x14ac:dyDescent="0.25">
      <c r="A201" s="142" t="str">
        <f>VLOOKUP(E201,'LISTADO ATM'!$A$2:$C$901,3,0)</f>
        <v>NORTE</v>
      </c>
      <c r="B201" s="126" t="s">
        <v>2873</v>
      </c>
      <c r="C201" s="96">
        <v>44435.757407407407</v>
      </c>
      <c r="D201" s="96" t="s">
        <v>2175</v>
      </c>
      <c r="E201" s="126">
        <v>105</v>
      </c>
      <c r="F201" s="142" t="str">
        <f>VLOOKUP(E201,VIP!$A$2:$O15470,2,0)</f>
        <v>DRBR105</v>
      </c>
      <c r="G201" s="142" t="str">
        <f>VLOOKUP(E201,'LISTADO ATM'!$A$2:$B$900,2,0)</f>
        <v xml:space="preserve">ATM Autobanco Estancia Nueva (Moca) </v>
      </c>
      <c r="H201" s="142" t="str">
        <f>VLOOKUP(E201,VIP!$A$2:$O20431,7,FALSE)</f>
        <v>Si</v>
      </c>
      <c r="I201" s="142" t="str">
        <f>VLOOKUP(E201,VIP!$A$2:$O12396,8,FALSE)</f>
        <v>Si</v>
      </c>
      <c r="J201" s="142" t="str">
        <f>VLOOKUP(E201,VIP!$A$2:$O12346,8,FALSE)</f>
        <v>Si</v>
      </c>
      <c r="K201" s="142" t="str">
        <f>VLOOKUP(E201,VIP!$A$2:$O15920,6,0)</f>
        <v>NO</v>
      </c>
      <c r="L201" s="135" t="s">
        <v>2213</v>
      </c>
      <c r="M201" s="95" t="s">
        <v>2438</v>
      </c>
      <c r="N201" s="95" t="s">
        <v>2444</v>
      </c>
      <c r="O201" s="142" t="s">
        <v>2583</v>
      </c>
      <c r="P201" s="142"/>
      <c r="Q201" s="129" t="s">
        <v>2213</v>
      </c>
    </row>
    <row r="202" spans="1:17" ht="18" x14ac:dyDescent="0.25">
      <c r="A202" s="142" t="str">
        <f>VLOOKUP(E202,'LISTADO ATM'!$A$2:$C$901,3,0)</f>
        <v>SUR</v>
      </c>
      <c r="B202" s="126" t="s">
        <v>2926</v>
      </c>
      <c r="C202" s="96">
        <v>44435.910069444442</v>
      </c>
      <c r="D202" s="96" t="s">
        <v>2174</v>
      </c>
      <c r="E202" s="126">
        <v>512</v>
      </c>
      <c r="F202" s="142" t="str">
        <f>VLOOKUP(E202,VIP!$A$2:$O15470,2,0)</f>
        <v>DRBR512</v>
      </c>
      <c r="G202" s="142" t="str">
        <f>VLOOKUP(E202,'LISTADO ATM'!$A$2:$B$900,2,0)</f>
        <v>ATM Plaza Jesús Ferreira</v>
      </c>
      <c r="H202" s="142" t="str">
        <f>VLOOKUP(E202,VIP!$A$2:$O20431,7,FALSE)</f>
        <v>N/A</v>
      </c>
      <c r="I202" s="142" t="str">
        <f>VLOOKUP(E202,VIP!$A$2:$O12396,8,FALSE)</f>
        <v>N/A</v>
      </c>
      <c r="J202" s="142" t="str">
        <f>VLOOKUP(E202,VIP!$A$2:$O12346,8,FALSE)</f>
        <v>N/A</v>
      </c>
      <c r="K202" s="142" t="str">
        <f>VLOOKUP(E202,VIP!$A$2:$O15920,6,0)</f>
        <v>N/A</v>
      </c>
      <c r="L202" s="135" t="s">
        <v>2213</v>
      </c>
      <c r="M202" s="95" t="s">
        <v>2438</v>
      </c>
      <c r="N202" s="95" t="s">
        <v>2444</v>
      </c>
      <c r="O202" s="142" t="s">
        <v>2446</v>
      </c>
      <c r="P202" s="142"/>
      <c r="Q202" s="129" t="s">
        <v>2213</v>
      </c>
    </row>
    <row r="203" spans="1:17" ht="18" x14ac:dyDescent="0.25">
      <c r="A203" s="142" t="str">
        <f>VLOOKUP(E203,'LISTADO ATM'!$A$2:$C$901,3,0)</f>
        <v>NORTE</v>
      </c>
      <c r="B203" s="126" t="s">
        <v>2927</v>
      </c>
      <c r="C203" s="96">
        <v>44435.90828703704</v>
      </c>
      <c r="D203" s="96" t="s">
        <v>2175</v>
      </c>
      <c r="E203" s="126">
        <v>602</v>
      </c>
      <c r="F203" s="142" t="str">
        <f>VLOOKUP(E203,VIP!$A$2:$O15471,2,0)</f>
        <v>DRBR122</v>
      </c>
      <c r="G203" s="142" t="str">
        <f>VLOOKUP(E203,'LISTADO ATM'!$A$2:$B$900,2,0)</f>
        <v xml:space="preserve">ATM Zona Franca (Santiago) I </v>
      </c>
      <c r="H203" s="142" t="str">
        <f>VLOOKUP(E203,VIP!$A$2:$O20432,7,FALSE)</f>
        <v>Si</v>
      </c>
      <c r="I203" s="142" t="str">
        <f>VLOOKUP(E203,VIP!$A$2:$O12397,8,FALSE)</f>
        <v>No</v>
      </c>
      <c r="J203" s="142" t="str">
        <f>VLOOKUP(E203,VIP!$A$2:$O12347,8,FALSE)</f>
        <v>No</v>
      </c>
      <c r="K203" s="142" t="str">
        <f>VLOOKUP(E203,VIP!$A$2:$O15921,6,0)</f>
        <v>NO</v>
      </c>
      <c r="L203" s="135" t="s">
        <v>2213</v>
      </c>
      <c r="M203" s="95" t="s">
        <v>2438</v>
      </c>
      <c r="N203" s="95" t="s">
        <v>2444</v>
      </c>
      <c r="O203" s="142" t="s">
        <v>2583</v>
      </c>
      <c r="P203" s="142"/>
      <c r="Q203" s="129" t="s">
        <v>2213</v>
      </c>
    </row>
    <row r="204" spans="1:17" ht="18" x14ac:dyDescent="0.25">
      <c r="A204" s="142" t="str">
        <f>VLOOKUP(E204,'LISTADO ATM'!$A$2:$C$901,3,0)</f>
        <v>DISTRITO NACIONAL</v>
      </c>
      <c r="B204" s="126" t="s">
        <v>2770</v>
      </c>
      <c r="C204" s="96">
        <v>44435.457175925927</v>
      </c>
      <c r="D204" s="96" t="s">
        <v>2174</v>
      </c>
      <c r="E204" s="126">
        <v>902</v>
      </c>
      <c r="F204" s="142" t="str">
        <f>VLOOKUP(E204,VIP!$A$2:$O15457,2,0)</f>
        <v>DRBR16A</v>
      </c>
      <c r="G204" s="142" t="str">
        <f>VLOOKUP(E204,'LISTADO ATM'!$A$2:$B$900,2,0)</f>
        <v xml:space="preserve">ATM Oficina Plaza Florida </v>
      </c>
      <c r="H204" s="142" t="str">
        <f>VLOOKUP(E204,VIP!$A$2:$O20418,7,FALSE)</f>
        <v>Si</v>
      </c>
      <c r="I204" s="142" t="str">
        <f>VLOOKUP(E204,VIP!$A$2:$O12383,8,FALSE)</f>
        <v>Si</v>
      </c>
      <c r="J204" s="142" t="str">
        <f>VLOOKUP(E204,VIP!$A$2:$O12333,8,FALSE)</f>
        <v>Si</v>
      </c>
      <c r="K204" s="142" t="str">
        <f>VLOOKUP(E204,VIP!$A$2:$O15907,6,0)</f>
        <v>NO</v>
      </c>
      <c r="L204" s="135" t="s">
        <v>2802</v>
      </c>
      <c r="M204" s="95" t="s">
        <v>2438</v>
      </c>
      <c r="N204" s="95" t="s">
        <v>2444</v>
      </c>
      <c r="O204" s="142" t="s">
        <v>2446</v>
      </c>
      <c r="P204" s="142"/>
      <c r="Q204" s="129" t="s">
        <v>2802</v>
      </c>
    </row>
    <row r="205" spans="1:17" ht="18" x14ac:dyDescent="0.25">
      <c r="A205" s="142" t="str">
        <f>VLOOKUP(E205,'LISTADO ATM'!$A$2:$C$901,3,0)</f>
        <v>ESTE</v>
      </c>
      <c r="B205" s="126" t="s">
        <v>2769</v>
      </c>
      <c r="C205" s="96">
        <v>44435.462500000001</v>
      </c>
      <c r="D205" s="96" t="s">
        <v>2174</v>
      </c>
      <c r="E205" s="126">
        <v>368</v>
      </c>
      <c r="F205" s="142" t="str">
        <f>VLOOKUP(E205,VIP!$A$2:$O15456,2,0)</f>
        <v xml:space="preserve">DRBR368 </v>
      </c>
      <c r="G205" s="142" t="str">
        <f>VLOOKUP(E205,'LISTADO ATM'!$A$2:$B$900,2,0)</f>
        <v>ATM Ayuntamiento Peralvillo</v>
      </c>
      <c r="H205" s="142" t="str">
        <f>VLOOKUP(E205,VIP!$A$2:$O20417,7,FALSE)</f>
        <v>N/A</v>
      </c>
      <c r="I205" s="142" t="str">
        <f>VLOOKUP(E205,VIP!$A$2:$O12382,8,FALSE)</f>
        <v>N/A</v>
      </c>
      <c r="J205" s="142" t="str">
        <f>VLOOKUP(E205,VIP!$A$2:$O12332,8,FALSE)</f>
        <v>N/A</v>
      </c>
      <c r="K205" s="142" t="str">
        <f>VLOOKUP(E205,VIP!$A$2:$O15906,6,0)</f>
        <v>N/A</v>
      </c>
      <c r="L205" s="135" t="s">
        <v>2802</v>
      </c>
      <c r="M205" s="95" t="s">
        <v>2438</v>
      </c>
      <c r="N205" s="95" t="s">
        <v>2444</v>
      </c>
      <c r="O205" s="142" t="s">
        <v>2446</v>
      </c>
      <c r="P205" s="142"/>
      <c r="Q205" s="129" t="s">
        <v>2802</v>
      </c>
    </row>
    <row r="206" spans="1:17" ht="18" x14ac:dyDescent="0.25">
      <c r="A206" s="142" t="str">
        <f>VLOOKUP(E206,'LISTADO ATM'!$A$2:$C$901,3,0)</f>
        <v>ESTE</v>
      </c>
      <c r="B206" s="126" t="s">
        <v>2638</v>
      </c>
      <c r="C206" s="96">
        <v>44433.76226851852</v>
      </c>
      <c r="D206" s="96" t="s">
        <v>2174</v>
      </c>
      <c r="E206" s="126">
        <v>579</v>
      </c>
      <c r="F206" s="142" t="str">
        <f>VLOOKUP(E206,VIP!$A$2:$O15447,2,0)</f>
        <v>DRBR579</v>
      </c>
      <c r="G206" s="142" t="str">
        <f>VLOOKUP(E206,'LISTADO ATM'!$A$2:$B$900,2,0)</f>
        <v xml:space="preserve">ATM Estación Sunix Down Town </v>
      </c>
      <c r="H206" s="142" t="str">
        <f>VLOOKUP(E206,VIP!$A$2:$O20408,7,FALSE)</f>
        <v>Si</v>
      </c>
      <c r="I206" s="142" t="str">
        <f>VLOOKUP(E206,VIP!$A$2:$O12373,8,FALSE)</f>
        <v>Si</v>
      </c>
      <c r="J206" s="142" t="str">
        <f>VLOOKUP(E206,VIP!$A$2:$O12323,8,FALSE)</f>
        <v>Si</v>
      </c>
      <c r="K206" s="142" t="str">
        <f>VLOOKUP(E206,VIP!$A$2:$O15897,6,0)</f>
        <v>NO</v>
      </c>
      <c r="L206" s="135" t="s">
        <v>2239</v>
      </c>
      <c r="M206" s="95" t="s">
        <v>2438</v>
      </c>
      <c r="N206" s="95" t="s">
        <v>2444</v>
      </c>
      <c r="O206" s="142" t="s">
        <v>2446</v>
      </c>
      <c r="P206" s="142"/>
      <c r="Q206" s="129" t="s">
        <v>2239</v>
      </c>
    </row>
    <row r="207" spans="1:17" ht="18" x14ac:dyDescent="0.25">
      <c r="A207" s="142" t="str">
        <f>VLOOKUP(E207,'LISTADO ATM'!$A$2:$C$901,3,0)</f>
        <v>DISTRITO NACIONAL</v>
      </c>
      <c r="B207" s="126" t="s">
        <v>2724</v>
      </c>
      <c r="C207" s="96">
        <v>44435.154074074075</v>
      </c>
      <c r="D207" s="96" t="s">
        <v>2174</v>
      </c>
      <c r="E207" s="126">
        <v>232</v>
      </c>
      <c r="F207" s="142" t="str">
        <f>VLOOKUP(E207,VIP!$A$2:$O15445,2,0)</f>
        <v>DRBR232</v>
      </c>
      <c r="G207" s="142" t="str">
        <f>VLOOKUP(E207,'LISTADO ATM'!$A$2:$B$900,2,0)</f>
        <v xml:space="preserve">ATM S/M Nacional Charles de Gaulle </v>
      </c>
      <c r="H207" s="142" t="str">
        <f>VLOOKUP(E207,VIP!$A$2:$O20406,7,FALSE)</f>
        <v>Si</v>
      </c>
      <c r="I207" s="142" t="str">
        <f>VLOOKUP(E207,VIP!$A$2:$O12371,8,FALSE)</f>
        <v>Si</v>
      </c>
      <c r="J207" s="142" t="str">
        <f>VLOOKUP(E207,VIP!$A$2:$O12321,8,FALSE)</f>
        <v>Si</v>
      </c>
      <c r="K207" s="142" t="str">
        <f>VLOOKUP(E207,VIP!$A$2:$O15895,6,0)</f>
        <v>SI</v>
      </c>
      <c r="L207" s="135" t="s">
        <v>2239</v>
      </c>
      <c r="M207" s="95" t="s">
        <v>2438</v>
      </c>
      <c r="N207" s="95" t="s">
        <v>2444</v>
      </c>
      <c r="O207" s="142" t="s">
        <v>2446</v>
      </c>
      <c r="P207" s="142"/>
      <c r="Q207" s="129" t="s">
        <v>2239</v>
      </c>
    </row>
    <row r="208" spans="1:17" ht="18" x14ac:dyDescent="0.25">
      <c r="A208" s="142" t="str">
        <f>VLOOKUP(E208,'LISTADO ATM'!$A$2:$C$901,3,0)</f>
        <v>DISTRITO NACIONAL</v>
      </c>
      <c r="B208" s="126" t="s">
        <v>2793</v>
      </c>
      <c r="C208" s="96">
        <v>44435.379710648151</v>
      </c>
      <c r="D208" s="96" t="s">
        <v>2174</v>
      </c>
      <c r="E208" s="126">
        <v>325</v>
      </c>
      <c r="F208" s="142" t="str">
        <f>VLOOKUP(E208,VIP!$A$2:$O15480,2,0)</f>
        <v>DRBR325</v>
      </c>
      <c r="G208" s="142" t="str">
        <f>VLOOKUP(E208,'LISTADO ATM'!$A$2:$B$900,2,0)</f>
        <v>ATM Casa Edwin</v>
      </c>
      <c r="H208" s="142" t="str">
        <f>VLOOKUP(E208,VIP!$A$2:$O20441,7,FALSE)</f>
        <v>Si</v>
      </c>
      <c r="I208" s="142" t="str">
        <f>VLOOKUP(E208,VIP!$A$2:$O12406,8,FALSE)</f>
        <v>Si</v>
      </c>
      <c r="J208" s="142" t="str">
        <f>VLOOKUP(E208,VIP!$A$2:$O12356,8,FALSE)</f>
        <v>Si</v>
      </c>
      <c r="K208" s="142" t="str">
        <f>VLOOKUP(E208,VIP!$A$2:$O15930,6,0)</f>
        <v>NO</v>
      </c>
      <c r="L208" s="135" t="s">
        <v>2239</v>
      </c>
      <c r="M208" s="95" t="s">
        <v>2438</v>
      </c>
      <c r="N208" s="95" t="s">
        <v>2444</v>
      </c>
      <c r="O208" s="142" t="s">
        <v>2446</v>
      </c>
      <c r="P208" s="142"/>
      <c r="Q208" s="129" t="s">
        <v>2239</v>
      </c>
    </row>
    <row r="209" spans="1:23" ht="18" x14ac:dyDescent="0.25">
      <c r="A209" s="142" t="str">
        <f>VLOOKUP(E209,'LISTADO ATM'!$A$2:$C$901,3,0)</f>
        <v>DISTRITO NACIONAL</v>
      </c>
      <c r="B209" s="126" t="s">
        <v>2666</v>
      </c>
      <c r="C209" s="96">
        <v>44434.65415509259</v>
      </c>
      <c r="D209" s="96" t="s">
        <v>2460</v>
      </c>
      <c r="E209" s="126">
        <v>911</v>
      </c>
      <c r="F209" s="142" t="str">
        <f>VLOOKUP(E209,VIP!$A$2:$O15450,2,0)</f>
        <v>DRBR911</v>
      </c>
      <c r="G209" s="142" t="str">
        <f>VLOOKUP(E209,'LISTADO ATM'!$A$2:$B$900,2,0)</f>
        <v xml:space="preserve">ATM Oficina Venezuela II </v>
      </c>
      <c r="H209" s="142" t="str">
        <f>VLOOKUP(E209,VIP!$A$2:$O20411,7,FALSE)</f>
        <v>Si</v>
      </c>
      <c r="I209" s="142" t="str">
        <f>VLOOKUP(E209,VIP!$A$2:$O12376,8,FALSE)</f>
        <v>Si</v>
      </c>
      <c r="J209" s="142" t="str">
        <f>VLOOKUP(E209,VIP!$A$2:$O12326,8,FALSE)</f>
        <v>Si</v>
      </c>
      <c r="K209" s="142" t="str">
        <f>VLOOKUP(E209,VIP!$A$2:$O15900,6,0)</f>
        <v>SI</v>
      </c>
      <c r="L209" s="135" t="s">
        <v>2550</v>
      </c>
      <c r="M209" s="95" t="s">
        <v>2438</v>
      </c>
      <c r="N209" s="95" t="s">
        <v>2444</v>
      </c>
      <c r="O209" s="142" t="s">
        <v>2632</v>
      </c>
      <c r="P209" s="142"/>
      <c r="Q209" s="129" t="s">
        <v>2550</v>
      </c>
    </row>
    <row r="210" spans="1:23" ht="18" x14ac:dyDescent="0.25">
      <c r="A210" s="142" t="str">
        <f>VLOOKUP(E210,'LISTADO ATM'!$A$2:$C$901,3,0)</f>
        <v>DISTRITO NACIONAL</v>
      </c>
      <c r="B210" s="126" t="s">
        <v>2749</v>
      </c>
      <c r="C210" s="96">
        <v>44435.324687499997</v>
      </c>
      <c r="D210" s="96" t="s">
        <v>2441</v>
      </c>
      <c r="E210" s="126">
        <v>192</v>
      </c>
      <c r="F210" s="142" t="str">
        <f>VLOOKUP(E210,VIP!$A$2:$O15448,2,0)</f>
        <v>DRBR192</v>
      </c>
      <c r="G210" s="142" t="str">
        <f>VLOOKUP(E210,'LISTADO ATM'!$A$2:$B$900,2,0)</f>
        <v xml:space="preserve">ATM Autobanco Luperón II </v>
      </c>
      <c r="H210" s="142" t="str">
        <f>VLOOKUP(E210,VIP!$A$2:$O20409,7,FALSE)</f>
        <v>Si</v>
      </c>
      <c r="I210" s="142" t="str">
        <f>VLOOKUP(E210,VIP!$A$2:$O12374,8,FALSE)</f>
        <v>Si</v>
      </c>
      <c r="J210" s="142" t="str">
        <f>VLOOKUP(E210,VIP!$A$2:$O12324,8,FALSE)</f>
        <v>Si</v>
      </c>
      <c r="K210" s="142" t="str">
        <f>VLOOKUP(E210,VIP!$A$2:$O15898,6,0)</f>
        <v>NO</v>
      </c>
      <c r="L210" s="135" t="s">
        <v>2550</v>
      </c>
      <c r="M210" s="95" t="s">
        <v>2438</v>
      </c>
      <c r="N210" s="95" t="s">
        <v>2444</v>
      </c>
      <c r="O210" s="142" t="s">
        <v>2445</v>
      </c>
      <c r="P210" s="142"/>
      <c r="Q210" s="129" t="s">
        <v>2550</v>
      </c>
      <c r="R210" s="44"/>
      <c r="S210" s="101"/>
      <c r="T210" s="101"/>
      <c r="U210" s="101"/>
      <c r="V210" s="78"/>
      <c r="W210" s="69"/>
    </row>
    <row r="211" spans="1:23" ht="18" x14ac:dyDescent="0.25">
      <c r="A211" s="142" t="str">
        <f>VLOOKUP(E211,'LISTADO ATM'!$A$2:$C$901,3,0)</f>
        <v>DISTRITO NACIONAL</v>
      </c>
      <c r="B211" s="126" t="s">
        <v>2920</v>
      </c>
      <c r="C211" s="96">
        <v>44435.939814814818</v>
      </c>
      <c r="D211" s="96" t="s">
        <v>2441</v>
      </c>
      <c r="E211" s="126">
        <v>971</v>
      </c>
      <c r="F211" s="142" t="str">
        <f>VLOOKUP(E211,VIP!$A$2:$O15465,2,0)</f>
        <v>DRBR24U</v>
      </c>
      <c r="G211" s="142" t="str">
        <f>VLOOKUP(E211,'LISTADO ATM'!$A$2:$B$900,2,0)</f>
        <v xml:space="preserve">ATM Club Banreservas I </v>
      </c>
      <c r="H211" s="142" t="str">
        <f>VLOOKUP(E211,VIP!$A$2:$O20426,7,FALSE)</f>
        <v>Si</v>
      </c>
      <c r="I211" s="142" t="str">
        <f>VLOOKUP(E211,VIP!$A$2:$O12391,8,FALSE)</f>
        <v>Si</v>
      </c>
      <c r="J211" s="142" t="str">
        <f>VLOOKUP(E211,VIP!$A$2:$O12341,8,FALSE)</f>
        <v>Si</v>
      </c>
      <c r="K211" s="142" t="str">
        <f>VLOOKUP(E211,VIP!$A$2:$O15915,6,0)</f>
        <v>NO</v>
      </c>
      <c r="L211" s="135" t="s">
        <v>2921</v>
      </c>
      <c r="M211" s="95" t="s">
        <v>2438</v>
      </c>
      <c r="N211" s="95" t="s">
        <v>2444</v>
      </c>
      <c r="O211" s="142" t="s">
        <v>2445</v>
      </c>
      <c r="P211" s="142"/>
      <c r="Q211" s="129" t="s">
        <v>2921</v>
      </c>
      <c r="R211" s="44"/>
      <c r="S211" s="101"/>
      <c r="T211" s="101"/>
      <c r="U211" s="101"/>
      <c r="V211" s="78"/>
      <c r="W211" s="69"/>
    </row>
    <row r="212" spans="1:23" ht="18" x14ac:dyDescent="0.25">
      <c r="A212" s="142" t="str">
        <f>VLOOKUP(E212,'LISTADO ATM'!$A$2:$C$901,3,0)</f>
        <v>DISTRITO NACIONAL</v>
      </c>
      <c r="B212" s="126" t="s">
        <v>2727</v>
      </c>
      <c r="C212" s="96">
        <v>44435.100208333337</v>
      </c>
      <c r="D212" s="96" t="s">
        <v>2441</v>
      </c>
      <c r="E212" s="126">
        <v>823</v>
      </c>
      <c r="F212" s="142" t="str">
        <f>VLOOKUP(E212,VIP!$A$2:$O15448,2,0)</f>
        <v>DRBR823</v>
      </c>
      <c r="G212" s="142" t="str">
        <f>VLOOKUP(E212,'LISTADO ATM'!$A$2:$B$900,2,0)</f>
        <v xml:space="preserve">ATM UNP El Carril (Haina) </v>
      </c>
      <c r="H212" s="142" t="str">
        <f>VLOOKUP(E212,VIP!$A$2:$O20409,7,FALSE)</f>
        <v>Si</v>
      </c>
      <c r="I212" s="142" t="str">
        <f>VLOOKUP(E212,VIP!$A$2:$O12374,8,FALSE)</f>
        <v>Si</v>
      </c>
      <c r="J212" s="142" t="str">
        <f>VLOOKUP(E212,VIP!$A$2:$O12324,8,FALSE)</f>
        <v>Si</v>
      </c>
      <c r="K212" s="142" t="str">
        <f>VLOOKUP(E212,VIP!$A$2:$O15898,6,0)</f>
        <v>NO</v>
      </c>
      <c r="L212" s="135" t="s">
        <v>2434</v>
      </c>
      <c r="M212" s="95" t="s">
        <v>2438</v>
      </c>
      <c r="N212" s="95" t="s">
        <v>2444</v>
      </c>
      <c r="O212" s="142" t="s">
        <v>2445</v>
      </c>
      <c r="P212" s="142"/>
      <c r="Q212" s="129" t="s">
        <v>2434</v>
      </c>
      <c r="R212" s="44"/>
      <c r="S212" s="101"/>
      <c r="T212" s="101"/>
      <c r="U212" s="101"/>
      <c r="V212" s="78"/>
      <c r="W212" s="69"/>
    </row>
    <row r="213" spans="1:23" ht="18" x14ac:dyDescent="0.25">
      <c r="A213" s="142" t="str">
        <f>VLOOKUP(E213,'LISTADO ATM'!$A$2:$C$901,3,0)</f>
        <v>DISTRITO NACIONAL</v>
      </c>
      <c r="B213" s="126" t="s">
        <v>2822</v>
      </c>
      <c r="C213" s="96">
        <v>44435.600636574076</v>
      </c>
      <c r="D213" s="96" t="s">
        <v>2441</v>
      </c>
      <c r="E213" s="126">
        <v>931</v>
      </c>
      <c r="F213" s="142" t="str">
        <f>VLOOKUP(E213,VIP!$A$2:$O15458,2,0)</f>
        <v>DRBR24N</v>
      </c>
      <c r="G213" s="142" t="str">
        <f>VLOOKUP(E213,'LISTADO ATM'!$A$2:$B$900,2,0)</f>
        <v xml:space="preserve">ATM Autobanco Luperón I </v>
      </c>
      <c r="H213" s="142" t="str">
        <f>VLOOKUP(E213,VIP!$A$2:$O20419,7,FALSE)</f>
        <v>Si</v>
      </c>
      <c r="I213" s="142" t="str">
        <f>VLOOKUP(E213,VIP!$A$2:$O12384,8,FALSE)</f>
        <v>Si</v>
      </c>
      <c r="J213" s="142" t="str">
        <f>VLOOKUP(E213,VIP!$A$2:$O12334,8,FALSE)</f>
        <v>Si</v>
      </c>
      <c r="K213" s="142" t="str">
        <f>VLOOKUP(E213,VIP!$A$2:$O15908,6,0)</f>
        <v>NO</v>
      </c>
      <c r="L213" s="135" t="s">
        <v>2434</v>
      </c>
      <c r="M213" s="95" t="s">
        <v>2438</v>
      </c>
      <c r="N213" s="95" t="s">
        <v>2444</v>
      </c>
      <c r="O213" s="142" t="s">
        <v>2445</v>
      </c>
      <c r="P213" s="142"/>
      <c r="Q213" s="129" t="s">
        <v>2434</v>
      </c>
      <c r="R213" s="44"/>
      <c r="S213" s="101"/>
      <c r="T213" s="101"/>
      <c r="U213" s="101"/>
      <c r="V213" s="78"/>
      <c r="W213" s="69"/>
    </row>
    <row r="214" spans="1:23" ht="18" x14ac:dyDescent="0.25">
      <c r="A214" s="142" t="str">
        <f>VLOOKUP(E214,'LISTADO ATM'!$A$2:$C$901,3,0)</f>
        <v>DISTRITO NACIONAL</v>
      </c>
      <c r="B214" s="126" t="s">
        <v>2821</v>
      </c>
      <c r="C214" s="96">
        <v>44435.606400462966</v>
      </c>
      <c r="D214" s="96" t="s">
        <v>2441</v>
      </c>
      <c r="E214" s="126">
        <v>717</v>
      </c>
      <c r="F214" s="142" t="str">
        <f>VLOOKUP(E214,VIP!$A$2:$O15457,2,0)</f>
        <v>DRBR24K</v>
      </c>
      <c r="G214" s="142" t="str">
        <f>VLOOKUP(E214,'LISTADO ATM'!$A$2:$B$900,2,0)</f>
        <v xml:space="preserve">ATM Oficina Los Alcarrizos </v>
      </c>
      <c r="H214" s="142" t="str">
        <f>VLOOKUP(E214,VIP!$A$2:$O20418,7,FALSE)</f>
        <v>Si</v>
      </c>
      <c r="I214" s="142" t="str">
        <f>VLOOKUP(E214,VIP!$A$2:$O12383,8,FALSE)</f>
        <v>Si</v>
      </c>
      <c r="J214" s="142" t="str">
        <f>VLOOKUP(E214,VIP!$A$2:$O12333,8,FALSE)</f>
        <v>Si</v>
      </c>
      <c r="K214" s="142" t="str">
        <f>VLOOKUP(E214,VIP!$A$2:$O15907,6,0)</f>
        <v>SI</v>
      </c>
      <c r="L214" s="135" t="s">
        <v>2434</v>
      </c>
      <c r="M214" s="95" t="s">
        <v>2438</v>
      </c>
      <c r="N214" s="95" t="s">
        <v>2444</v>
      </c>
      <c r="O214" s="142" t="s">
        <v>2445</v>
      </c>
      <c r="P214" s="142"/>
      <c r="Q214" s="129" t="s">
        <v>2434</v>
      </c>
      <c r="R214" s="44"/>
      <c r="S214" s="101"/>
      <c r="T214" s="101"/>
      <c r="U214" s="101"/>
      <c r="V214" s="78"/>
      <c r="W214" s="69"/>
    </row>
    <row r="215" spans="1:23" ht="18" x14ac:dyDescent="0.25">
      <c r="A215" s="142" t="str">
        <f>VLOOKUP(E215,'LISTADO ATM'!$A$2:$C$901,3,0)</f>
        <v>NORTE</v>
      </c>
      <c r="B215" s="126" t="s">
        <v>2830</v>
      </c>
      <c r="C215" s="96">
        <v>44435.572094907409</v>
      </c>
      <c r="D215" s="96" t="s">
        <v>2175</v>
      </c>
      <c r="E215" s="126">
        <v>496</v>
      </c>
      <c r="F215" s="142" t="str">
        <f>VLOOKUP(E215,VIP!$A$2:$O15466,2,0)</f>
        <v>DRBR496</v>
      </c>
      <c r="G215" s="142" t="str">
        <f>VLOOKUP(E215,'LISTADO ATM'!$A$2:$B$900,2,0)</f>
        <v xml:space="preserve">ATM Multicentro La Sirena Bonao </v>
      </c>
      <c r="H215" s="142" t="str">
        <f>VLOOKUP(E215,VIP!$A$2:$O20427,7,FALSE)</f>
        <v>Si</v>
      </c>
      <c r="I215" s="142" t="str">
        <f>VLOOKUP(E215,VIP!$A$2:$O12392,8,FALSE)</f>
        <v>Si</v>
      </c>
      <c r="J215" s="142" t="str">
        <f>VLOOKUP(E215,VIP!$A$2:$O12342,8,FALSE)</f>
        <v>Si</v>
      </c>
      <c r="K215" s="142" t="str">
        <f>VLOOKUP(E215,VIP!$A$2:$O15916,6,0)</f>
        <v>NO</v>
      </c>
      <c r="L215" s="135" t="s">
        <v>2854</v>
      </c>
      <c r="M215" s="95" t="s">
        <v>2438</v>
      </c>
      <c r="N215" s="95" t="s">
        <v>2444</v>
      </c>
      <c r="O215" s="142" t="s">
        <v>2583</v>
      </c>
      <c r="P215" s="142" t="s">
        <v>2630</v>
      </c>
      <c r="Q215" s="129" t="s">
        <v>2854</v>
      </c>
      <c r="R215" s="44"/>
      <c r="S215" s="101"/>
      <c r="T215" s="101"/>
      <c r="U215" s="101"/>
      <c r="V215" s="78"/>
      <c r="W215" s="69"/>
    </row>
    <row r="216" spans="1:23" ht="18" x14ac:dyDescent="0.25">
      <c r="A216" s="142" t="str">
        <f>VLOOKUP(E216,'LISTADO ATM'!$A$2:$C$901,3,0)</f>
        <v>NORTE</v>
      </c>
      <c r="B216" s="126" t="s">
        <v>2857</v>
      </c>
      <c r="C216" s="96">
        <v>44435.805555555555</v>
      </c>
      <c r="D216" s="96" t="s">
        <v>2175</v>
      </c>
      <c r="E216" s="126">
        <v>479</v>
      </c>
      <c r="F216" s="142" t="str">
        <f>VLOOKUP(E216,VIP!$A$2:$O15457,2,0)</f>
        <v>DRBR479</v>
      </c>
      <c r="G216" s="142" t="str">
        <f>VLOOKUP(E216,'LISTADO ATM'!$A$2:$B$900,2,0)</f>
        <v>ATM Estación Next Yapur Dumit</v>
      </c>
      <c r="H216" s="142">
        <f>VLOOKUP(E216,VIP!$A$2:$O20418,7,FALSE)</f>
        <v>0</v>
      </c>
      <c r="I216" s="142">
        <f>VLOOKUP(E216,VIP!$A$2:$O12383,8,FALSE)</f>
        <v>0</v>
      </c>
      <c r="J216" s="142">
        <f>VLOOKUP(E216,VIP!$A$2:$O12333,8,FALSE)</f>
        <v>0</v>
      </c>
      <c r="K216" s="142">
        <f>VLOOKUP(E216,VIP!$A$2:$O15907,6,0)</f>
        <v>0</v>
      </c>
      <c r="L216" s="135" t="s">
        <v>2854</v>
      </c>
      <c r="M216" s="95" t="s">
        <v>2438</v>
      </c>
      <c r="N216" s="95" t="s">
        <v>2444</v>
      </c>
      <c r="O216" s="142" t="s">
        <v>2583</v>
      </c>
      <c r="P216" s="142"/>
      <c r="Q216" s="129" t="s">
        <v>2854</v>
      </c>
      <c r="R216" s="44"/>
      <c r="S216" s="101"/>
      <c r="T216" s="101"/>
      <c r="U216" s="101"/>
      <c r="V216" s="78"/>
      <c r="W216" s="69"/>
    </row>
    <row r="217" spans="1:23" ht="18" x14ac:dyDescent="0.25">
      <c r="A217" s="142" t="str">
        <f>VLOOKUP(E217,'LISTADO ATM'!$A$2:$C$901,3,0)</f>
        <v>DISTRITO NACIONAL</v>
      </c>
      <c r="B217" s="126" t="s">
        <v>2874</v>
      </c>
      <c r="C217" s="96">
        <v>44435.722615740742</v>
      </c>
      <c r="D217" s="96" t="s">
        <v>2174</v>
      </c>
      <c r="E217" s="126">
        <v>13</v>
      </c>
      <c r="F217" s="142" t="str">
        <f>VLOOKUP(E217,VIP!$A$2:$O15471,2,0)</f>
        <v>DRBR013</v>
      </c>
      <c r="G217" s="142" t="str">
        <f>VLOOKUP(E217,'LISTADO ATM'!$A$2:$B$900,2,0)</f>
        <v xml:space="preserve">ATM CDEEE </v>
      </c>
      <c r="H217" s="142" t="str">
        <f>VLOOKUP(E217,VIP!$A$2:$O20432,7,FALSE)</f>
        <v>Si</v>
      </c>
      <c r="I217" s="142" t="str">
        <f>VLOOKUP(E217,VIP!$A$2:$O12397,8,FALSE)</f>
        <v>Si</v>
      </c>
      <c r="J217" s="142" t="str">
        <f>VLOOKUP(E217,VIP!$A$2:$O12347,8,FALSE)</f>
        <v>Si</v>
      </c>
      <c r="K217" s="142" t="str">
        <f>VLOOKUP(E217,VIP!$A$2:$O15921,6,0)</f>
        <v>NO</v>
      </c>
      <c r="L217" s="135" t="s">
        <v>2633</v>
      </c>
      <c r="M217" s="95" t="s">
        <v>2438</v>
      </c>
      <c r="N217" s="95" t="s">
        <v>2852</v>
      </c>
      <c r="O217" s="142" t="s">
        <v>2446</v>
      </c>
      <c r="P217" s="142"/>
      <c r="Q217" s="129" t="s">
        <v>2633</v>
      </c>
      <c r="R217" s="44"/>
      <c r="S217" s="101"/>
      <c r="T217" s="101"/>
      <c r="U217" s="101"/>
      <c r="V217" s="78"/>
      <c r="W217" s="69"/>
    </row>
    <row r="218" spans="1:23" ht="18" x14ac:dyDescent="0.25">
      <c r="A218" s="142" t="str">
        <f>VLOOKUP(E218,'LISTADO ATM'!$A$2:$C$901,3,0)</f>
        <v>DISTRITO NACIONAL</v>
      </c>
      <c r="B218" s="126" t="s">
        <v>2872</v>
      </c>
      <c r="C218" s="96">
        <v>44435.763483796298</v>
      </c>
      <c r="D218" s="96" t="s">
        <v>2174</v>
      </c>
      <c r="E218" s="126">
        <v>932</v>
      </c>
      <c r="F218" s="142" t="str">
        <f>VLOOKUP(E218,VIP!$A$2:$O15469,2,0)</f>
        <v>DRBR01E</v>
      </c>
      <c r="G218" s="142" t="str">
        <f>VLOOKUP(E218,'LISTADO ATM'!$A$2:$B$900,2,0)</f>
        <v xml:space="preserve">ATM Banco Agrícola </v>
      </c>
      <c r="H218" s="142" t="str">
        <f>VLOOKUP(E218,VIP!$A$2:$O20430,7,FALSE)</f>
        <v>Si</v>
      </c>
      <c r="I218" s="142" t="str">
        <f>VLOOKUP(E218,VIP!$A$2:$O12395,8,FALSE)</f>
        <v>Si</v>
      </c>
      <c r="J218" s="142" t="str">
        <f>VLOOKUP(E218,VIP!$A$2:$O12345,8,FALSE)</f>
        <v>Si</v>
      </c>
      <c r="K218" s="142" t="str">
        <f>VLOOKUP(E218,VIP!$A$2:$O15919,6,0)</f>
        <v>NO</v>
      </c>
      <c r="L218" s="135" t="s">
        <v>2635</v>
      </c>
      <c r="M218" s="95" t="s">
        <v>2438</v>
      </c>
      <c r="N218" s="95" t="s">
        <v>2444</v>
      </c>
      <c r="O218" s="142" t="s">
        <v>2446</v>
      </c>
      <c r="P218" s="142" t="s">
        <v>2630</v>
      </c>
      <c r="Q218" s="129" t="s">
        <v>2635</v>
      </c>
      <c r="R218" s="44"/>
      <c r="S218" s="101"/>
      <c r="T218" s="101"/>
      <c r="U218" s="101"/>
      <c r="V218" s="78"/>
      <c r="W218" s="69"/>
    </row>
    <row r="219" spans="1:23" ht="18" x14ac:dyDescent="0.25">
      <c r="A219" s="142" t="str">
        <f>VLOOKUP(E219,'LISTADO ATM'!$A$2:$C$901,3,0)</f>
        <v>DISTRITO NACIONAL</v>
      </c>
      <c r="B219" s="126" t="s">
        <v>2869</v>
      </c>
      <c r="C219" s="96">
        <v>44435.764861111114</v>
      </c>
      <c r="D219" s="96" t="s">
        <v>2174</v>
      </c>
      <c r="E219" s="126">
        <v>26</v>
      </c>
      <c r="F219" s="142" t="str">
        <f>VLOOKUP(E219,VIP!$A$2:$O15466,2,0)</f>
        <v>DRBR221</v>
      </c>
      <c r="G219" s="142" t="str">
        <f>VLOOKUP(E219,'LISTADO ATM'!$A$2:$B$900,2,0)</f>
        <v>ATM S/M Jumbo San Isidro</v>
      </c>
      <c r="H219" s="142" t="str">
        <f>VLOOKUP(E219,VIP!$A$2:$O20427,7,FALSE)</f>
        <v>Si</v>
      </c>
      <c r="I219" s="142" t="str">
        <f>VLOOKUP(E219,VIP!$A$2:$O12392,8,FALSE)</f>
        <v>Si</v>
      </c>
      <c r="J219" s="142" t="str">
        <f>VLOOKUP(E219,VIP!$A$2:$O12342,8,FALSE)</f>
        <v>Si</v>
      </c>
      <c r="K219" s="142" t="str">
        <f>VLOOKUP(E219,VIP!$A$2:$O15916,6,0)</f>
        <v>NO</v>
      </c>
      <c r="L219" s="135" t="s">
        <v>2635</v>
      </c>
      <c r="M219" s="95" t="s">
        <v>2438</v>
      </c>
      <c r="N219" s="95" t="s">
        <v>2444</v>
      </c>
      <c r="O219" s="142" t="s">
        <v>2446</v>
      </c>
      <c r="P219" s="142" t="s">
        <v>2630</v>
      </c>
      <c r="Q219" s="129" t="s">
        <v>2635</v>
      </c>
      <c r="R219" s="44"/>
      <c r="S219" s="101"/>
      <c r="T219" s="101"/>
      <c r="U219" s="101"/>
      <c r="V219" s="78"/>
      <c r="W219" s="69"/>
    </row>
    <row r="220" spans="1:23" ht="18" x14ac:dyDescent="0.25">
      <c r="A220" s="142" t="str">
        <f>VLOOKUP(E220,'LISTADO ATM'!$A$2:$C$901,3,0)</f>
        <v>DISTRITO NACIONAL</v>
      </c>
      <c r="B220" s="126" t="s">
        <v>2856</v>
      </c>
      <c r="C220" s="96">
        <v>44435.807233796295</v>
      </c>
      <c r="D220" s="96" t="s">
        <v>2174</v>
      </c>
      <c r="E220" s="126">
        <v>449</v>
      </c>
      <c r="F220" s="142" t="str">
        <f>VLOOKUP(E220,VIP!$A$2:$O15456,2,0)</f>
        <v>DRBR449</v>
      </c>
      <c r="G220" s="142" t="str">
        <f>VLOOKUP(E220,'LISTADO ATM'!$A$2:$B$900,2,0)</f>
        <v>ATM Autobanco Lope de Vega II</v>
      </c>
      <c r="H220" s="142" t="str">
        <f>VLOOKUP(E220,VIP!$A$2:$O20417,7,FALSE)</f>
        <v>Si</v>
      </c>
      <c r="I220" s="142" t="str">
        <f>VLOOKUP(E220,VIP!$A$2:$O12382,8,FALSE)</f>
        <v>Si</v>
      </c>
      <c r="J220" s="142" t="str">
        <f>VLOOKUP(E220,VIP!$A$2:$O12332,8,FALSE)</f>
        <v>Si</v>
      </c>
      <c r="K220" s="142" t="str">
        <f>VLOOKUP(E220,VIP!$A$2:$O15906,6,0)</f>
        <v>NO</v>
      </c>
      <c r="L220" s="135" t="s">
        <v>2635</v>
      </c>
      <c r="M220" s="95" t="s">
        <v>2438</v>
      </c>
      <c r="N220" s="95" t="s">
        <v>2444</v>
      </c>
      <c r="O220" s="142" t="s">
        <v>2446</v>
      </c>
      <c r="P220" s="142" t="s">
        <v>2630</v>
      </c>
      <c r="Q220" s="129" t="s">
        <v>2635</v>
      </c>
      <c r="R220" s="44"/>
      <c r="S220" s="101"/>
      <c r="T220" s="101"/>
      <c r="U220" s="101"/>
      <c r="V220" s="78"/>
      <c r="W220" s="69"/>
    </row>
    <row r="221" spans="1:23" ht="18" x14ac:dyDescent="0.25">
      <c r="A221" s="142" t="str">
        <f>VLOOKUP(E221,'LISTADO ATM'!$A$2:$C$901,3,0)</f>
        <v>DISTRITO NACIONAL</v>
      </c>
      <c r="B221" s="126" t="s">
        <v>2660</v>
      </c>
      <c r="C221" s="96">
        <v>44434.459016203706</v>
      </c>
      <c r="D221" s="96" t="s">
        <v>2174</v>
      </c>
      <c r="E221" s="126">
        <v>909</v>
      </c>
      <c r="F221" s="142" t="str">
        <f>VLOOKUP(E221,VIP!$A$2:$O15451,2,0)</f>
        <v>DRBR01A</v>
      </c>
      <c r="G221" s="142" t="str">
        <f>VLOOKUP(E221,'LISTADO ATM'!$A$2:$B$900,2,0)</f>
        <v xml:space="preserve">ATM UNP UASD </v>
      </c>
      <c r="H221" s="142" t="str">
        <f>VLOOKUP(E221,VIP!$A$2:$O20412,7,FALSE)</f>
        <v>Si</v>
      </c>
      <c r="I221" s="142" t="str">
        <f>VLOOKUP(E221,VIP!$A$2:$O12377,8,FALSE)</f>
        <v>Si</v>
      </c>
      <c r="J221" s="142" t="str">
        <f>VLOOKUP(E221,VIP!$A$2:$O12327,8,FALSE)</f>
        <v>Si</v>
      </c>
      <c r="K221" s="142" t="str">
        <f>VLOOKUP(E221,VIP!$A$2:$O15901,6,0)</f>
        <v>SI</v>
      </c>
      <c r="L221" s="135" t="s">
        <v>2627</v>
      </c>
      <c r="M221" s="95" t="s">
        <v>2438</v>
      </c>
      <c r="N221" s="145" t="s">
        <v>2647</v>
      </c>
      <c r="O221" s="142" t="s">
        <v>2446</v>
      </c>
      <c r="P221" s="142"/>
      <c r="Q221" s="129" t="s">
        <v>2627</v>
      </c>
      <c r="R221" s="44"/>
      <c r="S221" s="101"/>
      <c r="T221" s="101"/>
      <c r="U221" s="101"/>
      <c r="V221" s="78"/>
      <c r="W221" s="69"/>
    </row>
    <row r="222" spans="1:23" ht="18" x14ac:dyDescent="0.25">
      <c r="A222" s="142" t="str">
        <f>VLOOKUP(E222,'LISTADO ATM'!$A$2:$C$901,3,0)</f>
        <v>DISTRITO NACIONAL</v>
      </c>
      <c r="B222" s="126" t="s">
        <v>2656</v>
      </c>
      <c r="C222" s="96">
        <v>44434.523854166669</v>
      </c>
      <c r="D222" s="96" t="s">
        <v>2441</v>
      </c>
      <c r="E222" s="126">
        <v>441</v>
      </c>
      <c r="F222" s="142" t="str">
        <f>VLOOKUP(E222,VIP!$A$2:$O15444,2,0)</f>
        <v>DRBR441</v>
      </c>
      <c r="G222" s="142" t="str">
        <f>VLOOKUP(E222,'LISTADO ATM'!$A$2:$B$900,2,0)</f>
        <v>ATM Estacion de Servicio Romulo Betancour</v>
      </c>
      <c r="H222" s="142" t="str">
        <f>VLOOKUP(E222,VIP!$A$2:$O20405,7,FALSE)</f>
        <v>NO</v>
      </c>
      <c r="I222" s="142" t="str">
        <f>VLOOKUP(E222,VIP!$A$2:$O12370,8,FALSE)</f>
        <v>NO</v>
      </c>
      <c r="J222" s="142" t="str">
        <f>VLOOKUP(E222,VIP!$A$2:$O12320,8,FALSE)</f>
        <v>NO</v>
      </c>
      <c r="K222" s="142" t="str">
        <f>VLOOKUP(E222,VIP!$A$2:$O15894,6,0)</f>
        <v>NO</v>
      </c>
      <c r="L222" s="135" t="s">
        <v>2410</v>
      </c>
      <c r="M222" s="95" t="s">
        <v>2438</v>
      </c>
      <c r="N222" s="95" t="s">
        <v>2444</v>
      </c>
      <c r="O222" s="142" t="s">
        <v>2445</v>
      </c>
      <c r="P222" s="142"/>
      <c r="Q222" s="129" t="s">
        <v>2410</v>
      </c>
      <c r="R222" s="44"/>
      <c r="S222" s="101"/>
      <c r="T222" s="101"/>
      <c r="U222" s="101"/>
      <c r="V222" s="78"/>
      <c r="W222" s="69"/>
    </row>
    <row r="223" spans="1:23" ht="18" x14ac:dyDescent="0.25">
      <c r="A223" s="142" t="str">
        <f>VLOOKUP(E223,'LISTADO ATM'!$A$2:$C$901,3,0)</f>
        <v>ESTE</v>
      </c>
      <c r="B223" s="126" t="s">
        <v>2696</v>
      </c>
      <c r="C223" s="96">
        <v>44434.784826388888</v>
      </c>
      <c r="D223" s="96" t="s">
        <v>2460</v>
      </c>
      <c r="E223" s="126">
        <v>660</v>
      </c>
      <c r="F223" s="142" t="str">
        <f>VLOOKUP(E223,VIP!$A$2:$O15471,2,0)</f>
        <v>DRBR660</v>
      </c>
      <c r="G223" s="142" t="str">
        <f>VLOOKUP(E223,'LISTADO ATM'!$A$2:$B$900,2,0)</f>
        <v>ATM Romana Norte II</v>
      </c>
      <c r="H223" s="142" t="str">
        <f>VLOOKUP(E223,VIP!$A$2:$O20432,7,FALSE)</f>
        <v>N/A</v>
      </c>
      <c r="I223" s="142" t="str">
        <f>VLOOKUP(E223,VIP!$A$2:$O12397,8,FALSE)</f>
        <v>N/A</v>
      </c>
      <c r="J223" s="142" t="str">
        <f>VLOOKUP(E223,VIP!$A$2:$O12347,8,FALSE)</f>
        <v>N/A</v>
      </c>
      <c r="K223" s="142" t="str">
        <f>VLOOKUP(E223,VIP!$A$2:$O15921,6,0)</f>
        <v>N/A</v>
      </c>
      <c r="L223" s="135" t="s">
        <v>2410</v>
      </c>
      <c r="M223" s="95" t="s">
        <v>2438</v>
      </c>
      <c r="N223" s="95" t="s">
        <v>2444</v>
      </c>
      <c r="O223" s="142" t="s">
        <v>2461</v>
      </c>
      <c r="P223" s="142"/>
      <c r="Q223" s="129" t="s">
        <v>2410</v>
      </c>
      <c r="R223" s="44"/>
      <c r="S223" s="101"/>
      <c r="T223" s="101"/>
      <c r="U223" s="101"/>
      <c r="V223" s="78"/>
      <c r="W223" s="69"/>
    </row>
    <row r="224" spans="1:23" ht="18" x14ac:dyDescent="0.25">
      <c r="A224" s="142" t="str">
        <f>VLOOKUP(E224,'LISTADO ATM'!$A$2:$C$901,3,0)</f>
        <v>ESTE</v>
      </c>
      <c r="B224" s="126" t="s">
        <v>2695</v>
      </c>
      <c r="C224" s="96">
        <v>44434.785682870373</v>
      </c>
      <c r="D224" s="96" t="s">
        <v>2460</v>
      </c>
      <c r="E224" s="126">
        <v>843</v>
      </c>
      <c r="F224" s="142" t="str">
        <f>VLOOKUP(E224,VIP!$A$2:$O15470,2,0)</f>
        <v>DRBR843</v>
      </c>
      <c r="G224" s="142" t="str">
        <f>VLOOKUP(E224,'LISTADO ATM'!$A$2:$B$900,2,0)</f>
        <v xml:space="preserve">ATM Oficina Romana Centro </v>
      </c>
      <c r="H224" s="142" t="str">
        <f>VLOOKUP(E224,VIP!$A$2:$O20431,7,FALSE)</f>
        <v>Si</v>
      </c>
      <c r="I224" s="142" t="str">
        <f>VLOOKUP(E224,VIP!$A$2:$O12396,8,FALSE)</f>
        <v>Si</v>
      </c>
      <c r="J224" s="142" t="str">
        <f>VLOOKUP(E224,VIP!$A$2:$O12346,8,FALSE)</f>
        <v>Si</v>
      </c>
      <c r="K224" s="142" t="str">
        <f>VLOOKUP(E224,VIP!$A$2:$O15920,6,0)</f>
        <v>NO</v>
      </c>
      <c r="L224" s="135" t="s">
        <v>2410</v>
      </c>
      <c r="M224" s="95" t="s">
        <v>2438</v>
      </c>
      <c r="N224" s="95" t="s">
        <v>2444</v>
      </c>
      <c r="O224" s="142" t="s">
        <v>2461</v>
      </c>
      <c r="P224" s="142"/>
      <c r="Q224" s="129" t="s">
        <v>2410</v>
      </c>
      <c r="R224" s="44"/>
      <c r="S224" s="101"/>
      <c r="T224" s="101"/>
      <c r="U224" s="101"/>
      <c r="V224" s="78"/>
      <c r="W224" s="69"/>
    </row>
    <row r="225" spans="1:23" ht="18" x14ac:dyDescent="0.25">
      <c r="A225" s="142" t="str">
        <f>VLOOKUP(E225,'LISTADO ATM'!$A$2:$C$901,3,0)</f>
        <v>NORTE</v>
      </c>
      <c r="B225" s="126" t="s">
        <v>2689</v>
      </c>
      <c r="C225" s="96">
        <v>44434.790289351855</v>
      </c>
      <c r="D225" s="96" t="s">
        <v>2612</v>
      </c>
      <c r="E225" s="126">
        <v>903</v>
      </c>
      <c r="F225" s="142" t="str">
        <f>VLOOKUP(E225,VIP!$A$2:$O15465,2,0)</f>
        <v>DRBR903</v>
      </c>
      <c r="G225" s="142" t="str">
        <f>VLOOKUP(E225,'LISTADO ATM'!$A$2:$B$900,2,0)</f>
        <v xml:space="preserve">ATM Oficina La Vega Real I </v>
      </c>
      <c r="H225" s="142" t="str">
        <f>VLOOKUP(E225,VIP!$A$2:$O20426,7,FALSE)</f>
        <v>Si</v>
      </c>
      <c r="I225" s="142" t="str">
        <f>VLOOKUP(E225,VIP!$A$2:$O12391,8,FALSE)</f>
        <v>Si</v>
      </c>
      <c r="J225" s="142" t="str">
        <f>VLOOKUP(E225,VIP!$A$2:$O12341,8,FALSE)</f>
        <v>Si</v>
      </c>
      <c r="K225" s="142" t="str">
        <f>VLOOKUP(E225,VIP!$A$2:$O15915,6,0)</f>
        <v>NO</v>
      </c>
      <c r="L225" s="135" t="s">
        <v>2410</v>
      </c>
      <c r="M225" s="95" t="s">
        <v>2438</v>
      </c>
      <c r="N225" s="95" t="s">
        <v>2444</v>
      </c>
      <c r="O225" s="142" t="s">
        <v>2613</v>
      </c>
      <c r="P225" s="142"/>
      <c r="Q225" s="129" t="s">
        <v>2410</v>
      </c>
      <c r="R225" s="44"/>
      <c r="S225" s="101"/>
      <c r="T225" s="101"/>
      <c r="U225" s="101"/>
      <c r="V225" s="78"/>
      <c r="W225" s="69"/>
    </row>
    <row r="226" spans="1:23" ht="18" x14ac:dyDescent="0.25">
      <c r="A226" s="142" t="str">
        <f>VLOOKUP(E226,'LISTADO ATM'!$A$2:$C$901,3,0)</f>
        <v>NORTE</v>
      </c>
      <c r="B226" s="126" t="s">
        <v>2780</v>
      </c>
      <c r="C226" s="96">
        <v>44435.427291666667</v>
      </c>
      <c r="D226" s="96" t="s">
        <v>2612</v>
      </c>
      <c r="E226" s="126">
        <v>635</v>
      </c>
      <c r="F226" s="142" t="str">
        <f>VLOOKUP(E226,VIP!$A$2:$O15467,2,0)</f>
        <v>DRBR12J</v>
      </c>
      <c r="G226" s="142" t="str">
        <f>VLOOKUP(E226,'LISTADO ATM'!$A$2:$B$900,2,0)</f>
        <v xml:space="preserve">ATM Zona Franca Tamboril </v>
      </c>
      <c r="H226" s="142" t="str">
        <f>VLOOKUP(E226,VIP!$A$2:$O20428,7,FALSE)</f>
        <v>Si</v>
      </c>
      <c r="I226" s="142" t="str">
        <f>VLOOKUP(E226,VIP!$A$2:$O12393,8,FALSE)</f>
        <v>Si</v>
      </c>
      <c r="J226" s="142" t="str">
        <f>VLOOKUP(E226,VIP!$A$2:$O12343,8,FALSE)</f>
        <v>Si</v>
      </c>
      <c r="K226" s="142" t="str">
        <f>VLOOKUP(E226,VIP!$A$2:$O15917,6,0)</f>
        <v>NO</v>
      </c>
      <c r="L226" s="135" t="s">
        <v>2410</v>
      </c>
      <c r="M226" s="95" t="s">
        <v>2438</v>
      </c>
      <c r="N226" s="95" t="s">
        <v>2444</v>
      </c>
      <c r="O226" s="142" t="s">
        <v>2613</v>
      </c>
      <c r="P226" s="142"/>
      <c r="Q226" s="129" t="s">
        <v>2410</v>
      </c>
      <c r="R226" s="44"/>
      <c r="S226" s="101"/>
      <c r="T226" s="101"/>
      <c r="U226" s="101"/>
      <c r="V226" s="78"/>
      <c r="W226" s="69"/>
    </row>
    <row r="227" spans="1:23" ht="18" x14ac:dyDescent="0.25">
      <c r="A227" s="142" t="str">
        <f>VLOOKUP(E227,'LISTADO ATM'!$A$2:$C$901,3,0)</f>
        <v>ESTE</v>
      </c>
      <c r="B227" s="126" t="s">
        <v>2775</v>
      </c>
      <c r="C227" s="96">
        <v>44435.439293981479</v>
      </c>
      <c r="D227" s="96" t="s">
        <v>2441</v>
      </c>
      <c r="E227" s="126">
        <v>742</v>
      </c>
      <c r="F227" s="142" t="str">
        <f>VLOOKUP(E227,VIP!$A$2:$O15462,2,0)</f>
        <v>DRBR990</v>
      </c>
      <c r="G227" s="142" t="str">
        <f>VLOOKUP(E227,'LISTADO ATM'!$A$2:$B$900,2,0)</f>
        <v xml:space="preserve">ATM Oficina Plaza del Rey (La Romana) </v>
      </c>
      <c r="H227" s="142" t="str">
        <f>VLOOKUP(E227,VIP!$A$2:$O20423,7,FALSE)</f>
        <v>Si</v>
      </c>
      <c r="I227" s="142" t="str">
        <f>VLOOKUP(E227,VIP!$A$2:$O12388,8,FALSE)</f>
        <v>Si</v>
      </c>
      <c r="J227" s="142" t="str">
        <f>VLOOKUP(E227,VIP!$A$2:$O12338,8,FALSE)</f>
        <v>Si</v>
      </c>
      <c r="K227" s="142" t="str">
        <f>VLOOKUP(E227,VIP!$A$2:$O15912,6,0)</f>
        <v>NO</v>
      </c>
      <c r="L227" s="135" t="s">
        <v>2410</v>
      </c>
      <c r="M227" s="95" t="s">
        <v>2438</v>
      </c>
      <c r="N227" s="95" t="s">
        <v>2444</v>
      </c>
      <c r="O227" s="142" t="s">
        <v>2445</v>
      </c>
      <c r="P227" s="142"/>
      <c r="Q227" s="129" t="s">
        <v>2410</v>
      </c>
      <c r="R227" s="44"/>
      <c r="S227" s="101"/>
      <c r="T227" s="101"/>
      <c r="U227" s="101"/>
      <c r="V227" s="78"/>
      <c r="W227" s="69"/>
    </row>
    <row r="228" spans="1:23" ht="18" x14ac:dyDescent="0.25">
      <c r="A228" s="142" t="str">
        <f>VLOOKUP(E228,'LISTADO ATM'!$A$2:$C$901,3,0)</f>
        <v>ESTE</v>
      </c>
      <c r="B228" s="126" t="s">
        <v>2842</v>
      </c>
      <c r="C228" s="96">
        <v>44435.521724537037</v>
      </c>
      <c r="D228" s="96" t="s">
        <v>2460</v>
      </c>
      <c r="E228" s="126">
        <v>158</v>
      </c>
      <c r="F228" s="142" t="str">
        <f>VLOOKUP(E228,VIP!$A$2:$O15478,2,0)</f>
        <v>DRBR158</v>
      </c>
      <c r="G228" s="142" t="str">
        <f>VLOOKUP(E228,'LISTADO ATM'!$A$2:$B$900,2,0)</f>
        <v xml:space="preserve">ATM Oficina Romana Norte </v>
      </c>
      <c r="H228" s="142" t="str">
        <f>VLOOKUP(E228,VIP!$A$2:$O20439,7,FALSE)</f>
        <v>Si</v>
      </c>
      <c r="I228" s="142" t="str">
        <f>VLOOKUP(E228,VIP!$A$2:$O12404,8,FALSE)</f>
        <v>Si</v>
      </c>
      <c r="J228" s="142" t="str">
        <f>VLOOKUP(E228,VIP!$A$2:$O12354,8,FALSE)</f>
        <v>Si</v>
      </c>
      <c r="K228" s="142" t="str">
        <f>VLOOKUP(E228,VIP!$A$2:$O15928,6,0)</f>
        <v>SI</v>
      </c>
      <c r="L228" s="135" t="s">
        <v>2410</v>
      </c>
      <c r="M228" s="95" t="s">
        <v>2438</v>
      </c>
      <c r="N228" s="95" t="s">
        <v>2444</v>
      </c>
      <c r="O228" s="142" t="s">
        <v>2632</v>
      </c>
      <c r="P228" s="142"/>
      <c r="Q228" s="129" t="s">
        <v>2410</v>
      </c>
      <c r="R228" s="44"/>
      <c r="S228" s="101"/>
      <c r="T228" s="101"/>
      <c r="U228" s="101"/>
      <c r="V228" s="78"/>
      <c r="W228" s="69"/>
    </row>
    <row r="229" spans="1:23" ht="18" x14ac:dyDescent="0.25">
      <c r="A229" s="142" t="str">
        <f>VLOOKUP(E229,'LISTADO ATM'!$A$2:$C$901,3,0)</f>
        <v>ESTE</v>
      </c>
      <c r="B229" s="126" t="s">
        <v>2831</v>
      </c>
      <c r="C229" s="96">
        <v>44435.561412037037</v>
      </c>
      <c r="D229" s="96" t="s">
        <v>2460</v>
      </c>
      <c r="E229" s="126">
        <v>429</v>
      </c>
      <c r="F229" s="142" t="str">
        <f>VLOOKUP(E229,VIP!$A$2:$O15467,2,0)</f>
        <v>DRBR429</v>
      </c>
      <c r="G229" s="142" t="str">
        <f>VLOOKUP(E229,'LISTADO ATM'!$A$2:$B$900,2,0)</f>
        <v xml:space="preserve">ATM Oficina Jumbo La Romana </v>
      </c>
      <c r="H229" s="142" t="str">
        <f>VLOOKUP(E229,VIP!$A$2:$O20428,7,FALSE)</f>
        <v>Si</v>
      </c>
      <c r="I229" s="142" t="str">
        <f>VLOOKUP(E229,VIP!$A$2:$O12393,8,FALSE)</f>
        <v>Si</v>
      </c>
      <c r="J229" s="142" t="str">
        <f>VLOOKUP(E229,VIP!$A$2:$O12343,8,FALSE)</f>
        <v>Si</v>
      </c>
      <c r="K229" s="142" t="str">
        <f>VLOOKUP(E229,VIP!$A$2:$O15917,6,0)</f>
        <v>NO</v>
      </c>
      <c r="L229" s="135" t="s">
        <v>2410</v>
      </c>
      <c r="M229" s="95" t="s">
        <v>2438</v>
      </c>
      <c r="N229" s="95" t="s">
        <v>2444</v>
      </c>
      <c r="O229" s="142" t="s">
        <v>2632</v>
      </c>
      <c r="P229" s="142"/>
      <c r="Q229" s="129" t="s">
        <v>2410</v>
      </c>
      <c r="R229" s="44"/>
      <c r="S229" s="101"/>
      <c r="T229" s="101"/>
      <c r="U229" s="101"/>
      <c r="V229" s="78"/>
      <c r="W229" s="69"/>
    </row>
    <row r="230" spans="1:23" ht="18" x14ac:dyDescent="0.25">
      <c r="A230" s="142" t="str">
        <f>VLOOKUP(E230,'LISTADO ATM'!$A$2:$C$901,3,0)</f>
        <v>DISTRITO NACIONAL</v>
      </c>
      <c r="B230" s="126" t="s">
        <v>2888</v>
      </c>
      <c r="C230" s="96">
        <v>44435.637974537036</v>
      </c>
      <c r="D230" s="96" t="s">
        <v>2441</v>
      </c>
      <c r="E230" s="126">
        <v>755</v>
      </c>
      <c r="F230" s="142" t="str">
        <f>VLOOKUP(E230,VIP!$A$2:$O15484,2,0)</f>
        <v>DRBR755</v>
      </c>
      <c r="G230" s="142" t="str">
        <f>VLOOKUP(E230,'LISTADO ATM'!$A$2:$B$900,2,0)</f>
        <v xml:space="preserve">ATM Oficina Galería del Este (Plaza) </v>
      </c>
      <c r="H230" s="142" t="str">
        <f>VLOOKUP(E230,VIP!$A$2:$O20445,7,FALSE)</f>
        <v>Si</v>
      </c>
      <c r="I230" s="142" t="str">
        <f>VLOOKUP(E230,VIP!$A$2:$O12410,8,FALSE)</f>
        <v>Si</v>
      </c>
      <c r="J230" s="142" t="str">
        <f>VLOOKUP(E230,VIP!$A$2:$O12360,8,FALSE)</f>
        <v>Si</v>
      </c>
      <c r="K230" s="142" t="str">
        <f>VLOOKUP(E230,VIP!$A$2:$O15934,6,0)</f>
        <v>NO</v>
      </c>
      <c r="L230" s="135" t="s">
        <v>2410</v>
      </c>
      <c r="M230" s="95" t="s">
        <v>2438</v>
      </c>
      <c r="N230" s="95" t="s">
        <v>2444</v>
      </c>
      <c r="O230" s="142" t="s">
        <v>2445</v>
      </c>
      <c r="P230" s="142"/>
      <c r="Q230" s="129" t="s">
        <v>2410</v>
      </c>
      <c r="R230" s="44"/>
      <c r="S230" s="101"/>
      <c r="T230" s="101"/>
      <c r="U230" s="101"/>
      <c r="V230" s="78"/>
      <c r="W230" s="69"/>
    </row>
    <row r="231" spans="1:23" ht="18" x14ac:dyDescent="0.25">
      <c r="A231" s="142" t="str">
        <f>VLOOKUP(E231,'LISTADO ATM'!$A$2:$C$901,3,0)</f>
        <v>DISTRITO NACIONAL</v>
      </c>
      <c r="B231" s="126" t="s">
        <v>2881</v>
      </c>
      <c r="C231" s="96">
        <v>44435.647939814815</v>
      </c>
      <c r="D231" s="96" t="s">
        <v>2441</v>
      </c>
      <c r="E231" s="126">
        <v>227</v>
      </c>
      <c r="F231" s="142" t="str">
        <f>VLOOKUP(E231,VIP!$A$2:$O15478,2,0)</f>
        <v>DRBR227</v>
      </c>
      <c r="G231" s="142" t="str">
        <f>VLOOKUP(E231,'LISTADO ATM'!$A$2:$B$900,2,0)</f>
        <v xml:space="preserve">ATM S/M Bravo Av. Enriquillo </v>
      </c>
      <c r="H231" s="142" t="str">
        <f>VLOOKUP(E231,VIP!$A$2:$O20439,7,FALSE)</f>
        <v>Si</v>
      </c>
      <c r="I231" s="142" t="str">
        <f>VLOOKUP(E231,VIP!$A$2:$O12404,8,FALSE)</f>
        <v>Si</v>
      </c>
      <c r="J231" s="142" t="str">
        <f>VLOOKUP(E231,VIP!$A$2:$O12354,8,FALSE)</f>
        <v>Si</v>
      </c>
      <c r="K231" s="142" t="str">
        <f>VLOOKUP(E231,VIP!$A$2:$O15928,6,0)</f>
        <v>NO</v>
      </c>
      <c r="L231" s="135" t="s">
        <v>2410</v>
      </c>
      <c r="M231" s="95" t="s">
        <v>2438</v>
      </c>
      <c r="N231" s="95" t="s">
        <v>2444</v>
      </c>
      <c r="O231" s="142" t="s">
        <v>2445</v>
      </c>
      <c r="P231" s="142"/>
      <c r="Q231" s="129" t="s">
        <v>2410</v>
      </c>
      <c r="R231" s="44"/>
      <c r="S231" s="101"/>
      <c r="T231" s="101"/>
      <c r="U231" s="101"/>
      <c r="V231" s="78"/>
      <c r="W231" s="69"/>
    </row>
    <row r="232" spans="1:23" ht="18" x14ac:dyDescent="0.25">
      <c r="A232" s="142" t="str">
        <f>VLOOKUP(E232,'LISTADO ATM'!$A$2:$C$901,3,0)</f>
        <v>DISTRITO NACIONAL</v>
      </c>
      <c r="B232" s="126" t="s">
        <v>2880</v>
      </c>
      <c r="C232" s="96">
        <v>44435.650405092594</v>
      </c>
      <c r="D232" s="96" t="s">
        <v>2441</v>
      </c>
      <c r="E232" s="126">
        <v>671</v>
      </c>
      <c r="F232" s="142" t="str">
        <f>VLOOKUP(E232,VIP!$A$2:$O15477,2,0)</f>
        <v>DRBR671</v>
      </c>
      <c r="G232" s="142" t="str">
        <f>VLOOKUP(E232,'LISTADO ATM'!$A$2:$B$900,2,0)</f>
        <v>ATM Ayuntamiento Sto. Dgo. Norte</v>
      </c>
      <c r="H232" s="142" t="str">
        <f>VLOOKUP(E232,VIP!$A$2:$O20438,7,FALSE)</f>
        <v>Si</v>
      </c>
      <c r="I232" s="142" t="str">
        <f>VLOOKUP(E232,VIP!$A$2:$O12403,8,FALSE)</f>
        <v>Si</v>
      </c>
      <c r="J232" s="142" t="str">
        <f>VLOOKUP(E232,VIP!$A$2:$O12353,8,FALSE)</f>
        <v>Si</v>
      </c>
      <c r="K232" s="142" t="str">
        <f>VLOOKUP(E232,VIP!$A$2:$O15927,6,0)</f>
        <v>NO</v>
      </c>
      <c r="L232" s="135" t="s">
        <v>2410</v>
      </c>
      <c r="M232" s="95" t="s">
        <v>2438</v>
      </c>
      <c r="N232" s="95" t="s">
        <v>2444</v>
      </c>
      <c r="O232" s="142" t="s">
        <v>2445</v>
      </c>
      <c r="P232" s="142"/>
      <c r="Q232" s="129" t="s">
        <v>2410</v>
      </c>
      <c r="R232" s="44"/>
      <c r="S232" s="101"/>
      <c r="T232" s="101"/>
      <c r="U232" s="101"/>
      <c r="V232" s="78"/>
      <c r="W232" s="69"/>
    </row>
    <row r="233" spans="1:23" ht="18" x14ac:dyDescent="0.25">
      <c r="A233" s="142" t="str">
        <f>VLOOKUP(E233,'LISTADO ATM'!$A$2:$C$901,3,0)</f>
        <v>NORTE</v>
      </c>
      <c r="B233" s="126" t="s">
        <v>2870</v>
      </c>
      <c r="C233" s="96">
        <v>44435.764293981483</v>
      </c>
      <c r="D233" s="96" t="s">
        <v>2612</v>
      </c>
      <c r="E233" s="126">
        <v>129</v>
      </c>
      <c r="F233" s="142" t="str">
        <f>VLOOKUP(E233,VIP!$A$2:$O15467,2,0)</f>
        <v>DRBR129</v>
      </c>
      <c r="G233" s="142" t="str">
        <f>VLOOKUP(E233,'LISTADO ATM'!$A$2:$B$900,2,0)</f>
        <v xml:space="preserve">ATM Multicentro La Sirena (Santiago) </v>
      </c>
      <c r="H233" s="142" t="str">
        <f>VLOOKUP(E233,VIP!$A$2:$O20428,7,FALSE)</f>
        <v>Si</v>
      </c>
      <c r="I233" s="142" t="str">
        <f>VLOOKUP(E233,VIP!$A$2:$O12393,8,FALSE)</f>
        <v>Si</v>
      </c>
      <c r="J233" s="142" t="str">
        <f>VLOOKUP(E233,VIP!$A$2:$O12343,8,FALSE)</f>
        <v>Si</v>
      </c>
      <c r="K233" s="142" t="str">
        <f>VLOOKUP(E233,VIP!$A$2:$O15917,6,0)</f>
        <v>SI</v>
      </c>
      <c r="L233" s="135" t="s">
        <v>2410</v>
      </c>
      <c r="M233" s="95" t="s">
        <v>2438</v>
      </c>
      <c r="N233" s="95" t="s">
        <v>2647</v>
      </c>
      <c r="O233" s="142" t="s">
        <v>2613</v>
      </c>
      <c r="P233" s="142"/>
      <c r="Q233" s="129" t="s">
        <v>2410</v>
      </c>
      <c r="R233" s="44"/>
      <c r="S233" s="101"/>
      <c r="T233" s="101"/>
      <c r="U233" s="101"/>
      <c r="V233" s="78"/>
      <c r="W233" s="69"/>
    </row>
    <row r="234" spans="1:23" ht="18" x14ac:dyDescent="0.25">
      <c r="A234" s="142" t="str">
        <f>VLOOKUP(E234,'LISTADO ATM'!$A$2:$C$901,3,0)</f>
        <v>ESTE</v>
      </c>
      <c r="B234" s="126" t="s">
        <v>2867</v>
      </c>
      <c r="C234" s="96">
        <v>44435.765381944446</v>
      </c>
      <c r="D234" s="96" t="s">
        <v>2460</v>
      </c>
      <c r="E234" s="126">
        <v>16</v>
      </c>
      <c r="F234" s="142" t="str">
        <f>VLOOKUP(E234,VIP!$A$2:$O15464,2,0)</f>
        <v>DRBR046</v>
      </c>
      <c r="G234" s="142" t="str">
        <f>VLOOKUP(E234,'LISTADO ATM'!$A$2:$B$900,2,0)</f>
        <v>ATM Estación Texaco Sabana de la Mar</v>
      </c>
      <c r="H234" s="142" t="str">
        <f>VLOOKUP(E234,VIP!$A$2:$O20425,7,FALSE)</f>
        <v>Si</v>
      </c>
      <c r="I234" s="142" t="str">
        <f>VLOOKUP(E234,VIP!$A$2:$O12390,8,FALSE)</f>
        <v>Si</v>
      </c>
      <c r="J234" s="142" t="str">
        <f>VLOOKUP(E234,VIP!$A$2:$O12340,8,FALSE)</f>
        <v>Si</v>
      </c>
      <c r="K234" s="142" t="str">
        <f>VLOOKUP(E234,VIP!$A$2:$O15914,6,0)</f>
        <v>NO</v>
      </c>
      <c r="L234" s="135" t="s">
        <v>2410</v>
      </c>
      <c r="M234" s="95" t="s">
        <v>2438</v>
      </c>
      <c r="N234" s="95" t="s">
        <v>2444</v>
      </c>
      <c r="O234" s="142" t="s">
        <v>2461</v>
      </c>
      <c r="P234" s="142"/>
      <c r="Q234" s="129" t="s">
        <v>2410</v>
      </c>
      <c r="R234" s="44"/>
      <c r="S234" s="101"/>
      <c r="T234" s="101"/>
      <c r="U234" s="101"/>
      <c r="V234" s="78"/>
      <c r="W234" s="69"/>
    </row>
    <row r="235" spans="1:23" ht="18" x14ac:dyDescent="0.25">
      <c r="A235" s="142" t="str">
        <f>VLOOKUP(E235,'LISTADO ATM'!$A$2:$C$901,3,0)</f>
        <v>DISTRITO NACIONAL</v>
      </c>
      <c r="B235" s="126" t="s">
        <v>2865</v>
      </c>
      <c r="C235" s="96">
        <v>44435.766828703701</v>
      </c>
      <c r="D235" s="96" t="s">
        <v>2441</v>
      </c>
      <c r="E235" s="126">
        <v>331</v>
      </c>
      <c r="F235" s="142" t="str">
        <f>VLOOKUP(E235,VIP!$A$2:$O15462,2,0)</f>
        <v>DRBR331</v>
      </c>
      <c r="G235" s="142" t="str">
        <f>VLOOKUP(E235,'LISTADO ATM'!$A$2:$B$900,2,0)</f>
        <v>ATM Ayuntamiento Sto. Dgo. Este</v>
      </c>
      <c r="H235" s="142" t="str">
        <f>VLOOKUP(E235,VIP!$A$2:$O20423,7,FALSE)</f>
        <v>N/A</v>
      </c>
      <c r="I235" s="142" t="str">
        <f>VLOOKUP(E235,VIP!$A$2:$O12388,8,FALSE)</f>
        <v>N/A</v>
      </c>
      <c r="J235" s="142" t="str">
        <f>VLOOKUP(E235,VIP!$A$2:$O12338,8,FALSE)</f>
        <v>N/A</v>
      </c>
      <c r="K235" s="142" t="str">
        <f>VLOOKUP(E235,VIP!$A$2:$O15912,6,0)</f>
        <v>NO</v>
      </c>
      <c r="L235" s="135" t="s">
        <v>2410</v>
      </c>
      <c r="M235" s="95" t="s">
        <v>2438</v>
      </c>
      <c r="N235" s="95" t="s">
        <v>2444</v>
      </c>
      <c r="O235" s="142" t="s">
        <v>2445</v>
      </c>
      <c r="P235" s="142"/>
      <c r="Q235" s="129" t="s">
        <v>2410</v>
      </c>
      <c r="R235" s="44"/>
      <c r="S235" s="101"/>
      <c r="T235" s="101"/>
      <c r="U235" s="101"/>
      <c r="V235" s="78"/>
      <c r="W235" s="69"/>
    </row>
    <row r="236" spans="1:23" ht="18" x14ac:dyDescent="0.25">
      <c r="A236" s="142" t="str">
        <f>VLOOKUP(E236,'LISTADO ATM'!$A$2:$C$901,3,0)</f>
        <v>NORTE</v>
      </c>
      <c r="B236" s="126" t="s">
        <v>2864</v>
      </c>
      <c r="C236" s="96">
        <v>44435.767685185187</v>
      </c>
      <c r="D236" s="96" t="s">
        <v>2612</v>
      </c>
      <c r="E236" s="126">
        <v>154</v>
      </c>
      <c r="F236" s="142" t="str">
        <f>VLOOKUP(E236,VIP!$A$2:$O15461,2,0)</f>
        <v>DRBR154</v>
      </c>
      <c r="G236" s="142" t="str">
        <f>VLOOKUP(E236,'LISTADO ATM'!$A$2:$B$900,2,0)</f>
        <v xml:space="preserve">ATM Oficina Sánchez </v>
      </c>
      <c r="H236" s="142" t="str">
        <f>VLOOKUP(E236,VIP!$A$2:$O20422,7,FALSE)</f>
        <v>Si</v>
      </c>
      <c r="I236" s="142" t="str">
        <f>VLOOKUP(E236,VIP!$A$2:$O12387,8,FALSE)</f>
        <v>Si</v>
      </c>
      <c r="J236" s="142" t="str">
        <f>VLOOKUP(E236,VIP!$A$2:$O12337,8,FALSE)</f>
        <v>Si</v>
      </c>
      <c r="K236" s="142" t="str">
        <f>VLOOKUP(E236,VIP!$A$2:$O15911,6,0)</f>
        <v>SI</v>
      </c>
      <c r="L236" s="135" t="s">
        <v>2410</v>
      </c>
      <c r="M236" s="95" t="s">
        <v>2438</v>
      </c>
      <c r="N236" s="95" t="s">
        <v>2647</v>
      </c>
      <c r="O236" s="142" t="s">
        <v>2613</v>
      </c>
      <c r="P236" s="142"/>
      <c r="Q236" s="129" t="s">
        <v>2410</v>
      </c>
      <c r="R236" s="44"/>
      <c r="S236" s="101"/>
      <c r="T236" s="101"/>
      <c r="U236" s="101"/>
      <c r="V236" s="78"/>
      <c r="W236" s="69"/>
    </row>
    <row r="237" spans="1:23" ht="18" x14ac:dyDescent="0.25">
      <c r="A237" s="142" t="str">
        <f>VLOOKUP(E237,'LISTADO ATM'!$A$2:$C$901,3,0)</f>
        <v>DISTRITO NACIONAL</v>
      </c>
      <c r="B237" s="126" t="s">
        <v>2914</v>
      </c>
      <c r="C237" s="96">
        <v>44435.962951388887</v>
      </c>
      <c r="D237" s="96" t="s">
        <v>2460</v>
      </c>
      <c r="E237" s="126">
        <v>815</v>
      </c>
      <c r="F237" s="142" t="str">
        <f>VLOOKUP(E237,VIP!$A$2:$O15459,2,0)</f>
        <v>DRBR24A</v>
      </c>
      <c r="G237" s="142" t="str">
        <f>VLOOKUP(E237,'LISTADO ATM'!$A$2:$B$900,2,0)</f>
        <v xml:space="preserve">ATM Oficina Atalaya del Mar </v>
      </c>
      <c r="H237" s="142" t="str">
        <f>VLOOKUP(E237,VIP!$A$2:$O20420,7,FALSE)</f>
        <v>Si</v>
      </c>
      <c r="I237" s="142" t="str">
        <f>VLOOKUP(E237,VIP!$A$2:$O12385,8,FALSE)</f>
        <v>Si</v>
      </c>
      <c r="J237" s="142" t="str">
        <f>VLOOKUP(E237,VIP!$A$2:$O12335,8,FALSE)</f>
        <v>Si</v>
      </c>
      <c r="K237" s="142" t="str">
        <f>VLOOKUP(E237,VIP!$A$2:$O15909,6,0)</f>
        <v>SI</v>
      </c>
      <c r="L237" s="135" t="s">
        <v>2410</v>
      </c>
      <c r="M237" s="95" t="s">
        <v>2438</v>
      </c>
      <c r="N237" s="95" t="s">
        <v>2444</v>
      </c>
      <c r="O237" s="142" t="s">
        <v>2461</v>
      </c>
      <c r="P237" s="142"/>
      <c r="Q237" s="129" t="s">
        <v>2410</v>
      </c>
      <c r="R237" s="44"/>
      <c r="S237" s="101"/>
      <c r="T237" s="101"/>
      <c r="U237" s="101"/>
      <c r="V237" s="78"/>
      <c r="W237" s="69"/>
    </row>
    <row r="238" spans="1:23" ht="18" x14ac:dyDescent="0.25">
      <c r="A238" s="142" t="str">
        <f>VLOOKUP(E238,'LISTADO ATM'!$A$2:$C$901,3,0)</f>
        <v>SUR</v>
      </c>
      <c r="B238" s="126" t="s">
        <v>2915</v>
      </c>
      <c r="C238" s="96">
        <v>44435.960277777776</v>
      </c>
      <c r="D238" s="96" t="s">
        <v>2460</v>
      </c>
      <c r="E238" s="126">
        <v>44</v>
      </c>
      <c r="F238" s="142" t="str">
        <f>VLOOKUP(E238,VIP!$A$2:$O15460,2,0)</f>
        <v>DRBR044</v>
      </c>
      <c r="G238" s="142" t="str">
        <f>VLOOKUP(E238,'LISTADO ATM'!$A$2:$B$900,2,0)</f>
        <v xml:space="preserve">ATM Oficina Pedernales </v>
      </c>
      <c r="H238" s="142" t="str">
        <f>VLOOKUP(E238,VIP!$A$2:$O20421,7,FALSE)</f>
        <v>Si</v>
      </c>
      <c r="I238" s="142" t="str">
        <f>VLOOKUP(E238,VIP!$A$2:$O12386,8,FALSE)</f>
        <v>Si</v>
      </c>
      <c r="J238" s="142" t="str">
        <f>VLOOKUP(E238,VIP!$A$2:$O12336,8,FALSE)</f>
        <v>Si</v>
      </c>
      <c r="K238" s="142" t="str">
        <f>VLOOKUP(E238,VIP!$A$2:$O15910,6,0)</f>
        <v>SI</v>
      </c>
      <c r="L238" s="135" t="s">
        <v>2410</v>
      </c>
      <c r="M238" s="95" t="s">
        <v>2438</v>
      </c>
      <c r="N238" s="95" t="s">
        <v>2444</v>
      </c>
      <c r="O238" s="142" t="s">
        <v>2461</v>
      </c>
      <c r="P238" s="142"/>
      <c r="Q238" s="129" t="s">
        <v>2410</v>
      </c>
      <c r="R238" s="44"/>
      <c r="S238" s="101"/>
      <c r="T238" s="101"/>
      <c r="U238" s="101"/>
      <c r="V238" s="78"/>
      <c r="W238" s="69"/>
    </row>
    <row r="239" spans="1:23" ht="18" x14ac:dyDescent="0.25">
      <c r="A239" s="142" t="str">
        <f>VLOOKUP(E239,'LISTADO ATM'!$A$2:$C$901,3,0)</f>
        <v>DISTRITO NACIONAL</v>
      </c>
      <c r="B239" s="126" t="s">
        <v>2916</v>
      </c>
      <c r="C239" s="96">
        <v>44435.959467592591</v>
      </c>
      <c r="D239" s="96" t="s">
        <v>2460</v>
      </c>
      <c r="E239" s="126">
        <v>409</v>
      </c>
      <c r="F239" s="142" t="str">
        <f>VLOOKUP(E239,VIP!$A$2:$O15461,2,0)</f>
        <v>DRBR409</v>
      </c>
      <c r="G239" s="142" t="str">
        <f>VLOOKUP(E239,'LISTADO ATM'!$A$2:$B$900,2,0)</f>
        <v xml:space="preserve">ATM Oficina Las Palmas de Herrera I </v>
      </c>
      <c r="H239" s="142" t="str">
        <f>VLOOKUP(E239,VIP!$A$2:$O20422,7,FALSE)</f>
        <v>Si</v>
      </c>
      <c r="I239" s="142" t="str">
        <f>VLOOKUP(E239,VIP!$A$2:$O12387,8,FALSE)</f>
        <v>Si</v>
      </c>
      <c r="J239" s="142" t="str">
        <f>VLOOKUP(E239,VIP!$A$2:$O12337,8,FALSE)</f>
        <v>Si</v>
      </c>
      <c r="K239" s="142" t="str">
        <f>VLOOKUP(E239,VIP!$A$2:$O15911,6,0)</f>
        <v>NO</v>
      </c>
      <c r="L239" s="135" t="s">
        <v>2410</v>
      </c>
      <c r="M239" s="95" t="s">
        <v>2438</v>
      </c>
      <c r="N239" s="95" t="s">
        <v>2444</v>
      </c>
      <c r="O239" s="142" t="s">
        <v>2461</v>
      </c>
      <c r="P239" s="142"/>
      <c r="Q239" s="129" t="s">
        <v>2410</v>
      </c>
      <c r="R239" s="44"/>
      <c r="S239" s="101"/>
      <c r="T239" s="101"/>
      <c r="U239" s="101"/>
      <c r="V239" s="78"/>
      <c r="W239" s="69"/>
    </row>
    <row r="240" spans="1:23" ht="18" x14ac:dyDescent="0.25">
      <c r="A240" s="142" t="str">
        <f>VLOOKUP(E240,'LISTADO ATM'!$A$2:$C$901,3,0)</f>
        <v>ESTE</v>
      </c>
      <c r="B240" s="126" t="s">
        <v>2917</v>
      </c>
      <c r="C240" s="96">
        <v>44435.958923611113</v>
      </c>
      <c r="D240" s="96" t="s">
        <v>2460</v>
      </c>
      <c r="E240" s="126">
        <v>114</v>
      </c>
      <c r="F240" s="142" t="str">
        <f>VLOOKUP(E240,VIP!$A$2:$O15462,2,0)</f>
        <v>DRBR114</v>
      </c>
      <c r="G240" s="142" t="str">
        <f>VLOOKUP(E240,'LISTADO ATM'!$A$2:$B$900,2,0)</f>
        <v xml:space="preserve">ATM Oficina Hato Mayor </v>
      </c>
      <c r="H240" s="142" t="str">
        <f>VLOOKUP(E240,VIP!$A$2:$O20423,7,FALSE)</f>
        <v>Si</v>
      </c>
      <c r="I240" s="142" t="str">
        <f>VLOOKUP(E240,VIP!$A$2:$O12388,8,FALSE)</f>
        <v>Si</v>
      </c>
      <c r="J240" s="142" t="str">
        <f>VLOOKUP(E240,VIP!$A$2:$O12338,8,FALSE)</f>
        <v>Si</v>
      </c>
      <c r="K240" s="142" t="str">
        <f>VLOOKUP(E240,VIP!$A$2:$O15912,6,0)</f>
        <v>NO</v>
      </c>
      <c r="L240" s="135" t="s">
        <v>2410</v>
      </c>
      <c r="M240" s="95" t="s">
        <v>2438</v>
      </c>
      <c r="N240" s="95" t="s">
        <v>2444</v>
      </c>
      <c r="O240" s="142" t="s">
        <v>2461</v>
      </c>
      <c r="P240" s="142"/>
      <c r="Q240" s="129" t="s">
        <v>2410</v>
      </c>
      <c r="R240" s="44"/>
      <c r="S240" s="101"/>
      <c r="T240" s="101"/>
      <c r="U240" s="101"/>
      <c r="V240" s="78"/>
      <c r="W240" s="69"/>
    </row>
    <row r="241" spans="1:23" ht="18" x14ac:dyDescent="0.25">
      <c r="A241" s="142" t="str">
        <f>VLOOKUP(E241,'LISTADO ATM'!$A$2:$C$901,3,0)</f>
        <v>ESTE</v>
      </c>
      <c r="B241" s="126" t="s">
        <v>2918</v>
      </c>
      <c r="C241" s="96">
        <v>44435.958240740743</v>
      </c>
      <c r="D241" s="96" t="s">
        <v>2460</v>
      </c>
      <c r="E241" s="126">
        <v>121</v>
      </c>
      <c r="F241" s="142" t="str">
        <f>VLOOKUP(E241,VIP!$A$2:$O15463,2,0)</f>
        <v>DRBR121</v>
      </c>
      <c r="G241" s="142" t="str">
        <f>VLOOKUP(E241,'LISTADO ATM'!$A$2:$B$900,2,0)</f>
        <v xml:space="preserve">ATM Oficina Bayaguana </v>
      </c>
      <c r="H241" s="142" t="str">
        <f>VLOOKUP(E241,VIP!$A$2:$O20424,7,FALSE)</f>
        <v>Si</v>
      </c>
      <c r="I241" s="142" t="str">
        <f>VLOOKUP(E241,VIP!$A$2:$O12389,8,FALSE)</f>
        <v>Si</v>
      </c>
      <c r="J241" s="142" t="str">
        <f>VLOOKUP(E241,VIP!$A$2:$O12339,8,FALSE)</f>
        <v>Si</v>
      </c>
      <c r="K241" s="142" t="str">
        <f>VLOOKUP(E241,VIP!$A$2:$O15913,6,0)</f>
        <v>SI</v>
      </c>
      <c r="L241" s="135" t="s">
        <v>2410</v>
      </c>
      <c r="M241" s="95" t="s">
        <v>2438</v>
      </c>
      <c r="N241" s="95" t="s">
        <v>2444</v>
      </c>
      <c r="O241" s="142" t="s">
        <v>2461</v>
      </c>
      <c r="P241" s="142"/>
      <c r="Q241" s="129" t="s">
        <v>2410</v>
      </c>
      <c r="R241" s="44"/>
      <c r="S241" s="101"/>
      <c r="T241" s="101"/>
      <c r="U241" s="101"/>
      <c r="V241" s="78"/>
      <c r="W241" s="69"/>
    </row>
    <row r="242" spans="1:23" ht="18" x14ac:dyDescent="0.25">
      <c r="A242" s="142" t="str">
        <f>VLOOKUP(E242,'LISTADO ATM'!$A$2:$C$901,3,0)</f>
        <v>DISTRITO NACIONAL</v>
      </c>
      <c r="B242" s="126" t="s">
        <v>2919</v>
      </c>
      <c r="C242" s="96">
        <v>44435.957407407404</v>
      </c>
      <c r="D242" s="96" t="s">
        <v>2441</v>
      </c>
      <c r="E242" s="126">
        <v>697</v>
      </c>
      <c r="F242" s="142" t="str">
        <f>VLOOKUP(E242,VIP!$A$2:$O15464,2,0)</f>
        <v>DRBR697</v>
      </c>
      <c r="G242" s="142" t="str">
        <f>VLOOKUP(E242,'LISTADO ATM'!$A$2:$B$900,2,0)</f>
        <v>ATM Hipermercado Olé Ciudad Juan Bosch</v>
      </c>
      <c r="H242" s="142" t="str">
        <f>VLOOKUP(E242,VIP!$A$2:$O20425,7,FALSE)</f>
        <v>Si</v>
      </c>
      <c r="I242" s="142" t="str">
        <f>VLOOKUP(E242,VIP!$A$2:$O12390,8,FALSE)</f>
        <v>Si</v>
      </c>
      <c r="J242" s="142" t="str">
        <f>VLOOKUP(E242,VIP!$A$2:$O12340,8,FALSE)</f>
        <v>Si</v>
      </c>
      <c r="K242" s="142" t="str">
        <f>VLOOKUP(E242,VIP!$A$2:$O15914,6,0)</f>
        <v>NO</v>
      </c>
      <c r="L242" s="135" t="s">
        <v>2410</v>
      </c>
      <c r="M242" s="95" t="s">
        <v>2438</v>
      </c>
      <c r="N242" s="95" t="s">
        <v>2444</v>
      </c>
      <c r="O242" s="142" t="s">
        <v>2445</v>
      </c>
      <c r="P242" s="142"/>
      <c r="Q242" s="129" t="s">
        <v>2410</v>
      </c>
      <c r="R242" s="44"/>
      <c r="S242" s="101"/>
      <c r="T242" s="101"/>
      <c r="U242" s="101"/>
      <c r="V242" s="78"/>
      <c r="W242" s="69"/>
    </row>
    <row r="243" spans="1:23" ht="18" x14ac:dyDescent="0.25">
      <c r="A243" s="142" t="str">
        <f>VLOOKUP(E243,'LISTADO ATM'!$A$2:$C$901,3,0)</f>
        <v>ESTE</v>
      </c>
      <c r="B243" s="126" t="s">
        <v>2923</v>
      </c>
      <c r="C243" s="96">
        <v>44435.919131944444</v>
      </c>
      <c r="D243" s="96" t="s">
        <v>2460</v>
      </c>
      <c r="E243" s="126">
        <v>651</v>
      </c>
      <c r="F243" s="142" t="str">
        <f>VLOOKUP(E243,VIP!$A$2:$O15467,2,0)</f>
        <v>DRBR651</v>
      </c>
      <c r="G243" s="142" t="str">
        <f>VLOOKUP(E243,'LISTADO ATM'!$A$2:$B$900,2,0)</f>
        <v>ATM Eco Petroleo Romana</v>
      </c>
      <c r="H243" s="142" t="str">
        <f>VLOOKUP(E243,VIP!$A$2:$O20428,7,FALSE)</f>
        <v>Si</v>
      </c>
      <c r="I243" s="142" t="str">
        <f>VLOOKUP(E243,VIP!$A$2:$O12393,8,FALSE)</f>
        <v>Si</v>
      </c>
      <c r="J243" s="142" t="str">
        <f>VLOOKUP(E243,VIP!$A$2:$O12343,8,FALSE)</f>
        <v>Si</v>
      </c>
      <c r="K243" s="142" t="str">
        <f>VLOOKUP(E243,VIP!$A$2:$O15917,6,0)</f>
        <v>NO</v>
      </c>
      <c r="L243" s="135" t="s">
        <v>2410</v>
      </c>
      <c r="M243" s="95" t="s">
        <v>2438</v>
      </c>
      <c r="N243" s="95" t="s">
        <v>2444</v>
      </c>
      <c r="O243" s="142" t="s">
        <v>2461</v>
      </c>
      <c r="P243" s="142"/>
      <c r="Q243" s="129" t="s">
        <v>2410</v>
      </c>
      <c r="R243" s="44"/>
      <c r="S243" s="101"/>
      <c r="T243" s="101"/>
      <c r="U243" s="101"/>
      <c r="V243" s="78"/>
      <c r="W243" s="69"/>
    </row>
    <row r="244" spans="1:23" ht="18" x14ac:dyDescent="0.25">
      <c r="A244" s="142" t="str">
        <f>VLOOKUP(E244,'LISTADO ATM'!$A$2:$C$901,3,0)</f>
        <v>DISTRITO NACIONAL</v>
      </c>
      <c r="B244" s="126" t="s">
        <v>2925</v>
      </c>
      <c r="C244" s="96">
        <v>44435.915763888886</v>
      </c>
      <c r="D244" s="96" t="s">
        <v>2460</v>
      </c>
      <c r="E244" s="126">
        <v>904</v>
      </c>
      <c r="F244" s="142" t="str">
        <f>VLOOKUP(E244,VIP!$A$2:$O15469,2,0)</f>
        <v>DRBR24B</v>
      </c>
      <c r="G244" s="142" t="str">
        <f>VLOOKUP(E244,'LISTADO ATM'!$A$2:$B$900,2,0)</f>
        <v xml:space="preserve">ATM Oficina Multicentro La Sirena Churchill </v>
      </c>
      <c r="H244" s="142" t="str">
        <f>VLOOKUP(E244,VIP!$A$2:$O20430,7,FALSE)</f>
        <v>Si</v>
      </c>
      <c r="I244" s="142" t="str">
        <f>VLOOKUP(E244,VIP!$A$2:$O12395,8,FALSE)</f>
        <v>Si</v>
      </c>
      <c r="J244" s="142" t="str">
        <f>VLOOKUP(E244,VIP!$A$2:$O12345,8,FALSE)</f>
        <v>Si</v>
      </c>
      <c r="K244" s="142" t="str">
        <f>VLOOKUP(E244,VIP!$A$2:$O15919,6,0)</f>
        <v>SI</v>
      </c>
      <c r="L244" s="135" t="s">
        <v>2410</v>
      </c>
      <c r="M244" s="95" t="s">
        <v>2438</v>
      </c>
      <c r="N244" s="95" t="s">
        <v>2444</v>
      </c>
      <c r="O244" s="142" t="s">
        <v>2461</v>
      </c>
      <c r="P244" s="142"/>
      <c r="Q244" s="129" t="s">
        <v>2410</v>
      </c>
      <c r="R244" s="44"/>
      <c r="S244" s="101"/>
      <c r="T244" s="101"/>
      <c r="U244" s="101"/>
      <c r="V244" s="78"/>
      <c r="W244" s="69"/>
    </row>
    <row r="245" spans="1:23" ht="18" x14ac:dyDescent="0.25">
      <c r="A245" s="142" t="str">
        <f>VLOOKUP(E245,'LISTADO ATM'!$A$2:$C$901,3,0)</f>
        <v>SUR</v>
      </c>
      <c r="B245" s="126" t="s">
        <v>2651</v>
      </c>
      <c r="C245" s="96">
        <v>44434.579861111109</v>
      </c>
      <c r="D245" s="96" t="s">
        <v>2174</v>
      </c>
      <c r="E245" s="126">
        <v>89</v>
      </c>
      <c r="F245" s="142" t="str">
        <f>VLOOKUP(E245,VIP!$A$2:$O15433,2,0)</f>
        <v>DRBR089</v>
      </c>
      <c r="G245" s="142" t="str">
        <f>VLOOKUP(E245,'LISTADO ATM'!$A$2:$B$900,2,0)</f>
        <v xml:space="preserve">ATM UNP El Cercado (San Juan) </v>
      </c>
      <c r="H245" s="142" t="str">
        <f>VLOOKUP(E245,VIP!$A$2:$O20394,7,FALSE)</f>
        <v>Si</v>
      </c>
      <c r="I245" s="142" t="str">
        <f>VLOOKUP(E245,VIP!$A$2:$O12359,8,FALSE)</f>
        <v>Si</v>
      </c>
      <c r="J245" s="142" t="str">
        <f>VLOOKUP(E245,VIP!$A$2:$O12309,8,FALSE)</f>
        <v>Si</v>
      </c>
      <c r="K245" s="142" t="str">
        <f>VLOOKUP(E245,VIP!$A$2:$O15883,6,0)</f>
        <v>NO</v>
      </c>
      <c r="L245" s="135" t="s">
        <v>2456</v>
      </c>
      <c r="M245" s="95" t="s">
        <v>2438</v>
      </c>
      <c r="N245" s="95" t="s">
        <v>2444</v>
      </c>
      <c r="O245" s="142" t="s">
        <v>2446</v>
      </c>
      <c r="P245" s="142" t="s">
        <v>2630</v>
      </c>
      <c r="Q245" s="129" t="s">
        <v>2456</v>
      </c>
      <c r="R245" s="44"/>
      <c r="S245" s="101"/>
      <c r="T245" s="101"/>
      <c r="U245" s="101"/>
      <c r="V245" s="78"/>
      <c r="W245" s="69"/>
    </row>
    <row r="246" spans="1:23" ht="18" x14ac:dyDescent="0.25">
      <c r="A246" s="142" t="str">
        <f>VLOOKUP(E246,'LISTADO ATM'!$A$2:$C$901,3,0)</f>
        <v>NORTE</v>
      </c>
      <c r="B246" s="126" t="s">
        <v>2754</v>
      </c>
      <c r="C246" s="96">
        <v>44435.317870370367</v>
      </c>
      <c r="D246" s="96" t="s">
        <v>2175</v>
      </c>
      <c r="E246" s="126">
        <v>862</v>
      </c>
      <c r="F246" s="142" t="str">
        <f>VLOOKUP(E246,VIP!$A$2:$O15453,2,0)</f>
        <v>DRBR862</v>
      </c>
      <c r="G246" s="142" t="str">
        <f>VLOOKUP(E246,'LISTADO ATM'!$A$2:$B$900,2,0)</f>
        <v xml:space="preserve">ATM S/M Doble A (Sabaneta) </v>
      </c>
      <c r="H246" s="142" t="str">
        <f>VLOOKUP(E246,VIP!$A$2:$O20414,7,FALSE)</f>
        <v>Si</v>
      </c>
      <c r="I246" s="142" t="str">
        <f>VLOOKUP(E246,VIP!$A$2:$O12379,8,FALSE)</f>
        <v>Si</v>
      </c>
      <c r="J246" s="142" t="str">
        <f>VLOOKUP(E246,VIP!$A$2:$O12329,8,FALSE)</f>
        <v>Si</v>
      </c>
      <c r="K246" s="142" t="str">
        <f>VLOOKUP(E246,VIP!$A$2:$O15903,6,0)</f>
        <v>NO</v>
      </c>
      <c r="L246" s="135" t="s">
        <v>2456</v>
      </c>
      <c r="M246" s="95" t="s">
        <v>2438</v>
      </c>
      <c r="N246" s="95" t="s">
        <v>2444</v>
      </c>
      <c r="O246" s="142" t="s">
        <v>2642</v>
      </c>
      <c r="P246" s="142"/>
      <c r="Q246" s="129" t="s">
        <v>2456</v>
      </c>
      <c r="R246" s="44"/>
      <c r="S246" s="101"/>
      <c r="T246" s="101"/>
      <c r="U246" s="101"/>
      <c r="V246" s="78"/>
      <c r="W246" s="69"/>
    </row>
    <row r="247" spans="1:23" ht="18" x14ac:dyDescent="0.25">
      <c r="A247" s="142" t="str">
        <f>VLOOKUP(E247,'LISTADO ATM'!$A$2:$C$901,3,0)</f>
        <v>DISTRITO NACIONAL</v>
      </c>
      <c r="B247" s="126" t="s">
        <v>2824</v>
      </c>
      <c r="C247" s="96">
        <v>44435.5940162037</v>
      </c>
      <c r="D247" s="96" t="s">
        <v>2174</v>
      </c>
      <c r="E247" s="126">
        <v>359</v>
      </c>
      <c r="F247" s="142" t="str">
        <f>VLOOKUP(E247,VIP!$A$2:$O15460,2,0)</f>
        <v>DRBR359</v>
      </c>
      <c r="G247" s="142" t="str">
        <f>VLOOKUP(E247,'LISTADO ATM'!$A$2:$B$900,2,0)</f>
        <v>ATM S/M Bravo Ozama</v>
      </c>
      <c r="H247" s="142" t="str">
        <f>VLOOKUP(E247,VIP!$A$2:$O20421,7,FALSE)</f>
        <v>N/A</v>
      </c>
      <c r="I247" s="142" t="str">
        <f>VLOOKUP(E247,VIP!$A$2:$O12386,8,FALSE)</f>
        <v>N/A</v>
      </c>
      <c r="J247" s="142" t="str">
        <f>VLOOKUP(E247,VIP!$A$2:$O12336,8,FALSE)</f>
        <v>N/A</v>
      </c>
      <c r="K247" s="142" t="str">
        <f>VLOOKUP(E247,VIP!$A$2:$O15910,6,0)</f>
        <v>N/A</v>
      </c>
      <c r="L247" s="135" t="s">
        <v>2456</v>
      </c>
      <c r="M247" s="95" t="s">
        <v>2438</v>
      </c>
      <c r="N247" s="95" t="s">
        <v>2852</v>
      </c>
      <c r="O247" s="142" t="s">
        <v>2446</v>
      </c>
      <c r="P247" s="142"/>
      <c r="Q247" s="129" t="s">
        <v>2456</v>
      </c>
      <c r="R247" s="44"/>
      <c r="S247" s="101"/>
      <c r="T247" s="101"/>
      <c r="U247" s="101"/>
      <c r="V247" s="78"/>
      <c r="W247" s="69"/>
    </row>
    <row r="248" spans="1:23" ht="18" x14ac:dyDescent="0.25">
      <c r="A248" s="142" t="str">
        <f>VLOOKUP(E248,'LISTADO ATM'!$A$2:$C$901,3,0)</f>
        <v>SUR</v>
      </c>
      <c r="B248" s="126" t="s">
        <v>2887</v>
      </c>
      <c r="C248" s="96">
        <v>44435.640636574077</v>
      </c>
      <c r="D248" s="96" t="s">
        <v>2174</v>
      </c>
      <c r="E248" s="126">
        <v>584</v>
      </c>
      <c r="F248" s="142" t="str">
        <f>VLOOKUP(E248,VIP!$A$2:$O15483,2,0)</f>
        <v>DRBR404</v>
      </c>
      <c r="G248" s="142" t="str">
        <f>VLOOKUP(E248,'LISTADO ATM'!$A$2:$B$900,2,0)</f>
        <v xml:space="preserve">ATM Oficina San Cristóbal I </v>
      </c>
      <c r="H248" s="142" t="str">
        <f>VLOOKUP(E248,VIP!$A$2:$O20444,7,FALSE)</f>
        <v>Si</v>
      </c>
      <c r="I248" s="142" t="str">
        <f>VLOOKUP(E248,VIP!$A$2:$O12409,8,FALSE)</f>
        <v>Si</v>
      </c>
      <c r="J248" s="142" t="str">
        <f>VLOOKUP(E248,VIP!$A$2:$O12359,8,FALSE)</f>
        <v>Si</v>
      </c>
      <c r="K248" s="142" t="str">
        <f>VLOOKUP(E248,VIP!$A$2:$O15933,6,0)</f>
        <v>SI</v>
      </c>
      <c r="L248" s="135" t="s">
        <v>2456</v>
      </c>
      <c r="M248" s="95" t="s">
        <v>2438</v>
      </c>
      <c r="N248" s="95" t="s">
        <v>2852</v>
      </c>
      <c r="O248" s="142" t="s">
        <v>2446</v>
      </c>
      <c r="P248" s="142"/>
      <c r="Q248" s="129" t="s">
        <v>2456</v>
      </c>
      <c r="R248" s="44"/>
      <c r="S248" s="101"/>
      <c r="T248" s="101"/>
      <c r="U248" s="101"/>
      <c r="V248" s="78"/>
      <c r="W248" s="69"/>
    </row>
    <row r="249" spans="1:23" ht="18" x14ac:dyDescent="0.25">
      <c r="A249" s="142" t="str">
        <f>VLOOKUP(E249,'LISTADO ATM'!$A$2:$C$901,3,0)</f>
        <v>DISTRITO NACIONAL</v>
      </c>
      <c r="B249" s="126" t="s">
        <v>2876</v>
      </c>
      <c r="C249" s="96">
        <v>44435.677731481483</v>
      </c>
      <c r="D249" s="96" t="s">
        <v>2174</v>
      </c>
      <c r="E249" s="126">
        <v>676</v>
      </c>
      <c r="F249" s="142" t="str">
        <f>VLOOKUP(E249,VIP!$A$2:$O15473,2,0)</f>
        <v>DRBR676</v>
      </c>
      <c r="G249" s="142" t="str">
        <f>VLOOKUP(E249,'LISTADO ATM'!$A$2:$B$900,2,0)</f>
        <v>ATM S/M Bravo Colina Del Oeste</v>
      </c>
      <c r="H249" s="142" t="str">
        <f>VLOOKUP(E249,VIP!$A$2:$O20434,7,FALSE)</f>
        <v>Si</v>
      </c>
      <c r="I249" s="142" t="str">
        <f>VLOOKUP(E249,VIP!$A$2:$O12399,8,FALSE)</f>
        <v>Si</v>
      </c>
      <c r="J249" s="142" t="str">
        <f>VLOOKUP(E249,VIP!$A$2:$O12349,8,FALSE)</f>
        <v>Si</v>
      </c>
      <c r="K249" s="142" t="str">
        <f>VLOOKUP(E249,VIP!$A$2:$O15923,6,0)</f>
        <v>NO</v>
      </c>
      <c r="L249" s="135" t="s">
        <v>2456</v>
      </c>
      <c r="M249" s="95" t="s">
        <v>2438</v>
      </c>
      <c r="N249" s="95" t="s">
        <v>2852</v>
      </c>
      <c r="O249" s="142" t="s">
        <v>2446</v>
      </c>
      <c r="P249" s="142"/>
      <c r="Q249" s="129" t="s">
        <v>2456</v>
      </c>
      <c r="R249" s="44"/>
      <c r="S249" s="101"/>
      <c r="T249" s="101"/>
      <c r="U249" s="101"/>
      <c r="V249" s="78"/>
      <c r="W249" s="69"/>
    </row>
    <row r="250" spans="1:23" ht="18" x14ac:dyDescent="0.25">
      <c r="A250" s="142" t="str">
        <f>VLOOKUP(E250,'LISTADO ATM'!$A$2:$C$901,3,0)</f>
        <v>DISTRITO NACIONAL</v>
      </c>
      <c r="B250" s="126" t="s">
        <v>2875</v>
      </c>
      <c r="C250" s="96">
        <v>44435.681817129633</v>
      </c>
      <c r="D250" s="96" t="s">
        <v>2174</v>
      </c>
      <c r="E250" s="126">
        <v>243</v>
      </c>
      <c r="F250" s="142" t="str">
        <f>VLOOKUP(E250,VIP!$A$2:$O15472,2,0)</f>
        <v>DRBR243</v>
      </c>
      <c r="G250" s="142" t="str">
        <f>VLOOKUP(E250,'LISTADO ATM'!$A$2:$B$900,2,0)</f>
        <v xml:space="preserve">ATM Autoservicio Plaza Central  </v>
      </c>
      <c r="H250" s="142" t="str">
        <f>VLOOKUP(E250,VIP!$A$2:$O20433,7,FALSE)</f>
        <v>Si</v>
      </c>
      <c r="I250" s="142" t="str">
        <f>VLOOKUP(E250,VIP!$A$2:$O12398,8,FALSE)</f>
        <v>Si</v>
      </c>
      <c r="J250" s="142" t="str">
        <f>VLOOKUP(E250,VIP!$A$2:$O12348,8,FALSE)</f>
        <v>Si</v>
      </c>
      <c r="K250" s="142" t="str">
        <f>VLOOKUP(E250,VIP!$A$2:$O15922,6,0)</f>
        <v>SI</v>
      </c>
      <c r="L250" s="135" t="s">
        <v>2456</v>
      </c>
      <c r="M250" s="95" t="s">
        <v>2438</v>
      </c>
      <c r="N250" s="95" t="s">
        <v>2852</v>
      </c>
      <c r="O250" s="142" t="s">
        <v>2446</v>
      </c>
      <c r="P250" s="142"/>
      <c r="Q250" s="129" t="s">
        <v>2456</v>
      </c>
      <c r="R250" s="44"/>
      <c r="S250" s="101"/>
      <c r="T250" s="101"/>
      <c r="U250" s="101"/>
      <c r="V250" s="78"/>
      <c r="W250" s="69"/>
    </row>
    <row r="1035323" spans="16:16" ht="18" x14ac:dyDescent="0.25">
      <c r="P1035323" s="110"/>
    </row>
  </sheetData>
  <autoFilter ref="A4:Q250">
    <sortState ref="A5:Q250">
      <sortCondition ref="M4:M250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51:B1048576 B1:B4">
    <cfRule type="duplicateValues" dxfId="783" priority="130328"/>
  </conditionalFormatting>
  <conditionalFormatting sqref="B251:B1048576 B1:B14">
    <cfRule type="duplicateValues" dxfId="782" priority="130337"/>
  </conditionalFormatting>
  <conditionalFormatting sqref="E82">
    <cfRule type="duplicateValues" dxfId="781" priority="40"/>
  </conditionalFormatting>
  <conditionalFormatting sqref="E82">
    <cfRule type="duplicateValues" dxfId="780" priority="39"/>
  </conditionalFormatting>
  <conditionalFormatting sqref="E82">
    <cfRule type="duplicateValues" dxfId="779" priority="38"/>
  </conditionalFormatting>
  <conditionalFormatting sqref="B82">
    <cfRule type="duplicateValues" dxfId="778" priority="37"/>
  </conditionalFormatting>
  <conditionalFormatting sqref="E83:E105 E70:E81">
    <cfRule type="duplicateValues" dxfId="777" priority="130400"/>
  </conditionalFormatting>
  <conditionalFormatting sqref="B83:B105 B70:B81">
    <cfRule type="duplicateValues" dxfId="776" priority="130402"/>
  </conditionalFormatting>
  <conditionalFormatting sqref="B106:B109">
    <cfRule type="duplicateValues" dxfId="775" priority="130451"/>
  </conditionalFormatting>
  <conditionalFormatting sqref="E40:E69">
    <cfRule type="duplicateValues" dxfId="774" priority="130494"/>
  </conditionalFormatting>
  <conditionalFormatting sqref="B40:B69">
    <cfRule type="duplicateValues" dxfId="773" priority="130496"/>
  </conditionalFormatting>
  <conditionalFormatting sqref="E15:E25">
    <cfRule type="duplicateValues" dxfId="772" priority="130513"/>
  </conditionalFormatting>
  <conditionalFormatting sqref="B15:B25">
    <cfRule type="duplicateValues" dxfId="771" priority="130515"/>
  </conditionalFormatting>
  <conditionalFormatting sqref="E5:E9">
    <cfRule type="duplicateValues" dxfId="770" priority="130560"/>
  </conditionalFormatting>
  <conditionalFormatting sqref="B5:B9">
    <cfRule type="duplicateValues" dxfId="769" priority="130562"/>
  </conditionalFormatting>
  <conditionalFormatting sqref="E10:E14">
    <cfRule type="duplicateValues" dxfId="768" priority="130569"/>
  </conditionalFormatting>
  <conditionalFormatting sqref="B10:B14">
    <cfRule type="duplicateValues" dxfId="767" priority="130571"/>
  </conditionalFormatting>
  <conditionalFormatting sqref="E30:E42">
    <cfRule type="duplicateValues" dxfId="766" priority="130632"/>
  </conditionalFormatting>
  <conditionalFormatting sqref="E26:E42">
    <cfRule type="duplicateValues" dxfId="765" priority="130634"/>
  </conditionalFormatting>
  <conditionalFormatting sqref="B26:B39">
    <cfRule type="duplicateValues" dxfId="764" priority="130636"/>
  </conditionalFormatting>
  <conditionalFormatting sqref="E5:E69">
    <cfRule type="duplicateValues" dxfId="763" priority="130638"/>
  </conditionalFormatting>
  <conditionalFormatting sqref="E5:E109">
    <cfRule type="duplicateValues" dxfId="762" priority="130640"/>
  </conditionalFormatting>
  <conditionalFormatting sqref="B110:B119">
    <cfRule type="duplicateValues" dxfId="761" priority="33"/>
  </conditionalFormatting>
  <conditionalFormatting sqref="E110:E119">
    <cfRule type="duplicateValues" dxfId="760" priority="32"/>
  </conditionalFormatting>
  <conditionalFormatting sqref="B120:B127">
    <cfRule type="duplicateValues" dxfId="759" priority="30"/>
  </conditionalFormatting>
  <conditionalFormatting sqref="E120:E127">
    <cfRule type="duplicateValues" dxfId="758" priority="29"/>
  </conditionalFormatting>
  <conditionalFormatting sqref="E120:E127">
    <cfRule type="duplicateValues" dxfId="757" priority="28"/>
  </conditionalFormatting>
  <conditionalFormatting sqref="B128:B161">
    <cfRule type="duplicateValues" dxfId="756" priority="26"/>
  </conditionalFormatting>
  <conditionalFormatting sqref="E128:E161">
    <cfRule type="duplicateValues" dxfId="755" priority="25"/>
  </conditionalFormatting>
  <conditionalFormatting sqref="E128:E161">
    <cfRule type="duplicateValues" dxfId="754" priority="24"/>
  </conditionalFormatting>
  <conditionalFormatting sqref="E128:E161">
    <cfRule type="duplicateValues" dxfId="753" priority="23"/>
  </conditionalFormatting>
  <conditionalFormatting sqref="E65:E66">
    <cfRule type="duplicateValues" dxfId="752" priority="22"/>
  </conditionalFormatting>
  <conditionalFormatting sqref="B162:B176">
    <cfRule type="duplicateValues" dxfId="751" priority="21"/>
  </conditionalFormatting>
  <conditionalFormatting sqref="B177:B209">
    <cfRule type="duplicateValues" dxfId="750" priority="16"/>
  </conditionalFormatting>
  <conditionalFormatting sqref="E177:E209">
    <cfRule type="duplicateValues" dxfId="749" priority="15"/>
  </conditionalFormatting>
  <conditionalFormatting sqref="E177:E209">
    <cfRule type="duplicateValues" dxfId="748" priority="14"/>
  </conditionalFormatting>
  <conditionalFormatting sqref="E177:E209">
    <cfRule type="duplicateValues" dxfId="747" priority="13"/>
  </conditionalFormatting>
  <conditionalFormatting sqref="E177:E209">
    <cfRule type="duplicateValues" dxfId="746" priority="12"/>
  </conditionalFormatting>
  <conditionalFormatting sqref="E5:E235">
    <cfRule type="duplicateValues" dxfId="745" priority="130646"/>
  </conditionalFormatting>
  <conditionalFormatting sqref="B210:B235">
    <cfRule type="duplicateValues" dxfId="744" priority="130655"/>
  </conditionalFormatting>
  <conditionalFormatting sqref="E210:E235">
    <cfRule type="duplicateValues" dxfId="743" priority="130656"/>
  </conditionalFormatting>
  <conditionalFormatting sqref="E251:E1048576 E1:E69">
    <cfRule type="duplicateValues" dxfId="427" priority="130657"/>
  </conditionalFormatting>
  <conditionalFormatting sqref="E251:E1048576 E1:E119">
    <cfRule type="duplicateValues" dxfId="426" priority="130660"/>
  </conditionalFormatting>
  <conditionalFormatting sqref="E251:E1048576 E1:E127">
    <cfRule type="duplicateValues" dxfId="425" priority="130663"/>
  </conditionalFormatting>
  <conditionalFormatting sqref="E1:E235 E251:E1048576">
    <cfRule type="duplicateValues" dxfId="424" priority="130666"/>
  </conditionalFormatting>
  <conditionalFormatting sqref="E236:E250">
    <cfRule type="duplicateValues" dxfId="423" priority="4"/>
  </conditionalFormatting>
  <conditionalFormatting sqref="B236:B250">
    <cfRule type="duplicateValues" dxfId="422" priority="3"/>
  </conditionalFormatting>
  <conditionalFormatting sqref="E236:E250">
    <cfRule type="duplicateValues" dxfId="421" priority="2"/>
  </conditionalFormatting>
  <conditionalFormatting sqref="E236:E250">
    <cfRule type="duplicateValues" dxfId="42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abSelected="1" zoomScale="70" zoomScaleNormal="70" workbookViewId="0">
      <selection activeCell="C18" sqref="C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2" t="s">
        <v>2144</v>
      </c>
      <c r="B1" s="193"/>
      <c r="C1" s="193"/>
      <c r="D1" s="193"/>
      <c r="E1" s="194"/>
      <c r="F1" s="205" t="s">
        <v>2540</v>
      </c>
      <c r="G1" s="206"/>
      <c r="H1" s="100">
        <f>COUNTIF(A:E,"2 Gavetas Vacías + 1 Fallando")</f>
        <v>2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95" t="s">
        <v>2625</v>
      </c>
      <c r="B2" s="196"/>
      <c r="C2" s="196"/>
      <c r="D2" s="196"/>
      <c r="E2" s="197"/>
      <c r="F2" s="99" t="s">
        <v>2539</v>
      </c>
      <c r="G2" s="98">
        <f>G3+G4</f>
        <v>260</v>
      </c>
      <c r="H2" s="99" t="s">
        <v>2549</v>
      </c>
      <c r="I2" s="98">
        <f>COUNTIF(A:E,"Abastecido")</f>
        <v>76</v>
      </c>
      <c r="J2" s="99" t="s">
        <v>2566</v>
      </c>
      <c r="K2" s="98">
        <f>COUNTIF(REPORTE!A:Q,"REINICIO FALLIDO")</f>
        <v>10</v>
      </c>
    </row>
    <row r="3" spans="1:11" ht="15" customHeight="1" x14ac:dyDescent="0.25">
      <c r="A3" s="198"/>
      <c r="B3" s="176"/>
      <c r="C3" s="199"/>
      <c r="D3" s="199"/>
      <c r="E3" s="200"/>
      <c r="F3" s="99" t="s">
        <v>2538</v>
      </c>
      <c r="G3" s="98">
        <f>COUNTIF(REPORTE!A:Q,"fuera de Servicio")</f>
        <v>82</v>
      </c>
      <c r="H3" s="99" t="s">
        <v>2545</v>
      </c>
      <c r="I3" s="98">
        <f>COUNTIF(A:E,"Gavetas Vacías + Gavetas Fallando")</f>
        <v>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201"/>
      <c r="D4" s="201"/>
      <c r="E4" s="202"/>
      <c r="F4" s="99" t="s">
        <v>2535</v>
      </c>
      <c r="G4" s="98">
        <f>COUNTIF(REPORTE!A:Q,"En Servicio")</f>
        <v>178</v>
      </c>
      <c r="H4" s="99" t="s">
        <v>2548</v>
      </c>
      <c r="I4" s="98">
        <f>COUNTIF(A:E,"Solucionado")</f>
        <v>21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201"/>
      <c r="D5" s="201"/>
      <c r="E5" s="202"/>
      <c r="F5" s="99" t="s">
        <v>2536</v>
      </c>
      <c r="G5" s="98">
        <f>COUNTIF(REPORTE!A:Q,"REINICIO EXITOSO")</f>
        <v>16</v>
      </c>
      <c r="H5" s="99" t="s">
        <v>2542</v>
      </c>
      <c r="I5" s="98">
        <f>I1+H1+J1</f>
        <v>16</v>
      </c>
      <c r="J5" s="123"/>
      <c r="K5" s="123"/>
    </row>
    <row r="6" spans="1:11" ht="15" customHeight="1" x14ac:dyDescent="0.25">
      <c r="A6" s="186"/>
      <c r="B6" s="187"/>
      <c r="C6" s="203"/>
      <c r="D6" s="203"/>
      <c r="E6" s="204"/>
      <c r="F6" s="99" t="s">
        <v>2537</v>
      </c>
      <c r="G6" s="98">
        <f>COUNTIF(REPORTE!A:Q,"CARGA EXITOSA")</f>
        <v>16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89" t="s">
        <v>2570</v>
      </c>
      <c r="B7" s="190"/>
      <c r="C7" s="190"/>
      <c r="D7" s="190"/>
      <c r="E7" s="191"/>
      <c r="F7" s="99" t="s">
        <v>2541</v>
      </c>
      <c r="G7" s="98">
        <f>COUNTIF(A:E,"Sin Efectivo")</f>
        <v>26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68" t="s">
        <v>2411</v>
      </c>
      <c r="E8" s="169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2615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2615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2615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2615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2615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2615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2615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2615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2615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2615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2615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2615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2615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2615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2615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2615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2615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2615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2615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2615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2615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2615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2615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2615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2615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2615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2615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2615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2615</v>
      </c>
      <c r="E37" s="143" t="s">
        <v>2735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2615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2615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2615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2615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2615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2615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2615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2615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2615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2615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2615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2615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2615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2615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2615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2615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2615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2615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2615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2615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2615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2615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2615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2615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2615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2615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2615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2615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2615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2615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2615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2615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2615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2615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2615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2615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2615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2615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2615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2615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2615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2615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2615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2615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2615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2615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2615</v>
      </c>
      <c r="E84" s="143">
        <v>3336004902</v>
      </c>
    </row>
    <row r="85" spans="1:5" s="123" customFormat="1" ht="18" customHeight="1" thickBot="1" x14ac:dyDescent="0.3">
      <c r="A85" s="144" t="s">
        <v>2463</v>
      </c>
      <c r="B85" s="146">
        <f>COUNT(B9:B84)</f>
        <v>76</v>
      </c>
      <c r="C85" s="162"/>
      <c r="D85" s="163"/>
      <c r="E85" s="164"/>
    </row>
    <row r="86" spans="1:5" s="123" customFormat="1" ht="18" customHeight="1" x14ac:dyDescent="0.25">
      <c r="A86" s="186"/>
      <c r="B86" s="187"/>
      <c r="C86" s="187"/>
      <c r="D86" s="187"/>
      <c r="E86" s="188"/>
    </row>
    <row r="87" spans="1:5" s="123" customFormat="1" ht="18" customHeight="1" thickBot="1" x14ac:dyDescent="0.3">
      <c r="A87" s="189" t="s">
        <v>2571</v>
      </c>
      <c r="B87" s="190"/>
      <c r="C87" s="190"/>
      <c r="D87" s="190"/>
      <c r="E87" s="191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68" t="s">
        <v>2411</v>
      </c>
      <c r="E88" s="169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2531</v>
      </c>
      <c r="E89" s="138" t="s">
        <v>2634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2531</v>
      </c>
      <c r="E90" s="138" t="s">
        <v>2709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2531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2531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2531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2531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2531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2531</v>
      </c>
      <c r="E96" s="138" t="s">
        <v>2700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2531</v>
      </c>
      <c r="E97" s="126" t="s">
        <v>2750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2531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2531</v>
      </c>
      <c r="E99" s="126" t="s">
        <v>2701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2531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2531</v>
      </c>
      <c r="E101" s="126" t="s">
        <v>2698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2531</v>
      </c>
      <c r="E102" s="126" t="s">
        <v>2699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2531</v>
      </c>
      <c r="E103" s="126" t="s">
        <v>2751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2531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2531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2531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2531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2531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2531</v>
      </c>
      <c r="E109" s="138">
        <v>3336003251</v>
      </c>
    </row>
    <row r="110" spans="1:5" ht="18.75" thickBot="1" x14ac:dyDescent="0.3">
      <c r="A110" s="144" t="s">
        <v>2463</v>
      </c>
      <c r="B110" s="146">
        <f>COUNT(B77:B109)</f>
        <v>30</v>
      </c>
      <c r="C110" s="162"/>
      <c r="D110" s="163"/>
      <c r="E110" s="164"/>
    </row>
    <row r="111" spans="1:5" ht="18.75" customHeight="1" thickBot="1" x14ac:dyDescent="0.3">
      <c r="A111" s="170"/>
      <c r="B111" s="171"/>
      <c r="C111" s="171"/>
      <c r="D111" s="171"/>
      <c r="E111" s="172"/>
    </row>
    <row r="112" spans="1:5" s="108" customFormat="1" ht="18.75" customHeight="1" thickBot="1" x14ac:dyDescent="0.3">
      <c r="A112" s="165" t="s">
        <v>2464</v>
      </c>
      <c r="B112" s="166"/>
      <c r="C112" s="166"/>
      <c r="D112" s="166"/>
      <c r="E112" s="167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68" t="s">
        <v>2411</v>
      </c>
      <c r="E113" s="169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2745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2656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x14ac:dyDescent="0.25">
      <c r="A130" s="139" t="str">
        <f>VLOOKUP(B130,'[1]LISTADO ATM'!$A$2:$C$922,3,0)</f>
        <v>DISTRITO NACIONAL</v>
      </c>
      <c r="B130" s="142">
        <v>904</v>
      </c>
      <c r="C130" s="132" t="str">
        <f>VLOOKUP(B130,'[1]LISTADO ATM'!$A$2:$B$922,2,0)</f>
        <v xml:space="preserve">ATM Oficina Multicentro La Sirena Churchill </v>
      </c>
      <c r="D130" s="134" t="s">
        <v>2429</v>
      </c>
      <c r="E130" s="143">
        <v>3336005088</v>
      </c>
    </row>
    <row r="131" spans="1:5" ht="18" customHeight="1" x14ac:dyDescent="0.25">
      <c r="A131" s="139" t="str">
        <f>VLOOKUP(B131,'[1]LISTADO ATM'!$A$2:$C$922,3,0)</f>
        <v>NORTE</v>
      </c>
      <c r="B131" s="142">
        <v>594</v>
      </c>
      <c r="C131" s="132" t="str">
        <f>VLOOKUP(B131,'[1]LISTADO ATM'!$A$2:$B$922,2,0)</f>
        <v xml:space="preserve">ATM Plaza Venezuela II (Santiago) </v>
      </c>
      <c r="D131" s="134" t="s">
        <v>2429</v>
      </c>
      <c r="E131" s="143">
        <v>3336005089</v>
      </c>
    </row>
    <row r="132" spans="1:5" ht="18.75" customHeight="1" x14ac:dyDescent="0.25">
      <c r="A132" s="139" t="str">
        <f>VLOOKUP(B132,'[1]LISTADO ATM'!$A$2:$C$922,3,0)</f>
        <v>ESTE</v>
      </c>
      <c r="B132" s="142">
        <v>651</v>
      </c>
      <c r="C132" s="132" t="str">
        <f>VLOOKUP(B132,'[1]LISTADO ATM'!$A$2:$B$922,2,0)</f>
        <v>ATM Eco Petroleo Romana</v>
      </c>
      <c r="D132" s="134" t="s">
        <v>2429</v>
      </c>
      <c r="E132" s="143">
        <v>3336005090</v>
      </c>
    </row>
    <row r="133" spans="1:5" ht="18" x14ac:dyDescent="0.25">
      <c r="A133" s="139" t="str">
        <f>VLOOKUP(B133,'[1]LISTADO ATM'!$A$2:$C$922,3,0)</f>
        <v>DISTRITO NACIONAL</v>
      </c>
      <c r="B133" s="142">
        <v>697</v>
      </c>
      <c r="C133" s="132" t="str">
        <f>VLOOKUP(B133,'[1]LISTADO ATM'!$A$2:$B$922,2,0)</f>
        <v>ATM Hipermercado Olé Ciudad Juan Bosch</v>
      </c>
      <c r="D133" s="134" t="s">
        <v>2429</v>
      </c>
      <c r="E133" s="143">
        <v>3336005096</v>
      </c>
    </row>
    <row r="134" spans="1:5" ht="18.75" customHeight="1" x14ac:dyDescent="0.25">
      <c r="A134" s="139" t="str">
        <f>VLOOKUP(B134,'[1]LISTADO ATM'!$A$2:$C$922,3,0)</f>
        <v>ESTE</v>
      </c>
      <c r="B134" s="142">
        <v>121</v>
      </c>
      <c r="C134" s="132" t="str">
        <f>VLOOKUP(B134,'[1]LISTADO ATM'!$A$2:$B$922,2,0)</f>
        <v xml:space="preserve">ATM Oficina Bayaguana </v>
      </c>
      <c r="D134" s="134" t="s">
        <v>2429</v>
      </c>
      <c r="E134" s="143">
        <v>3336005097</v>
      </c>
    </row>
    <row r="135" spans="1:5" ht="18" customHeight="1" x14ac:dyDescent="0.25">
      <c r="A135" s="139" t="str">
        <f>VLOOKUP(B135,'[1]LISTADO ATM'!$A$2:$C$922,3,0)</f>
        <v>ESTE</v>
      </c>
      <c r="B135" s="142">
        <v>114</v>
      </c>
      <c r="C135" s="132" t="str">
        <f>VLOOKUP(B135,'[1]LISTADO ATM'!$A$2:$B$922,2,0)</f>
        <v xml:space="preserve">ATM Oficina Hato Mayor </v>
      </c>
      <c r="D135" s="134" t="s">
        <v>2429</v>
      </c>
      <c r="E135" s="143">
        <v>3336005098</v>
      </c>
    </row>
    <row r="136" spans="1:5" ht="18" x14ac:dyDescent="0.25">
      <c r="A136" s="139" t="str">
        <f>VLOOKUP(B136,'[1]LISTADO ATM'!$A$2:$C$922,3,0)</f>
        <v>DISTRITO NACIONAL</v>
      </c>
      <c r="B136" s="142">
        <v>409</v>
      </c>
      <c r="C136" s="132" t="str">
        <f>VLOOKUP(B136,'[1]LISTADO ATM'!$A$2:$B$922,2,0)</f>
        <v xml:space="preserve">ATM Oficina Las Palmas de Herrera I </v>
      </c>
      <c r="D136" s="134" t="s">
        <v>2429</v>
      </c>
      <c r="E136" s="143">
        <v>3336005099</v>
      </c>
    </row>
    <row r="137" spans="1:5" ht="18.75" customHeight="1" x14ac:dyDescent="0.25">
      <c r="A137" s="139" t="str">
        <f>VLOOKUP(B137,'[1]LISTADO ATM'!$A$2:$C$922,3,0)</f>
        <v>SUR</v>
      </c>
      <c r="B137" s="142">
        <v>44</v>
      </c>
      <c r="C137" s="132" t="str">
        <f>VLOOKUP(B137,'[1]LISTADO ATM'!$A$2:$B$922,2,0)</f>
        <v xml:space="preserve">ATM Oficina Pedernales </v>
      </c>
      <c r="D137" s="134" t="s">
        <v>2429</v>
      </c>
      <c r="E137" s="143">
        <v>3336005100</v>
      </c>
    </row>
    <row r="138" spans="1:5" ht="18" customHeight="1" x14ac:dyDescent="0.25">
      <c r="A138" s="139" t="str">
        <f>VLOOKUP(B138,'[1]LISTADO ATM'!$A$2:$C$922,3,0)</f>
        <v>DISTRITO NACIONAL</v>
      </c>
      <c r="B138" s="142">
        <v>183</v>
      </c>
      <c r="C138" s="132" t="str">
        <f>VLOOKUP(B138,'[1]LISTADO ATM'!$A$2:$B$922,2,0)</f>
        <v>ATM Estación Nativa Km. 22 Aut. Duarte.</v>
      </c>
      <c r="D138" s="134" t="s">
        <v>2429</v>
      </c>
      <c r="E138" s="143">
        <v>3336000509</v>
      </c>
    </row>
    <row r="139" spans="1:5" ht="18" customHeight="1" x14ac:dyDescent="0.25">
      <c r="A139" s="139" t="str">
        <f>VLOOKUP(B139,'[1]LISTADO ATM'!$A$2:$C$922,3,0)</f>
        <v>DISTRITO NACIONAL</v>
      </c>
      <c r="B139" s="217">
        <v>815</v>
      </c>
      <c r="C139" s="132" t="str">
        <f>VLOOKUP(B139,'[1]LISTADO ATM'!$A$2:$B$922,2,0)</f>
        <v xml:space="preserve">ATM Oficina Atalaya del Mar </v>
      </c>
      <c r="D139" s="134" t="s">
        <v>2429</v>
      </c>
      <c r="E139" s="218">
        <v>3336005101</v>
      </c>
    </row>
    <row r="140" spans="1:5" ht="18.75" thickBot="1" x14ac:dyDescent="0.3">
      <c r="A140" s="144"/>
      <c r="B140" s="146">
        <f>COUNT(B114:B139)</f>
        <v>26</v>
      </c>
      <c r="C140" s="162"/>
      <c r="D140" s="163"/>
      <c r="E140" s="164"/>
    </row>
    <row r="141" spans="1:5" ht="18.75" customHeight="1" thickBot="1" x14ac:dyDescent="0.3">
      <c r="A141" s="170"/>
      <c r="B141" s="171"/>
      <c r="C141" s="171"/>
      <c r="D141" s="171"/>
      <c r="E141" s="172"/>
    </row>
    <row r="142" spans="1:5" ht="18.75" customHeight="1" thickBot="1" x14ac:dyDescent="0.3">
      <c r="A142" s="173" t="s">
        <v>2434</v>
      </c>
      <c r="B142" s="174"/>
      <c r="C142" s="174"/>
      <c r="D142" s="174"/>
      <c r="E142" s="175"/>
    </row>
    <row r="143" spans="1:5" ht="18.75" customHeight="1" x14ac:dyDescent="0.25">
      <c r="A143" s="140" t="s">
        <v>15</v>
      </c>
      <c r="B143" s="131" t="s">
        <v>2408</v>
      </c>
      <c r="C143" s="131" t="s">
        <v>46</v>
      </c>
      <c r="D143" s="168" t="s">
        <v>2411</v>
      </c>
      <c r="E143" s="169" t="s">
        <v>2409</v>
      </c>
    </row>
    <row r="144" spans="1:5" ht="18.75" customHeight="1" x14ac:dyDescent="0.25">
      <c r="A144" s="150" t="str">
        <f>VLOOKUP(B144,'[1]LISTADO ATM'!$A$2:$C$922,3,0)</f>
        <v>DISTRITO NACIONAL</v>
      </c>
      <c r="B144" s="142">
        <v>931</v>
      </c>
      <c r="C144" s="149" t="str">
        <f>VLOOKUP(B144,'[1]LISTADO ATM'!$A$2:$B$922,2,0)</f>
        <v xml:space="preserve">ATM Autobanco Luperón I </v>
      </c>
      <c r="D144" s="149" t="s">
        <v>2470</v>
      </c>
      <c r="E144" s="143">
        <v>3336004704</v>
      </c>
    </row>
    <row r="145" spans="1:5" ht="18.75" customHeight="1" x14ac:dyDescent="0.25">
      <c r="A145" s="150" t="str">
        <f>VLOOKUP(B145,'[1]LISTADO ATM'!$A$2:$C$922,3,0)</f>
        <v>DISTRITO NACIONAL</v>
      </c>
      <c r="B145" s="142">
        <v>717</v>
      </c>
      <c r="C145" s="149" t="str">
        <f>VLOOKUP(B145,'[1]LISTADO ATM'!$A$2:$B$922,2,0)</f>
        <v xml:space="preserve">ATM Oficina Los Alcarrizos </v>
      </c>
      <c r="D145" s="149" t="s">
        <v>2470</v>
      </c>
      <c r="E145" s="143">
        <v>3336004719</v>
      </c>
    </row>
    <row r="146" spans="1:5" ht="18.75" customHeight="1" thickBot="1" x14ac:dyDescent="0.3">
      <c r="A146" s="144" t="s">
        <v>2463</v>
      </c>
      <c r="B146" s="146">
        <f>COUNT(B144:B145)</f>
        <v>2</v>
      </c>
      <c r="C146" s="162"/>
      <c r="D146" s="163"/>
      <c r="E146" s="164"/>
    </row>
    <row r="147" spans="1:5" ht="15.75" thickBot="1" x14ac:dyDescent="0.3">
      <c r="A147" s="170"/>
      <c r="B147" s="171"/>
      <c r="C147" s="171"/>
      <c r="D147" s="171"/>
      <c r="E147" s="172"/>
    </row>
    <row r="148" spans="1:5" ht="18.75" customHeight="1" thickBot="1" x14ac:dyDescent="0.3">
      <c r="A148" s="173" t="s">
        <v>2585</v>
      </c>
      <c r="B148" s="174"/>
      <c r="C148" s="174"/>
      <c r="D148" s="174"/>
      <c r="E148" s="175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68" t="s">
        <v>2411</v>
      </c>
      <c r="E149" s="169" t="s">
        <v>2409</v>
      </c>
    </row>
    <row r="150" spans="1:5" ht="18.75" customHeight="1" x14ac:dyDescent="0.25">
      <c r="A150" s="137" t="str">
        <f>VLOOKUP(B150,'[1]LISTADO ATM'!$A$2:$C$822,3,0)</f>
        <v>DISTRITO NACIONAL</v>
      </c>
      <c r="B150" s="142">
        <v>113</v>
      </c>
      <c r="C150" s="132" t="str">
        <f>VLOOKUP(B150,'[1]LISTADO ATM'!$A$2:$B$822,2,0)</f>
        <v xml:space="preserve">ATM Autoservicio Atalaya del Mar </v>
      </c>
      <c r="D150" s="147" t="s">
        <v>2631</v>
      </c>
      <c r="E150" s="138">
        <v>3336001033</v>
      </c>
    </row>
    <row r="151" spans="1:5" ht="18.75" customHeight="1" x14ac:dyDescent="0.25">
      <c r="A151" s="137" t="str">
        <f>VLOOKUP(B151,'[2]LISTADO ATM'!$A$2:$C$822,3,0)</f>
        <v>DISTRITO NACIONAL</v>
      </c>
      <c r="B151" s="142">
        <v>374</v>
      </c>
      <c r="C151" s="132" t="str">
        <f>VLOOKUP(B151,'[2]LISTADO ATM'!$A$2:$B$922,2,0)</f>
        <v>Ofic. Dual Blue Mall #2</v>
      </c>
      <c r="D151" s="147" t="s">
        <v>2631</v>
      </c>
      <c r="E151" s="126">
        <v>3336003648</v>
      </c>
    </row>
    <row r="152" spans="1:5" ht="18.75" customHeight="1" x14ac:dyDescent="0.25">
      <c r="A152" s="137" t="str">
        <f>VLOOKUP(B152,'[1]LISTADO ATM'!$A$2:$C$822,3,0)</f>
        <v>DISTRITO NACIONAL</v>
      </c>
      <c r="B152" s="142">
        <v>536</v>
      </c>
      <c r="C152" s="132" t="str">
        <f>VLOOKUP(B152,'[1]LISTADO ATM'!$A$2:$B$822,2,0)</f>
        <v xml:space="preserve">ATM Super Lama San Isidro </v>
      </c>
      <c r="D152" s="147" t="s">
        <v>2631</v>
      </c>
      <c r="E152" s="126">
        <v>3336003625</v>
      </c>
    </row>
    <row r="153" spans="1:5" ht="18.75" customHeight="1" thickBot="1" x14ac:dyDescent="0.3">
      <c r="A153" s="144" t="s">
        <v>2463</v>
      </c>
      <c r="B153" s="146">
        <f>COUNT(B150:B152)</f>
        <v>3</v>
      </c>
      <c r="C153" s="162"/>
      <c r="D153" s="163"/>
      <c r="E153" s="164"/>
    </row>
    <row r="154" spans="1:5" ht="18.75" customHeight="1" thickBot="1" x14ac:dyDescent="0.3">
      <c r="A154" s="170"/>
      <c r="B154" s="171"/>
      <c r="C154" s="176" t="s">
        <v>2405</v>
      </c>
      <c r="D154" s="176"/>
      <c r="E154" s="177"/>
    </row>
    <row r="155" spans="1:5" ht="18.75" customHeight="1" thickBot="1" x14ac:dyDescent="0.3">
      <c r="A155" s="180" t="s">
        <v>2465</v>
      </c>
      <c r="B155" s="181"/>
      <c r="C155" s="178"/>
      <c r="D155" s="178"/>
      <c r="E155" s="179"/>
    </row>
    <row r="156" spans="1:5" s="123" customFormat="1" ht="18.75" customHeight="1" thickBot="1" x14ac:dyDescent="0.3">
      <c r="A156" s="182">
        <f>+B140+B146+B153</f>
        <v>31</v>
      </c>
      <c r="B156" s="183"/>
      <c r="C156" s="178"/>
      <c r="D156" s="178"/>
      <c r="E156" s="179"/>
    </row>
    <row r="157" spans="1:5" ht="18.75" customHeight="1" thickBot="1" x14ac:dyDescent="0.3">
      <c r="A157" s="184"/>
      <c r="B157" s="185"/>
      <c r="C157" s="171"/>
      <c r="D157" s="171"/>
      <c r="E157" s="172"/>
    </row>
    <row r="158" spans="1:5" ht="18.75" customHeight="1" thickBot="1" x14ac:dyDescent="0.3">
      <c r="A158" s="165" t="s">
        <v>2466</v>
      </c>
      <c r="B158" s="166"/>
      <c r="C158" s="166"/>
      <c r="D158" s="166"/>
      <c r="E158" s="167"/>
    </row>
    <row r="159" spans="1:5" ht="18" x14ac:dyDescent="0.25">
      <c r="A159" s="140" t="s">
        <v>15</v>
      </c>
      <c r="B159" s="131" t="s">
        <v>2408</v>
      </c>
      <c r="C159" s="131" t="s">
        <v>46</v>
      </c>
      <c r="D159" s="168" t="s">
        <v>2411</v>
      </c>
      <c r="E159" s="169"/>
    </row>
    <row r="160" spans="1:5" ht="18" x14ac:dyDescent="0.25">
      <c r="A160" s="137" t="str">
        <f>VLOOKUP(B160,'[2]LISTADO ATM'!$A$2:$C$922,3,0)</f>
        <v>DISTRITO NACIONAL</v>
      </c>
      <c r="B160" s="141">
        <v>546</v>
      </c>
      <c r="C160" s="132" t="str">
        <f>VLOOKUP(B160,'[2]LISTADO ATM'!$A$2:$B$922,2,0)</f>
        <v xml:space="preserve">ATM ITLA </v>
      </c>
      <c r="D160" s="160" t="s">
        <v>2616</v>
      </c>
      <c r="E160" s="161"/>
    </row>
    <row r="161" spans="1:5" ht="18" x14ac:dyDescent="0.25">
      <c r="A161" s="137" t="str">
        <f>VLOOKUP(B161,'[2]LISTADO ATM'!$A$2:$C$922,3,0)</f>
        <v>DISTRITO NACIONAL</v>
      </c>
      <c r="B161" s="142">
        <v>574</v>
      </c>
      <c r="C161" s="132" t="str">
        <f>VLOOKUP(B161,'[2]LISTADO ATM'!$A$2:$B$922,2,0)</f>
        <v xml:space="preserve">ATM Club Obras Públicas </v>
      </c>
      <c r="D161" s="160" t="s">
        <v>2587</v>
      </c>
      <c r="E161" s="161"/>
    </row>
    <row r="162" spans="1:5" ht="18" x14ac:dyDescent="0.25">
      <c r="A162" s="137" t="str">
        <f>VLOOKUP(B162,'[2]LISTADO ATM'!$A$2:$C$922,3,0)</f>
        <v>DISTRITO NACIONAL</v>
      </c>
      <c r="B162" s="142">
        <v>618</v>
      </c>
      <c r="C162" s="132" t="str">
        <f>VLOOKUP(B162,'[2]LISTADO ATM'!$A$2:$B$922,2,0)</f>
        <v xml:space="preserve">ATM Bienes Nacionales </v>
      </c>
      <c r="D162" s="160" t="s">
        <v>2587</v>
      </c>
      <c r="E162" s="161"/>
    </row>
    <row r="163" spans="1:5" ht="18" x14ac:dyDescent="0.25">
      <c r="A163" s="137" t="str">
        <f>VLOOKUP(B163,'[2]LISTADO ATM'!$A$2:$C$922,3,0)</f>
        <v>NORTE</v>
      </c>
      <c r="B163" s="142">
        <v>987</v>
      </c>
      <c r="C163" s="132" t="str">
        <f>VLOOKUP(B163,'[2]LISTADO ATM'!$A$2:$B$922,2,0)</f>
        <v xml:space="preserve">ATM S/M Jumbo (Moca) </v>
      </c>
      <c r="D163" s="160" t="s">
        <v>2587</v>
      </c>
      <c r="E163" s="161"/>
    </row>
    <row r="164" spans="1:5" ht="18" x14ac:dyDescent="0.25">
      <c r="A164" s="137" t="str">
        <f>VLOOKUP(B164,'[2]LISTADO ATM'!$A$2:$C$922,3,0)</f>
        <v>ESTE</v>
      </c>
      <c r="B164" s="142">
        <v>117</v>
      </c>
      <c r="C164" s="132" t="str">
        <f>VLOOKUP(B164,'[2]LISTADO ATM'!$A$2:$B$922,2,0)</f>
        <v xml:space="preserve">ATM Oficina El Seybo </v>
      </c>
      <c r="D164" s="160" t="s">
        <v>2587</v>
      </c>
      <c r="E164" s="161"/>
    </row>
    <row r="165" spans="1:5" ht="18" x14ac:dyDescent="0.25">
      <c r="A165" s="137" t="str">
        <f>VLOOKUP(B165,'[2]LISTADO ATM'!$A$2:$C$922,3,0)</f>
        <v>NORTE</v>
      </c>
      <c r="B165" s="142">
        <v>144</v>
      </c>
      <c r="C165" s="132" t="str">
        <f>VLOOKUP(B165,'[2]LISTADO ATM'!$A$2:$B$922,2,0)</f>
        <v xml:space="preserve">ATM Oficina Villa Altagracia </v>
      </c>
      <c r="D165" s="160" t="s">
        <v>2587</v>
      </c>
      <c r="E165" s="161"/>
    </row>
    <row r="166" spans="1:5" ht="18" x14ac:dyDescent="0.25">
      <c r="A166" s="137" t="str">
        <f>VLOOKUP(B166,'[2]LISTADO ATM'!$A$2:$C$922,3,0)</f>
        <v>NORTE</v>
      </c>
      <c r="B166" s="142">
        <v>154</v>
      </c>
      <c r="C166" s="132" t="str">
        <f>VLOOKUP(B166,'[2]LISTADO ATM'!$A$2:$B$922,2,0)</f>
        <v xml:space="preserve">ATM Oficina Sánchez </v>
      </c>
      <c r="D166" s="160" t="s">
        <v>2587</v>
      </c>
      <c r="E166" s="161"/>
    </row>
    <row r="167" spans="1:5" ht="18" x14ac:dyDescent="0.25">
      <c r="A167" s="137" t="str">
        <f>VLOOKUP(B167,'[2]LISTADO ATM'!$A$2:$C$922,3,0)</f>
        <v>SUR</v>
      </c>
      <c r="B167" s="142">
        <v>342</v>
      </c>
      <c r="C167" s="132" t="str">
        <f>VLOOKUP(B167,'[2]LISTADO ATM'!$A$2:$B$922,2,0)</f>
        <v>ATM Oficina Obras Públicas Azua</v>
      </c>
      <c r="D167" s="160" t="s">
        <v>2587</v>
      </c>
      <c r="E167" s="161"/>
    </row>
    <row r="168" spans="1:5" ht="18" x14ac:dyDescent="0.25">
      <c r="A168" s="137" t="str">
        <f>VLOOKUP(B168,'[2]LISTADO ATM'!$A$2:$C$922,3,0)</f>
        <v>ESTE</v>
      </c>
      <c r="B168" s="142">
        <v>612</v>
      </c>
      <c r="C168" s="132" t="str">
        <f>VLOOKUP(B168,'[2]LISTADO ATM'!$A$2:$B$922,2,0)</f>
        <v xml:space="preserve">ATM Plaza Orense (La Romana) </v>
      </c>
      <c r="D168" s="160" t="s">
        <v>2587</v>
      </c>
      <c r="E168" s="161"/>
    </row>
    <row r="169" spans="1:5" ht="18" x14ac:dyDescent="0.25">
      <c r="A169" s="137" t="str">
        <f>VLOOKUP(B169,'[2]LISTADO ATM'!$A$2:$C$922,3,0)</f>
        <v>NORTE</v>
      </c>
      <c r="B169" s="142">
        <v>668</v>
      </c>
      <c r="C169" s="132" t="str">
        <f>VLOOKUP(B169,'[2]LISTADO ATM'!$A$2:$B$922,2,0)</f>
        <v>ATM Hospital HEMMI (Santiago)</v>
      </c>
      <c r="D169" s="160" t="s">
        <v>2587</v>
      </c>
      <c r="E169" s="161"/>
    </row>
    <row r="170" spans="1:5" ht="18" x14ac:dyDescent="0.25">
      <c r="A170" s="137" t="str">
        <f>VLOOKUP(B170,'[2]LISTADO ATM'!$A$2:$C$922,3,0)</f>
        <v>NORTE</v>
      </c>
      <c r="B170" s="142">
        <v>809</v>
      </c>
      <c r="C170" s="132" t="str">
        <f>VLOOKUP(B170,'[2]LISTADO ATM'!$A$2:$B$922,2,0)</f>
        <v>ATM Yoma (Cotuí)</v>
      </c>
      <c r="D170" s="160" t="s">
        <v>2587</v>
      </c>
      <c r="E170" s="161"/>
    </row>
    <row r="171" spans="1:5" ht="18" x14ac:dyDescent="0.25">
      <c r="A171" s="137" t="str">
        <f>VLOOKUP(B171,'[2]LISTADO ATM'!$A$2:$C$922,3,0)</f>
        <v>DISTRITO NACIONAL</v>
      </c>
      <c r="B171" s="142">
        <v>884</v>
      </c>
      <c r="C171" s="132" t="str">
        <f>VLOOKUP(B171,'[2]LISTADO ATM'!$A$2:$B$922,2,0)</f>
        <v xml:space="preserve">ATM UNP Olé Sabana Perdida </v>
      </c>
      <c r="D171" s="160" t="s">
        <v>2587</v>
      </c>
      <c r="E171" s="161"/>
    </row>
    <row r="172" spans="1:5" ht="18" x14ac:dyDescent="0.25">
      <c r="A172" s="137" t="str">
        <f>VLOOKUP(B172,'[2]LISTADO ATM'!$A$2:$C$922,3,0)</f>
        <v>DISTRITO NACIONAL</v>
      </c>
      <c r="B172" s="142">
        <v>896</v>
      </c>
      <c r="C172" s="132" t="str">
        <f>VLOOKUP(B172,'[2]LISTADO ATM'!$A$2:$B$922,2,0)</f>
        <v xml:space="preserve">ATM Campamento Militar 16 de Agosto I </v>
      </c>
      <c r="D172" s="160" t="s">
        <v>2587</v>
      </c>
      <c r="E172" s="161"/>
    </row>
    <row r="173" spans="1:5" ht="18" x14ac:dyDescent="0.25">
      <c r="A173" s="137" t="str">
        <f>VLOOKUP(B173,'[2]LISTADO ATM'!$A$2:$C$922,3,0)</f>
        <v>DISTRITO NACIONAL</v>
      </c>
      <c r="B173" s="142">
        <v>908</v>
      </c>
      <c r="C173" s="132" t="str">
        <f>VLOOKUP(B173,'[2]LISTADO ATM'!$A$2:$B$922,2,0)</f>
        <v xml:space="preserve">ATM Oficina Plaza Botánika </v>
      </c>
      <c r="D173" s="160" t="s">
        <v>2587</v>
      </c>
      <c r="E173" s="161"/>
    </row>
    <row r="174" spans="1:5" ht="18" x14ac:dyDescent="0.25">
      <c r="A174" s="137" t="str">
        <f>VLOOKUP(B174,'[2]LISTADO ATM'!$A$2:$C$922,3,0)</f>
        <v>DISTRITO NACIONAL</v>
      </c>
      <c r="B174" s="142">
        <v>407</v>
      </c>
      <c r="C174" s="132" t="str">
        <f>VLOOKUP(B174,'[2]LISTADO ATM'!$A$2:$B$922,2,0)</f>
        <v xml:space="preserve">ATM Multicentro La Sirena Villa Mella </v>
      </c>
      <c r="D174" s="160" t="s">
        <v>2587</v>
      </c>
      <c r="E174" s="161"/>
    </row>
    <row r="175" spans="1:5" ht="18" x14ac:dyDescent="0.25">
      <c r="A175" s="137" t="str">
        <f>VLOOKUP(B175,'[2]LISTADO ATM'!$A$2:$C$922,3,0)</f>
        <v>DISTRITO NACIONAL</v>
      </c>
      <c r="B175" s="217">
        <v>566</v>
      </c>
      <c r="C175" s="132" t="str">
        <f>VLOOKUP(B175,'[2]LISTADO ATM'!$A$2:$B$922,2,0)</f>
        <v xml:space="preserve">ATM Hiper Olé Aut. Duarte </v>
      </c>
      <c r="D175" s="160" t="s">
        <v>2616</v>
      </c>
      <c r="E175" s="161"/>
    </row>
    <row r="176" spans="1:5" ht="18.75" thickBot="1" x14ac:dyDescent="0.3">
      <c r="A176" s="144" t="s">
        <v>2463</v>
      </c>
      <c r="B176" s="146">
        <f>COUNT(B160:B175)</f>
        <v>16</v>
      </c>
      <c r="C176" s="162"/>
      <c r="D176" s="163"/>
      <c r="E176" s="164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9">
    <mergeCell ref="C176:E176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A154:B154"/>
    <mergeCell ref="C154:E157"/>
    <mergeCell ref="A155:B155"/>
    <mergeCell ref="A156:B156"/>
    <mergeCell ref="A157:B157"/>
    <mergeCell ref="F1:G1"/>
    <mergeCell ref="A7:E7"/>
    <mergeCell ref="C140:E140"/>
    <mergeCell ref="A141:E141"/>
    <mergeCell ref="A142:E142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D8:E8"/>
    <mergeCell ref="C85:E85"/>
    <mergeCell ref="A86:E86"/>
    <mergeCell ref="A87:E87"/>
    <mergeCell ref="D88:E88"/>
    <mergeCell ref="D143:E143"/>
    <mergeCell ref="C146:E146"/>
    <mergeCell ref="A147:E147"/>
    <mergeCell ref="A148:E148"/>
    <mergeCell ref="D149:E149"/>
    <mergeCell ref="C153:E153"/>
    <mergeCell ref="D163:E163"/>
    <mergeCell ref="D164:E164"/>
    <mergeCell ref="D159:E159"/>
    <mergeCell ref="D160:E160"/>
    <mergeCell ref="D161:E161"/>
    <mergeCell ref="D162:E162"/>
    <mergeCell ref="A158:E158"/>
    <mergeCell ref="D165:E165"/>
  </mergeCells>
  <phoneticPr fontId="46" type="noConversion"/>
  <conditionalFormatting sqref="B378:B1048576">
    <cfRule type="duplicateValues" dxfId="742" priority="5718"/>
  </conditionalFormatting>
  <conditionalFormatting sqref="B378:B1048576">
    <cfRule type="duplicateValues" dxfId="741" priority="934"/>
  </conditionalFormatting>
  <conditionalFormatting sqref="E179:E377">
    <cfRule type="duplicateValues" dxfId="740" priority="914"/>
  </conditionalFormatting>
  <conditionalFormatting sqref="B179:B377">
    <cfRule type="duplicateValues" dxfId="739" priority="913"/>
  </conditionalFormatting>
  <conditionalFormatting sqref="E150">
    <cfRule type="duplicateValues" dxfId="209" priority="159"/>
  </conditionalFormatting>
  <conditionalFormatting sqref="E76">
    <cfRule type="duplicateValues" dxfId="208" priority="160"/>
  </conditionalFormatting>
  <conditionalFormatting sqref="E63">
    <cfRule type="duplicateValues" dxfId="207" priority="158"/>
  </conditionalFormatting>
  <conditionalFormatting sqref="E9">
    <cfRule type="duplicateValues" dxfId="206" priority="157"/>
  </conditionalFormatting>
  <conditionalFormatting sqref="E41">
    <cfRule type="duplicateValues" dxfId="205" priority="156"/>
  </conditionalFormatting>
  <conditionalFormatting sqref="E10">
    <cfRule type="duplicateValues" dxfId="204" priority="155"/>
  </conditionalFormatting>
  <conditionalFormatting sqref="E153">
    <cfRule type="duplicateValues" dxfId="203" priority="153"/>
  </conditionalFormatting>
  <conditionalFormatting sqref="B153">
    <cfRule type="duplicateValues" dxfId="202" priority="154"/>
  </conditionalFormatting>
  <conditionalFormatting sqref="E177:E178 E147:E148 E141:E142 E154:E160 E1:E7 E86:E87 E89 E111:E112">
    <cfRule type="duplicateValues" dxfId="201" priority="161"/>
  </conditionalFormatting>
  <conditionalFormatting sqref="E91:E92">
    <cfRule type="duplicateValues" dxfId="200" priority="152"/>
  </conditionalFormatting>
  <conditionalFormatting sqref="E17:E19">
    <cfRule type="duplicateValues" dxfId="199" priority="151"/>
  </conditionalFormatting>
  <conditionalFormatting sqref="E28">
    <cfRule type="duplicateValues" dxfId="198" priority="150"/>
  </conditionalFormatting>
  <conditionalFormatting sqref="E29">
    <cfRule type="duplicateValues" dxfId="197" priority="149"/>
  </conditionalFormatting>
  <conditionalFormatting sqref="E47:E49">
    <cfRule type="duplicateValues" dxfId="196" priority="162"/>
  </conditionalFormatting>
  <conditionalFormatting sqref="E90">
    <cfRule type="duplicateValues" dxfId="195" priority="163"/>
  </conditionalFormatting>
  <conditionalFormatting sqref="E65">
    <cfRule type="duplicateValues" dxfId="194" priority="148"/>
  </conditionalFormatting>
  <conditionalFormatting sqref="E115">
    <cfRule type="duplicateValues" dxfId="193" priority="164"/>
  </conditionalFormatting>
  <conditionalFormatting sqref="B115">
    <cfRule type="duplicateValues" dxfId="192" priority="165"/>
  </conditionalFormatting>
  <conditionalFormatting sqref="E22">
    <cfRule type="duplicateValues" dxfId="191" priority="147"/>
  </conditionalFormatting>
  <conditionalFormatting sqref="E36">
    <cfRule type="duplicateValues" dxfId="190" priority="146"/>
  </conditionalFormatting>
  <conditionalFormatting sqref="E50:E51 E21">
    <cfRule type="duplicateValues" dxfId="189" priority="166"/>
  </conditionalFormatting>
  <conditionalFormatting sqref="E109 E93:E95">
    <cfRule type="duplicateValues" dxfId="188" priority="145"/>
  </conditionalFormatting>
  <conditionalFormatting sqref="E98">
    <cfRule type="duplicateValues" dxfId="187" priority="144"/>
  </conditionalFormatting>
  <conditionalFormatting sqref="E101">
    <cfRule type="duplicateValues" dxfId="186" priority="143"/>
  </conditionalFormatting>
  <conditionalFormatting sqref="E101">
    <cfRule type="duplicateValues" dxfId="185" priority="142"/>
  </conditionalFormatting>
  <conditionalFormatting sqref="E102">
    <cfRule type="duplicateValues" dxfId="184" priority="141"/>
  </conditionalFormatting>
  <conditionalFormatting sqref="E102">
    <cfRule type="duplicateValues" dxfId="183" priority="140"/>
  </conditionalFormatting>
  <conditionalFormatting sqref="E99">
    <cfRule type="duplicateValues" dxfId="182" priority="139"/>
  </conditionalFormatting>
  <conditionalFormatting sqref="E116 E52">
    <cfRule type="duplicateValues" dxfId="181" priority="138"/>
  </conditionalFormatting>
  <conditionalFormatting sqref="E37">
    <cfRule type="duplicateValues" dxfId="180" priority="137"/>
  </conditionalFormatting>
  <conditionalFormatting sqref="E97">
    <cfRule type="duplicateValues" dxfId="179" priority="136"/>
  </conditionalFormatting>
  <conditionalFormatting sqref="E103">
    <cfRule type="duplicateValues" dxfId="178" priority="135"/>
  </conditionalFormatting>
  <conditionalFormatting sqref="E104">
    <cfRule type="duplicateValues" dxfId="177" priority="134"/>
  </conditionalFormatting>
  <conditionalFormatting sqref="E104">
    <cfRule type="duplicateValues" dxfId="176" priority="133"/>
  </conditionalFormatting>
  <conditionalFormatting sqref="E104">
    <cfRule type="duplicateValues" dxfId="175" priority="132"/>
  </conditionalFormatting>
  <conditionalFormatting sqref="E104">
    <cfRule type="duplicateValues" dxfId="174" priority="131"/>
  </conditionalFormatting>
  <conditionalFormatting sqref="E104">
    <cfRule type="duplicateValues" dxfId="173" priority="130"/>
  </conditionalFormatting>
  <conditionalFormatting sqref="E66">
    <cfRule type="duplicateValues" dxfId="172" priority="129"/>
  </conditionalFormatting>
  <conditionalFormatting sqref="E66">
    <cfRule type="duplicateValues" dxfId="171" priority="128"/>
  </conditionalFormatting>
  <conditionalFormatting sqref="E25:E26">
    <cfRule type="duplicateValues" dxfId="170" priority="127"/>
  </conditionalFormatting>
  <conditionalFormatting sqref="E25:E26">
    <cfRule type="duplicateValues" dxfId="169" priority="126"/>
  </conditionalFormatting>
  <conditionalFormatting sqref="E38:E39">
    <cfRule type="duplicateValues" dxfId="168" priority="125"/>
  </conditionalFormatting>
  <conditionalFormatting sqref="E38:E39">
    <cfRule type="duplicateValues" dxfId="167" priority="124"/>
  </conditionalFormatting>
  <conditionalFormatting sqref="E70">
    <cfRule type="duplicateValues" dxfId="166" priority="123"/>
  </conditionalFormatting>
  <conditionalFormatting sqref="E70">
    <cfRule type="duplicateValues" dxfId="165" priority="122"/>
  </conditionalFormatting>
  <conditionalFormatting sqref="E54:E55">
    <cfRule type="duplicateValues" dxfId="164" priority="121"/>
  </conditionalFormatting>
  <conditionalFormatting sqref="E54:E55">
    <cfRule type="duplicateValues" dxfId="163" priority="120"/>
  </conditionalFormatting>
  <conditionalFormatting sqref="E56">
    <cfRule type="duplicateValues" dxfId="162" priority="119"/>
  </conditionalFormatting>
  <conditionalFormatting sqref="E56">
    <cfRule type="duplicateValues" dxfId="161" priority="118"/>
  </conditionalFormatting>
  <conditionalFormatting sqref="E78">
    <cfRule type="duplicateValues" dxfId="160" priority="117"/>
  </conditionalFormatting>
  <conditionalFormatting sqref="E78">
    <cfRule type="duplicateValues" dxfId="159" priority="116"/>
  </conditionalFormatting>
  <conditionalFormatting sqref="E71">
    <cfRule type="duplicateValues" dxfId="158" priority="115"/>
  </conditionalFormatting>
  <conditionalFormatting sqref="E71">
    <cfRule type="duplicateValues" dxfId="157" priority="114"/>
  </conditionalFormatting>
  <conditionalFormatting sqref="E40">
    <cfRule type="duplicateValues" dxfId="156" priority="113"/>
  </conditionalFormatting>
  <conditionalFormatting sqref="E118">
    <cfRule type="duplicateValues" dxfId="155" priority="112"/>
  </conditionalFormatting>
  <conditionalFormatting sqref="E118">
    <cfRule type="duplicateValues" dxfId="154" priority="111"/>
  </conditionalFormatting>
  <conditionalFormatting sqref="E75">
    <cfRule type="duplicateValues" dxfId="153" priority="110"/>
  </conditionalFormatting>
  <conditionalFormatting sqref="E75">
    <cfRule type="duplicateValues" dxfId="152" priority="109"/>
  </conditionalFormatting>
  <conditionalFormatting sqref="E57">
    <cfRule type="duplicateValues" dxfId="151" priority="108"/>
  </conditionalFormatting>
  <conditionalFormatting sqref="E57">
    <cfRule type="duplicateValues" dxfId="150" priority="107"/>
  </conditionalFormatting>
  <conditionalFormatting sqref="E58:E59">
    <cfRule type="duplicateValues" dxfId="149" priority="106"/>
  </conditionalFormatting>
  <conditionalFormatting sqref="E58:E59">
    <cfRule type="duplicateValues" dxfId="148" priority="105"/>
  </conditionalFormatting>
  <conditionalFormatting sqref="B17:B19">
    <cfRule type="duplicateValues" dxfId="147" priority="103"/>
  </conditionalFormatting>
  <conditionalFormatting sqref="B16:B19">
    <cfRule type="duplicateValues" dxfId="146" priority="104"/>
  </conditionalFormatting>
  <conditionalFormatting sqref="B23:B24">
    <cfRule type="duplicateValues" dxfId="145" priority="101"/>
  </conditionalFormatting>
  <conditionalFormatting sqref="B23:B24">
    <cfRule type="duplicateValues" dxfId="144" priority="102"/>
  </conditionalFormatting>
  <conditionalFormatting sqref="E53 E23:E24">
    <cfRule type="duplicateValues" dxfId="143" priority="167"/>
  </conditionalFormatting>
  <conditionalFormatting sqref="B25:B26">
    <cfRule type="duplicateValues" dxfId="142" priority="99"/>
  </conditionalFormatting>
  <conditionalFormatting sqref="B25:B26">
    <cfRule type="duplicateValues" dxfId="141" priority="100"/>
  </conditionalFormatting>
  <conditionalFormatting sqref="E117 E27">
    <cfRule type="duplicateValues" dxfId="140" priority="168"/>
  </conditionalFormatting>
  <conditionalFormatting sqref="B29">
    <cfRule type="duplicateValues" dxfId="139" priority="96"/>
  </conditionalFormatting>
  <conditionalFormatting sqref="B30:B31">
    <cfRule type="duplicateValues" dxfId="138" priority="95"/>
  </conditionalFormatting>
  <conditionalFormatting sqref="B29:B31">
    <cfRule type="duplicateValues" dxfId="137" priority="97"/>
  </conditionalFormatting>
  <conditionalFormatting sqref="B29:B31">
    <cfRule type="duplicateValues" dxfId="136" priority="98"/>
  </conditionalFormatting>
  <conditionalFormatting sqref="E106 E30:E32">
    <cfRule type="duplicateValues" dxfId="135" priority="169"/>
  </conditionalFormatting>
  <conditionalFormatting sqref="B36">
    <cfRule type="duplicateValues" dxfId="134" priority="94"/>
  </conditionalFormatting>
  <conditionalFormatting sqref="B91:B92">
    <cfRule type="duplicateValues" dxfId="133" priority="92"/>
  </conditionalFormatting>
  <conditionalFormatting sqref="B90:B92">
    <cfRule type="duplicateValues" dxfId="132" priority="93"/>
  </conditionalFormatting>
  <conditionalFormatting sqref="B93:B95">
    <cfRule type="duplicateValues" dxfId="131" priority="90"/>
  </conditionalFormatting>
  <conditionalFormatting sqref="B93:B95">
    <cfRule type="duplicateValues" dxfId="130" priority="91"/>
  </conditionalFormatting>
  <conditionalFormatting sqref="B96:B97">
    <cfRule type="duplicateValues" dxfId="129" priority="88"/>
  </conditionalFormatting>
  <conditionalFormatting sqref="B96:B97">
    <cfRule type="duplicateValues" dxfId="128" priority="89"/>
  </conditionalFormatting>
  <conditionalFormatting sqref="E103 E97">
    <cfRule type="duplicateValues" dxfId="127" priority="170"/>
  </conditionalFormatting>
  <conditionalFormatting sqref="B109">
    <cfRule type="duplicateValues" dxfId="126" priority="171"/>
  </conditionalFormatting>
  <conditionalFormatting sqref="B98">
    <cfRule type="duplicateValues" dxfId="125" priority="85"/>
  </conditionalFormatting>
  <conditionalFormatting sqref="B99:B103">
    <cfRule type="duplicateValues" dxfId="124" priority="86"/>
  </conditionalFormatting>
  <conditionalFormatting sqref="B98:B103">
    <cfRule type="duplicateValues" dxfId="123" priority="87"/>
  </conditionalFormatting>
  <conditionalFormatting sqref="B163">
    <cfRule type="duplicateValues" dxfId="122" priority="172"/>
  </conditionalFormatting>
  <conditionalFormatting sqref="E72">
    <cfRule type="duplicateValues" dxfId="121" priority="84"/>
  </conditionalFormatting>
  <conditionalFormatting sqref="E72">
    <cfRule type="duplicateValues" dxfId="120" priority="83"/>
  </conditionalFormatting>
  <conditionalFormatting sqref="E161">
    <cfRule type="duplicateValues" dxfId="119" priority="173"/>
  </conditionalFormatting>
  <conditionalFormatting sqref="B161">
    <cfRule type="duplicateValues" dxfId="118" priority="174"/>
  </conditionalFormatting>
  <conditionalFormatting sqref="E120">
    <cfRule type="duplicateValues" dxfId="117" priority="82"/>
  </conditionalFormatting>
  <conditionalFormatting sqref="E120">
    <cfRule type="duplicateValues" dxfId="116" priority="81"/>
  </conditionalFormatting>
  <conditionalFormatting sqref="E151">
    <cfRule type="duplicateValues" dxfId="115" priority="80"/>
  </conditionalFormatting>
  <conditionalFormatting sqref="E151">
    <cfRule type="duplicateValues" dxfId="114" priority="79"/>
  </conditionalFormatting>
  <conditionalFormatting sqref="E151">
    <cfRule type="duplicateValues" dxfId="113" priority="78"/>
  </conditionalFormatting>
  <conditionalFormatting sqref="E151">
    <cfRule type="duplicateValues" dxfId="112" priority="77"/>
  </conditionalFormatting>
  <conditionalFormatting sqref="E151">
    <cfRule type="duplicateValues" dxfId="111" priority="76"/>
  </conditionalFormatting>
  <conditionalFormatting sqref="E108 E67">
    <cfRule type="duplicateValues" dxfId="110" priority="75"/>
  </conditionalFormatting>
  <conditionalFormatting sqref="E121:E122">
    <cfRule type="duplicateValues" dxfId="109" priority="74"/>
  </conditionalFormatting>
  <conditionalFormatting sqref="E121:E122">
    <cfRule type="duplicateValues" dxfId="108" priority="73"/>
  </conditionalFormatting>
  <conditionalFormatting sqref="E68">
    <cfRule type="duplicateValues" dxfId="107" priority="72"/>
  </conditionalFormatting>
  <conditionalFormatting sqref="E144">
    <cfRule type="duplicateValues" dxfId="106" priority="71"/>
  </conditionalFormatting>
  <conditionalFormatting sqref="E145">
    <cfRule type="duplicateValues" dxfId="105" priority="70"/>
  </conditionalFormatting>
  <conditionalFormatting sqref="E145">
    <cfRule type="duplicateValues" dxfId="104" priority="69"/>
  </conditionalFormatting>
  <conditionalFormatting sqref="B41:B42">
    <cfRule type="duplicateValues" dxfId="103" priority="68"/>
  </conditionalFormatting>
  <conditionalFormatting sqref="E114 E77 E42:E45 E11:E14">
    <cfRule type="duplicateValues" dxfId="102" priority="175"/>
  </conditionalFormatting>
  <conditionalFormatting sqref="B43:B45">
    <cfRule type="duplicateValues" dxfId="101" priority="67"/>
  </conditionalFormatting>
  <conditionalFormatting sqref="E77 E69 E45:E46 E15:E16">
    <cfRule type="duplicateValues" dxfId="100" priority="176"/>
  </conditionalFormatting>
  <conditionalFormatting sqref="B50:B51">
    <cfRule type="duplicateValues" dxfId="99" priority="65"/>
  </conditionalFormatting>
  <conditionalFormatting sqref="B50:B51">
    <cfRule type="duplicateValues" dxfId="98" priority="66"/>
  </conditionalFormatting>
  <conditionalFormatting sqref="B52:B62">
    <cfRule type="duplicateValues" dxfId="97" priority="63"/>
  </conditionalFormatting>
  <conditionalFormatting sqref="B52:B62">
    <cfRule type="duplicateValues" dxfId="96" priority="64"/>
  </conditionalFormatting>
  <conditionalFormatting sqref="B54:B55">
    <cfRule type="duplicateValues" dxfId="95" priority="61"/>
  </conditionalFormatting>
  <conditionalFormatting sqref="B54:B55">
    <cfRule type="duplicateValues" dxfId="94" priority="62"/>
  </conditionalFormatting>
  <conditionalFormatting sqref="B57:B59">
    <cfRule type="duplicateValues" dxfId="93" priority="59"/>
  </conditionalFormatting>
  <conditionalFormatting sqref="B57:B59">
    <cfRule type="duplicateValues" dxfId="92" priority="60"/>
  </conditionalFormatting>
  <conditionalFormatting sqref="B60:B62">
    <cfRule type="duplicateValues" dxfId="91" priority="57"/>
  </conditionalFormatting>
  <conditionalFormatting sqref="B60:B62">
    <cfRule type="duplicateValues" dxfId="90" priority="58"/>
  </conditionalFormatting>
  <conditionalFormatting sqref="E73 E62">
    <cfRule type="duplicateValues" dxfId="89" priority="177"/>
  </conditionalFormatting>
  <conditionalFormatting sqref="B65">
    <cfRule type="duplicateValues" dxfId="88" priority="53"/>
  </conditionalFormatting>
  <conditionalFormatting sqref="B65">
    <cfRule type="duplicateValues" dxfId="87" priority="54"/>
  </conditionalFormatting>
  <conditionalFormatting sqref="B66">
    <cfRule type="duplicateValues" dxfId="86" priority="55"/>
  </conditionalFormatting>
  <conditionalFormatting sqref="B66">
    <cfRule type="duplicateValues" dxfId="85" priority="56"/>
  </conditionalFormatting>
  <conditionalFormatting sqref="B67:B71">
    <cfRule type="duplicateValues" dxfId="84" priority="51"/>
  </conditionalFormatting>
  <conditionalFormatting sqref="B67:B71">
    <cfRule type="duplicateValues" dxfId="83" priority="52"/>
  </conditionalFormatting>
  <conditionalFormatting sqref="B107">
    <cfRule type="duplicateValues" dxfId="82" priority="178"/>
  </conditionalFormatting>
  <conditionalFormatting sqref="E80">
    <cfRule type="duplicateValues" dxfId="81" priority="50"/>
  </conditionalFormatting>
  <conditionalFormatting sqref="E80">
    <cfRule type="duplicateValues" dxfId="80" priority="49"/>
  </conditionalFormatting>
  <conditionalFormatting sqref="E123">
    <cfRule type="duplicateValues" dxfId="79" priority="48"/>
  </conditionalFormatting>
  <conditionalFormatting sqref="E123">
    <cfRule type="duplicateValues" dxfId="78" priority="47"/>
  </conditionalFormatting>
  <conditionalFormatting sqref="E124">
    <cfRule type="duplicateValues" dxfId="77" priority="46"/>
  </conditionalFormatting>
  <conditionalFormatting sqref="E124">
    <cfRule type="duplicateValues" dxfId="76" priority="45"/>
  </conditionalFormatting>
  <conditionalFormatting sqref="E83">
    <cfRule type="duplicateValues" dxfId="75" priority="44"/>
  </conditionalFormatting>
  <conditionalFormatting sqref="E83">
    <cfRule type="duplicateValues" dxfId="74" priority="43"/>
  </conditionalFormatting>
  <conditionalFormatting sqref="E107 E74 E64 E33:E35">
    <cfRule type="duplicateValues" dxfId="73" priority="179"/>
  </conditionalFormatting>
  <conditionalFormatting sqref="B106">
    <cfRule type="duplicateValues" dxfId="72" priority="180"/>
  </conditionalFormatting>
  <conditionalFormatting sqref="B102:B104">
    <cfRule type="duplicateValues" dxfId="71" priority="41"/>
  </conditionalFormatting>
  <conditionalFormatting sqref="B102:B104">
    <cfRule type="duplicateValues" dxfId="70" priority="42"/>
  </conditionalFormatting>
  <conditionalFormatting sqref="E152 E105">
    <cfRule type="duplicateValues" dxfId="69" priority="181"/>
  </conditionalFormatting>
  <conditionalFormatting sqref="E162:E163">
    <cfRule type="duplicateValues" dxfId="68" priority="182"/>
  </conditionalFormatting>
  <conditionalFormatting sqref="B13:B14">
    <cfRule type="duplicateValues" dxfId="67" priority="183"/>
  </conditionalFormatting>
  <conditionalFormatting sqref="E20">
    <cfRule type="duplicateValues" dxfId="66" priority="184"/>
  </conditionalFormatting>
  <conditionalFormatting sqref="B20">
    <cfRule type="duplicateValues" dxfId="65" priority="185"/>
  </conditionalFormatting>
  <conditionalFormatting sqref="E149">
    <cfRule type="duplicateValues" dxfId="64" priority="40"/>
  </conditionalFormatting>
  <conditionalFormatting sqref="E149">
    <cfRule type="duplicateValues" dxfId="63" priority="39"/>
  </conditionalFormatting>
  <conditionalFormatting sqref="E143">
    <cfRule type="duplicateValues" dxfId="62" priority="38"/>
  </conditionalFormatting>
  <conditionalFormatting sqref="E143">
    <cfRule type="duplicateValues" dxfId="61" priority="37"/>
  </conditionalFormatting>
  <conditionalFormatting sqref="E113">
    <cfRule type="duplicateValues" dxfId="60" priority="36"/>
  </conditionalFormatting>
  <conditionalFormatting sqref="E113">
    <cfRule type="duplicateValues" dxfId="59" priority="35"/>
  </conditionalFormatting>
  <conditionalFormatting sqref="E88">
    <cfRule type="duplicateValues" dxfId="58" priority="34"/>
  </conditionalFormatting>
  <conditionalFormatting sqref="E88">
    <cfRule type="duplicateValues" dxfId="57" priority="33"/>
  </conditionalFormatting>
  <conditionalFormatting sqref="E8">
    <cfRule type="duplicateValues" dxfId="56" priority="32"/>
  </conditionalFormatting>
  <conditionalFormatting sqref="E8">
    <cfRule type="duplicateValues" dxfId="55" priority="31"/>
  </conditionalFormatting>
  <conditionalFormatting sqref="E84">
    <cfRule type="duplicateValues" dxfId="54" priority="186"/>
  </conditionalFormatting>
  <conditionalFormatting sqref="B33:B73">
    <cfRule type="duplicateValues" dxfId="53" priority="187"/>
  </conditionalFormatting>
  <conditionalFormatting sqref="B37:B72">
    <cfRule type="duplicateValues" dxfId="52" priority="188"/>
  </conditionalFormatting>
  <conditionalFormatting sqref="B38:B71">
    <cfRule type="duplicateValues" dxfId="51" priority="189"/>
  </conditionalFormatting>
  <conditionalFormatting sqref="B46:B49">
    <cfRule type="duplicateValues" dxfId="50" priority="190"/>
  </conditionalFormatting>
  <conditionalFormatting sqref="B10:B73">
    <cfRule type="duplicateValues" dxfId="49" priority="191"/>
  </conditionalFormatting>
  <conditionalFormatting sqref="B177:B178 B154:B158 B150 B114 B147:B148 B141:B142 B160 B162 B89:B105 B1:B7 B9:B77 B86:B87 B111:B112">
    <cfRule type="duplicateValues" dxfId="48" priority="192"/>
  </conditionalFormatting>
  <conditionalFormatting sqref="E119 E79 E60:E61">
    <cfRule type="duplicateValues" dxfId="47" priority="193"/>
  </conditionalFormatting>
  <conditionalFormatting sqref="B116:B124 B78:B84">
    <cfRule type="duplicateValues" dxfId="46" priority="194"/>
  </conditionalFormatting>
  <conditionalFormatting sqref="B114:B124 B76:B84">
    <cfRule type="duplicateValues" dxfId="45" priority="195"/>
  </conditionalFormatting>
  <conditionalFormatting sqref="E85">
    <cfRule type="duplicateValues" dxfId="44" priority="27"/>
  </conditionalFormatting>
  <conditionalFormatting sqref="B85">
    <cfRule type="duplicateValues" dxfId="43" priority="28"/>
  </conditionalFormatting>
  <conditionalFormatting sqref="E85">
    <cfRule type="duplicateValues" dxfId="42" priority="29"/>
  </conditionalFormatting>
  <conditionalFormatting sqref="B85">
    <cfRule type="duplicateValues" dxfId="41" priority="30"/>
  </conditionalFormatting>
  <conditionalFormatting sqref="E176">
    <cfRule type="duplicateValues" dxfId="40" priority="23"/>
  </conditionalFormatting>
  <conditionalFormatting sqref="B176">
    <cfRule type="duplicateValues" dxfId="39" priority="24"/>
  </conditionalFormatting>
  <conditionalFormatting sqref="E176">
    <cfRule type="duplicateValues" dxfId="38" priority="25"/>
  </conditionalFormatting>
  <conditionalFormatting sqref="B176">
    <cfRule type="duplicateValues" dxfId="37" priority="26"/>
  </conditionalFormatting>
  <conditionalFormatting sqref="B106:B107">
    <cfRule type="duplicateValues" dxfId="36" priority="196"/>
  </conditionalFormatting>
  <conditionalFormatting sqref="E177:E178 E153:E163 E141:E142 E63:E65 E147:E148 E1:E7 E28:E37 E74 E69 E41:E53 E150 E114:E116 E89:E103 E9:E24 E76:E77 E86:E87 E106:E107 E109 E111:E112">
    <cfRule type="duplicateValues" dxfId="35" priority="197"/>
  </conditionalFormatting>
  <conditionalFormatting sqref="B177:B178 B160:B175 B1:B7 B150:B158 B144:B145 B114:B124 B9:B84 B86:B87 B89:B109 B111:B112 B147:B148 B141:B142">
    <cfRule type="duplicateValues" dxfId="34" priority="198"/>
  </conditionalFormatting>
  <conditionalFormatting sqref="E108">
    <cfRule type="duplicateValues" dxfId="33" priority="199"/>
  </conditionalFormatting>
  <conditionalFormatting sqref="E144">
    <cfRule type="duplicateValues" dxfId="32" priority="200"/>
  </conditionalFormatting>
  <conditionalFormatting sqref="B144:B145 B108">
    <cfRule type="duplicateValues" dxfId="31" priority="201"/>
  </conditionalFormatting>
  <conditionalFormatting sqref="B144:B145 B106:B108">
    <cfRule type="duplicateValues" dxfId="30" priority="202"/>
  </conditionalFormatting>
  <conditionalFormatting sqref="E103 E100 E96:E97">
    <cfRule type="duplicateValues" dxfId="29" priority="203"/>
  </conditionalFormatting>
  <conditionalFormatting sqref="B151:B152">
    <cfRule type="duplicateValues" dxfId="28" priority="204"/>
  </conditionalFormatting>
  <conditionalFormatting sqref="B150:B152 B109">
    <cfRule type="duplicateValues" dxfId="27" priority="205"/>
  </conditionalFormatting>
  <conditionalFormatting sqref="E110">
    <cfRule type="duplicateValues" dxfId="26" priority="19"/>
  </conditionalFormatting>
  <conditionalFormatting sqref="B110">
    <cfRule type="duplicateValues" dxfId="25" priority="20"/>
  </conditionalFormatting>
  <conditionalFormatting sqref="E110">
    <cfRule type="duplicateValues" dxfId="24" priority="21"/>
  </conditionalFormatting>
  <conditionalFormatting sqref="B110">
    <cfRule type="duplicateValues" dxfId="23" priority="22"/>
  </conditionalFormatting>
  <conditionalFormatting sqref="E81:E82">
    <cfRule type="duplicateValues" dxfId="22" priority="206"/>
  </conditionalFormatting>
  <conditionalFormatting sqref="E146">
    <cfRule type="duplicateValues" dxfId="21" priority="15"/>
  </conditionalFormatting>
  <conditionalFormatting sqref="B146">
    <cfRule type="duplicateValues" dxfId="20" priority="16"/>
  </conditionalFormatting>
  <conditionalFormatting sqref="E146">
    <cfRule type="duplicateValues" dxfId="19" priority="17"/>
  </conditionalFormatting>
  <conditionalFormatting sqref="B146">
    <cfRule type="duplicateValues" dxfId="18" priority="18"/>
  </conditionalFormatting>
  <conditionalFormatting sqref="E164:E173">
    <cfRule type="duplicateValues" dxfId="17" priority="207"/>
  </conditionalFormatting>
  <conditionalFormatting sqref="B164:B175">
    <cfRule type="duplicateValues" dxfId="16" priority="208"/>
  </conditionalFormatting>
  <conditionalFormatting sqref="E125">
    <cfRule type="duplicateValues" dxfId="15" priority="11"/>
  </conditionalFormatting>
  <conditionalFormatting sqref="E125">
    <cfRule type="duplicateValues" dxfId="14" priority="10"/>
  </conditionalFormatting>
  <conditionalFormatting sqref="B125">
    <cfRule type="duplicateValues" dxfId="13" priority="12"/>
  </conditionalFormatting>
  <conditionalFormatting sqref="B125">
    <cfRule type="duplicateValues" dxfId="12" priority="13"/>
  </conditionalFormatting>
  <conditionalFormatting sqref="B125">
    <cfRule type="duplicateValues" dxfId="11" priority="14"/>
  </conditionalFormatting>
  <conditionalFormatting sqref="E174">
    <cfRule type="duplicateValues" dxfId="10" priority="9"/>
  </conditionalFormatting>
  <conditionalFormatting sqref="E175">
    <cfRule type="duplicateValues" dxfId="9" priority="7"/>
  </conditionalFormatting>
  <conditionalFormatting sqref="E175">
    <cfRule type="duplicateValues" dxfId="8" priority="8"/>
  </conditionalFormatting>
  <conditionalFormatting sqref="E135:E139">
    <cfRule type="duplicateValues" dxfId="7" priority="5"/>
  </conditionalFormatting>
  <conditionalFormatting sqref="B135:B139">
    <cfRule type="duplicateValues" dxfId="6" priority="6"/>
  </conditionalFormatting>
  <conditionalFormatting sqref="E126:E134">
    <cfRule type="duplicateValues" dxfId="5" priority="209"/>
  </conditionalFormatting>
  <conditionalFormatting sqref="B126:B134">
    <cfRule type="duplicateValues" dxfId="4" priority="210"/>
  </conditionalFormatting>
  <conditionalFormatting sqref="E140">
    <cfRule type="duplicateValues" dxfId="3" priority="1"/>
  </conditionalFormatting>
  <conditionalFormatting sqref="B140">
    <cfRule type="duplicateValues" dxfId="2" priority="2"/>
  </conditionalFormatting>
  <conditionalFormatting sqref="E140">
    <cfRule type="duplicateValues" dxfId="1" priority="3"/>
  </conditionalFormatting>
  <conditionalFormatting sqref="B140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78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531" priority="20"/>
  </conditionalFormatting>
  <conditionalFormatting sqref="A830">
    <cfRule type="duplicateValues" dxfId="530" priority="19"/>
  </conditionalFormatting>
  <conditionalFormatting sqref="A831">
    <cfRule type="duplicateValues" dxfId="529" priority="18"/>
  </conditionalFormatting>
  <conditionalFormatting sqref="A832">
    <cfRule type="duplicateValues" dxfId="528" priority="17"/>
  </conditionalFormatting>
  <conditionalFormatting sqref="A833">
    <cfRule type="duplicateValues" dxfId="527" priority="16"/>
  </conditionalFormatting>
  <conditionalFormatting sqref="A844:A1048576 A1:A833">
    <cfRule type="duplicateValues" dxfId="526" priority="15"/>
  </conditionalFormatting>
  <conditionalFormatting sqref="A834:A840">
    <cfRule type="duplicateValues" dxfId="525" priority="14"/>
  </conditionalFormatting>
  <conditionalFormatting sqref="A834:A840">
    <cfRule type="duplicateValues" dxfId="524" priority="13"/>
  </conditionalFormatting>
  <conditionalFormatting sqref="A844:A1048576 A1:A840">
    <cfRule type="duplicateValues" dxfId="523" priority="12"/>
  </conditionalFormatting>
  <conditionalFormatting sqref="A841">
    <cfRule type="duplicateValues" dxfId="522" priority="11"/>
  </conditionalFormatting>
  <conditionalFormatting sqref="A841">
    <cfRule type="duplicateValues" dxfId="521" priority="10"/>
  </conditionalFormatting>
  <conditionalFormatting sqref="A841">
    <cfRule type="duplicateValues" dxfId="520" priority="9"/>
  </conditionalFormatting>
  <conditionalFormatting sqref="A842">
    <cfRule type="duplicateValues" dxfId="519" priority="8"/>
  </conditionalFormatting>
  <conditionalFormatting sqref="A842">
    <cfRule type="duplicateValues" dxfId="518" priority="7"/>
  </conditionalFormatting>
  <conditionalFormatting sqref="A842">
    <cfRule type="duplicateValues" dxfId="517" priority="6"/>
  </conditionalFormatting>
  <conditionalFormatting sqref="A1:A842 A844:A1048576">
    <cfRule type="duplicateValues" dxfId="516" priority="5"/>
  </conditionalFormatting>
  <conditionalFormatting sqref="A843">
    <cfRule type="duplicateValues" dxfId="515" priority="4"/>
  </conditionalFormatting>
  <conditionalFormatting sqref="A843">
    <cfRule type="duplicateValues" dxfId="514" priority="3"/>
  </conditionalFormatting>
  <conditionalFormatting sqref="A843">
    <cfRule type="duplicateValues" dxfId="513" priority="2"/>
  </conditionalFormatting>
  <conditionalFormatting sqref="A843">
    <cfRule type="duplicateValues" dxfId="5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2413</v>
      </c>
      <c r="B1" s="208"/>
      <c r="C1" s="208"/>
      <c r="D1" s="20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2422</v>
      </c>
      <c r="B18" s="208"/>
      <c r="C18" s="208"/>
      <c r="D18" s="20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511" priority="18"/>
  </conditionalFormatting>
  <conditionalFormatting sqref="B7:B8">
    <cfRule type="duplicateValues" dxfId="510" priority="17"/>
  </conditionalFormatting>
  <conditionalFormatting sqref="A7:A8">
    <cfRule type="duplicateValues" dxfId="509" priority="15"/>
    <cfRule type="duplicateValues" dxfId="5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2021-08-28T03:44:41Z</dcterms:modified>
</cp:coreProperties>
</file>