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27\"/>
    </mc:Choice>
  </mc:AlternateContent>
  <bookViews>
    <workbookView xWindow="0" yWindow="0" windowWidth="28800" windowHeight="123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REPORTE!$A$4:$Q$82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9" i="1" l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A119" i="1"/>
  <c r="A118" i="1"/>
  <c r="A117" i="1"/>
  <c r="A116" i="1"/>
  <c r="A115" i="1"/>
  <c r="A114" i="1"/>
  <c r="A113" i="1"/>
  <c r="A112" i="1"/>
  <c r="A111" i="1"/>
  <c r="A110" i="1"/>
  <c r="B122" i="16" l="1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B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B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B54" i="16"/>
  <c r="A96" i="16" s="1"/>
  <c r="C53" i="16"/>
  <c r="A53" i="16"/>
  <c r="C52" i="16"/>
  <c r="A52" i="16"/>
  <c r="C51" i="16"/>
  <c r="A51" i="16"/>
  <c r="C50" i="16"/>
  <c r="A50" i="16"/>
  <c r="C49" i="16"/>
  <c r="A49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B16" i="16"/>
  <c r="C15" i="16"/>
  <c r="A15" i="16"/>
  <c r="B11" i="16"/>
  <c r="C9" i="16"/>
  <c r="A9" i="16"/>
  <c r="K7" i="1" l="1"/>
  <c r="J7" i="1"/>
  <c r="I7" i="1"/>
  <c r="H7" i="1"/>
  <c r="G7" i="1"/>
  <c r="F7" i="1"/>
  <c r="A7" i="1"/>
  <c r="K8" i="1"/>
  <c r="J8" i="1"/>
  <c r="I8" i="1"/>
  <c r="H8" i="1"/>
  <c r="G8" i="1"/>
  <c r="F8" i="1"/>
  <c r="A8" i="1"/>
  <c r="A109" i="1" l="1"/>
  <c r="F109" i="1"/>
  <c r="G109" i="1"/>
  <c r="H109" i="1"/>
  <c r="I109" i="1"/>
  <c r="J109" i="1"/>
  <c r="K109" i="1"/>
  <c r="A108" i="1"/>
  <c r="F108" i="1"/>
  <c r="G108" i="1"/>
  <c r="H108" i="1"/>
  <c r="I108" i="1"/>
  <c r="J108" i="1"/>
  <c r="K108" i="1"/>
  <c r="A107" i="1"/>
  <c r="F107" i="1"/>
  <c r="G107" i="1"/>
  <c r="H107" i="1"/>
  <c r="I107" i="1"/>
  <c r="J107" i="1"/>
  <c r="K107" i="1"/>
  <c r="A106" i="1"/>
  <c r="F106" i="1"/>
  <c r="G106" i="1"/>
  <c r="H106" i="1"/>
  <c r="I106" i="1"/>
  <c r="J106" i="1"/>
  <c r="K106" i="1"/>
  <c r="A105" i="1"/>
  <c r="F105" i="1"/>
  <c r="G105" i="1"/>
  <c r="H105" i="1"/>
  <c r="I105" i="1"/>
  <c r="J105" i="1"/>
  <c r="K105" i="1"/>
  <c r="A104" i="1"/>
  <c r="F104" i="1"/>
  <c r="G104" i="1"/>
  <c r="H104" i="1"/>
  <c r="I104" i="1"/>
  <c r="J104" i="1"/>
  <c r="K104" i="1"/>
  <c r="A103" i="1"/>
  <c r="F103" i="1"/>
  <c r="G103" i="1"/>
  <c r="H103" i="1"/>
  <c r="I103" i="1"/>
  <c r="J103" i="1"/>
  <c r="K103" i="1"/>
  <c r="A102" i="1"/>
  <c r="F102" i="1"/>
  <c r="G102" i="1"/>
  <c r="H102" i="1"/>
  <c r="I102" i="1"/>
  <c r="J102" i="1"/>
  <c r="K102" i="1"/>
  <c r="A101" i="1"/>
  <c r="F101" i="1"/>
  <c r="G101" i="1"/>
  <c r="H101" i="1"/>
  <c r="I101" i="1"/>
  <c r="J101" i="1"/>
  <c r="K101" i="1"/>
  <c r="A100" i="1"/>
  <c r="F100" i="1"/>
  <c r="G100" i="1"/>
  <c r="H100" i="1"/>
  <c r="I100" i="1"/>
  <c r="J100" i="1"/>
  <c r="K100" i="1"/>
  <c r="A99" i="1"/>
  <c r="F99" i="1"/>
  <c r="G99" i="1"/>
  <c r="H99" i="1"/>
  <c r="I99" i="1"/>
  <c r="J99" i="1"/>
  <c r="K99" i="1"/>
  <c r="A98" i="1"/>
  <c r="F98" i="1"/>
  <c r="G98" i="1"/>
  <c r="H98" i="1"/>
  <c r="I98" i="1"/>
  <c r="J98" i="1"/>
  <c r="K98" i="1"/>
  <c r="A97" i="1"/>
  <c r="F97" i="1"/>
  <c r="G97" i="1"/>
  <c r="H97" i="1"/>
  <c r="I97" i="1"/>
  <c r="J97" i="1"/>
  <c r="K97" i="1"/>
  <c r="A96" i="1"/>
  <c r="F96" i="1"/>
  <c r="G96" i="1"/>
  <c r="H96" i="1"/>
  <c r="I96" i="1"/>
  <c r="J96" i="1"/>
  <c r="K96" i="1"/>
  <c r="A95" i="1"/>
  <c r="F95" i="1"/>
  <c r="G95" i="1"/>
  <c r="H95" i="1"/>
  <c r="I95" i="1"/>
  <c r="J95" i="1"/>
  <c r="K95" i="1"/>
  <c r="A94" i="1"/>
  <c r="F94" i="1"/>
  <c r="G94" i="1"/>
  <c r="H94" i="1"/>
  <c r="I94" i="1"/>
  <c r="J94" i="1"/>
  <c r="K94" i="1"/>
  <c r="A93" i="1"/>
  <c r="F93" i="1"/>
  <c r="G93" i="1"/>
  <c r="H93" i="1"/>
  <c r="I93" i="1"/>
  <c r="J93" i="1"/>
  <c r="K93" i="1"/>
  <c r="A92" i="1"/>
  <c r="F92" i="1"/>
  <c r="G92" i="1"/>
  <c r="H92" i="1"/>
  <c r="I92" i="1"/>
  <c r="J92" i="1"/>
  <c r="K92" i="1"/>
  <c r="A91" i="1"/>
  <c r="F91" i="1"/>
  <c r="G91" i="1"/>
  <c r="H91" i="1"/>
  <c r="I91" i="1"/>
  <c r="J91" i="1"/>
  <c r="K91" i="1"/>
  <c r="A90" i="1"/>
  <c r="F90" i="1"/>
  <c r="G90" i="1"/>
  <c r="H90" i="1"/>
  <c r="I90" i="1"/>
  <c r="J90" i="1"/>
  <c r="K90" i="1"/>
  <c r="K89" i="1"/>
  <c r="J89" i="1"/>
  <c r="I89" i="1"/>
  <c r="H89" i="1"/>
  <c r="G89" i="1"/>
  <c r="F89" i="1"/>
  <c r="A89" i="1"/>
  <c r="F88" i="1" l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A88" i="1"/>
  <c r="A87" i="1"/>
  <c r="A86" i="1"/>
  <c r="A85" i="1"/>
  <c r="A84" i="1"/>
  <c r="A83" i="1"/>
  <c r="A82" i="1"/>
  <c r="A81" i="1"/>
  <c r="A80" i="1"/>
  <c r="A79" i="1"/>
  <c r="A78" i="1"/>
  <c r="A77" i="1"/>
  <c r="F76" i="1" l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F43" i="1" l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F20" i="1" l="1"/>
  <c r="G20" i="1"/>
  <c r="H20" i="1"/>
  <c r="I20" i="1"/>
  <c r="J20" i="1"/>
  <c r="K20" i="1"/>
  <c r="A20" i="1"/>
  <c r="A29" i="1"/>
  <c r="A28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A27" i="1"/>
  <c r="A26" i="1"/>
  <c r="A25" i="1"/>
  <c r="A24" i="1"/>
  <c r="A23" i="1"/>
  <c r="A22" i="1"/>
  <c r="A21" i="1"/>
  <c r="F19" i="1" l="1"/>
  <c r="G19" i="1"/>
  <c r="H19" i="1"/>
  <c r="I19" i="1"/>
  <c r="J19" i="1"/>
  <c r="K19" i="1"/>
  <c r="F18" i="1"/>
  <c r="G18" i="1"/>
  <c r="H18" i="1"/>
  <c r="I18" i="1"/>
  <c r="J18" i="1"/>
  <c r="K18" i="1"/>
  <c r="A19" i="1"/>
  <c r="A18" i="1"/>
  <c r="F17" i="1" l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A17" i="1"/>
  <c r="A16" i="1"/>
  <c r="A15" i="1"/>
  <c r="A14" i="1"/>
  <c r="A13" i="1" l="1"/>
  <c r="F13" i="1"/>
  <c r="G13" i="1"/>
  <c r="H13" i="1"/>
  <c r="I13" i="1"/>
  <c r="J13" i="1"/>
  <c r="K13" i="1"/>
  <c r="F12" i="1" l="1"/>
  <c r="G12" i="1"/>
  <c r="H12" i="1"/>
  <c r="I12" i="1"/>
  <c r="J12" i="1"/>
  <c r="K12" i="1"/>
  <c r="A12" i="1"/>
  <c r="F11" i="1" l="1"/>
  <c r="G11" i="1"/>
  <c r="H11" i="1"/>
  <c r="I11" i="1"/>
  <c r="J11" i="1"/>
  <c r="K11" i="1"/>
  <c r="F10" i="1"/>
  <c r="G10" i="1"/>
  <c r="H10" i="1"/>
  <c r="I10" i="1"/>
  <c r="J10" i="1"/>
  <c r="K10" i="1"/>
  <c r="A11" i="1"/>
  <c r="A10" i="1"/>
  <c r="F9" i="1" l="1"/>
  <c r="G9" i="1"/>
  <c r="H9" i="1"/>
  <c r="I9" i="1"/>
  <c r="J9" i="1"/>
  <c r="K9" i="1"/>
  <c r="A9" i="1"/>
  <c r="A6" i="1" l="1"/>
  <c r="F6" i="1"/>
  <c r="G6" i="1"/>
  <c r="H6" i="1"/>
  <c r="I6" i="1"/>
  <c r="J6" i="1"/>
  <c r="K6" i="1"/>
  <c r="A5" i="1"/>
  <c r="F5" i="1"/>
  <c r="G5" i="1"/>
  <c r="H5" i="1"/>
  <c r="I5" i="1"/>
  <c r="J5" i="1"/>
  <c r="K5" i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2" i="16"/>
  <c r="I7" i="16"/>
  <c r="H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<sst xmlns="http://schemas.openxmlformats.org/spreadsheetml/2006/main" count="14028" uniqueCount="2761">
  <si>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</si>
  <si>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</si>
  <si>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</si>
  <si>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</si>
  <si>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</si>
  <si>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</si>
  <si>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</si>
  <si>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</si>
  <si>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</si>
  <si>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</si>
  <si>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</si>
  <si>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</si>
  <si>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</si>
  <si>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</si>
  <si>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</si>
  <si>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</si>
  <si>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</si>
  <si>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</si>
  <si>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</si>
  <si>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</si>
  <si>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</si>
  <si>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</si>
  <si>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</si>
  <si>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</si>
  <si>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</si>
  <si>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</si>
  <si>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</si>
  <si>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</si>
  <si>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</si>
  <si>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</si>
  <si>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</si>
  <si>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</si>
  <si>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</si>
  <si>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</si>
  <si>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</si>
  <si>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</si>
  <si>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</si>
  <si>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</si>
  <si>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</si>
  <si>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</si>
  <si>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</si>
  <si>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</si>
  <si>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</si>
  <si>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</si>
  <si>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</si>
  <si>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</si>
  <si>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</si>
  <si>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</si>
  <si>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</si>
  <si>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</si>
  <si>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</si>
  <si>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</si>
  <si>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</si>
  <si>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</si>
  <si>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</si>
  <si>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</si>
  <si>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</si>
  <si>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</si>
  <si>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</si>
  <si>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</si>
  <si>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</si>
  <si>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</si>
  <si>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</si>
  <si>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</si>
  <si>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</si>
  <si>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</si>
  <si>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</si>
  <si>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</si>
  <si>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</si>
  <si>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</si>
  <si>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</si>
  <si>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</si>
  <si>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</si>
  <si>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</si>
  <si>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</si>
  <si>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</si>
  <si>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</si>
  <si>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</si>
  <si>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</si>
  <si>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</si>
  <si>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</si>
  <si>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</si>
  <si>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</si>
  <si>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</si>
  <si>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</si>
  <si>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</si>
  <si>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</si>
  <si>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</si>
  <si>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</si>
  <si>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</si>
  <si>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</si>
  <si>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</si>
  <si>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</si>
  <si>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</si>
  <si>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</si>
  <si>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</si>
  <si>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</si>
  <si>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</si>
  <si>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</si>
  <si>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</si>
  <si>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</si>
  <si>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</si>
  <si>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</si>
  <si>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</si>
  <si>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</si>
  <si>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</si>
  <si>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</si>
  <si>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</si>
  <si>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</si>
  <si>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</si>
  <si>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</si>
  <si>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</si>
  <si>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</si>
  <si>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</si>
  <si>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</si>
  <si>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</si>
  <si>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</si>
  <si>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</si>
  <si>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</si>
  <si>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</si>
  <si>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</si>
  <si>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</si>
  <si>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</si>
  <si>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</si>
  <si>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</si>
  <si>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</si>
  <si>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</si>
  <si>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</si>
  <si>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</si>
  <si>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</si>
  <si>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</si>
  <si>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</si>
  <si>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</si>
  <si>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</si>
  <si>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</si>
  <si>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</si>
  <si>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</si>
  <si>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</si>
  <si>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</si>
  <si>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</si>
  <si>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</si>
  <si>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</si>
  <si>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</si>
  <si>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</si>
  <si>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</si>
  <si>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</si>
  <si>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</si>
  <si>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</si>
  <si>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</si>
  <si>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</si>
  <si>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</si>
  <si>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</si>
  <si>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</si>
  <si>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</si>
  <si>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</si>
  <si>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</si>
  <si>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</si>
  <si>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</si>
  <si>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</si>
  <si>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</si>
  <si>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</si>
  <si>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</si>
  <si>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</si>
  <si>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</si>
  <si>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</si>
  <si>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</si>
  <si>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</si>
  <si>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</si>
  <si>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</si>
  <si>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</si>
  <si>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</si>
  <si>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</si>
  <si>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</si>
  <si>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</si>
  <si>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</si>
  <si>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</si>
  <si>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</si>
  <si>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</si>
  <si>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</si>
  <si>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</si>
  <si>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</si>
  <si>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</si>
  <si>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</si>
  <si>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</si>
  <si>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</si>
  <si>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</si>
  <si>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</si>
  <si>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</si>
  <si>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</si>
  <si>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</si>
  <si>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</si>
  <si>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</si>
  <si>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</si>
  <si>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</si>
  <si>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</si>
  <si>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</si>
  <si>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</si>
  <si>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</si>
  <si>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</si>
  <si>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</si>
  <si>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</si>
  <si>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</si>
  <si>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</si>
  <si>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</si>
  <si>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</si>
  <si>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</si>
  <si>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</si>
  <si>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</si>
  <si>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</si>
  <si>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</si>
  <si>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</si>
  <si>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</si>
  <si>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</si>
  <si>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</si>
  <si>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</si>
  <si>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</si>
  <si>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</si>
  <si>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</si>
  <si>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</si>
  <si>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</si>
  <si>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</si>
  <si>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</si>
  <si>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</si>
  <si>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</si>
  <si>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</si>
  <si>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</si>
  <si>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</si>
  <si>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</si>
  <si>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</si>
  <si>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</si>
  <si>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</si>
  <si>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</si>
  <si>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</si>
  <si>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</si>
  <si>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</si>
  <si>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</si>
  <si>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</si>
  <si>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</si>
  <si>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</si>
  <si>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</si>
  <si>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</si>
  <si>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</si>
  <si>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</si>
  <si>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</si>
  <si>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</si>
  <si>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</si>
  <si>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</si>
  <si>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</si>
  <si>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</si>
  <si>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</si>
  <si>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</si>
  <si>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</si>
  <si>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</si>
  <si>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</si>
  <si>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</si>
  <si>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</si>
  <si>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</si>
  <si>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</si>
  <si>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</si>
  <si>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</si>
  <si>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</si>
  <si>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</si>
  <si>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</si>
  <si>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</si>
  <si>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</si>
  <si>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</si>
  <si>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</si>
  <si>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</si>
  <si>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</si>
  <si>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</si>
  <si>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</si>
  <si>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</si>
  <si>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</si>
  <si>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</si>
  <si>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</si>
  <si>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</si>
  <si>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</si>
  <si>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</si>
  <si>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</si>
  <si>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</si>
  <si>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</si>
  <si>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</si>
  <si>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</si>
  <si>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</si>
  <si>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</si>
  <si>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</si>
  <si>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</si>
  <si>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</si>
  <si>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</si>
  <si>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</si>
  <si>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</si>
  <si>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</si>
  <si>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</si>
  <si>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</si>
  <si>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</si>
  <si>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</si>
  <si>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</si>
  <si>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</si>
  <si>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</si>
  <si>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</si>
  <si>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</si>
  <si>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</si>
  <si>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</si>
  <si>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</si>
  <si>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</si>
  <si>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</si>
  <si>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</si>
  <si>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</si>
  <si>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</si>
  <si>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</si>
  <si>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</si>
  <si>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</si>
  <si>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</si>
  <si>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</si>
  <si>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</si>
  <si>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</si>
  <si>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</si>
  <si>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</si>
  <si>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</si>
  <si>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</si>
  <si>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</si>
  <si>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</si>
  <si>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</si>
  <si>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</si>
  <si>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</si>
  <si>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</si>
  <si>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</si>
  <si>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</si>
  <si>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</si>
  <si>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</si>
  <si>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</si>
  <si>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</si>
  <si>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</si>
  <si>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</si>
  <si>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</si>
  <si>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</si>
  <si>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</si>
  <si>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</si>
  <si>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</si>
  <si>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</si>
  <si>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</si>
  <si>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</si>
  <si>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</si>
  <si>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</si>
  <si>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</si>
  <si>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</si>
  <si>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</si>
  <si>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</si>
  <si>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</si>
  <si>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</si>
  <si>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</si>
  <si>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</si>
  <si>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</si>
  <si>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</si>
  <si>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</si>
  <si>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</si>
  <si>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</si>
  <si>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</si>
  <si>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</si>
  <si>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</si>
  <si>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</si>
  <si>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</si>
  <si>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</si>
  <si>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</si>
  <si>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</si>
  <si>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</si>
  <si>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</si>
  <si>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</si>
  <si>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</si>
  <si>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</si>
  <si>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</si>
  <si>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</si>
  <si>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</si>
  <si>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</si>
  <si>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</si>
  <si>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</si>
  <si>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</si>
  <si>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</si>
  <si>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</si>
  <si>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</si>
  <si>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</si>
  <si>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</si>
  <si>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</si>
  <si>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</si>
  <si>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</si>
  <si>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</si>
  <si>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</si>
  <si>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</si>
  <si>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</si>
  <si>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</si>
  <si>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</si>
  <si>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</si>
  <si>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</si>
  <si>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</si>
  <si>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</si>
  <si>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</si>
  <si>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</si>
  <si>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</si>
  <si>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</si>
  <si>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</si>
  <si>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</si>
  <si>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</si>
  <si>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</si>
  <si>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</si>
  <si>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</si>
  <si>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</si>
  <si>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</si>
  <si>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</si>
  <si>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</si>
  <si>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</si>
  <si>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</si>
  <si>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</si>
  <si>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</si>
  <si>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</si>
  <si>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</si>
  <si>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</si>
  <si>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</si>
  <si>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</si>
  <si>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</si>
  <si>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</si>
  <si>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</si>
  <si>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</si>
  <si>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</si>
  <si>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</si>
  <si>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</si>
  <si>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</si>
  <si>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</si>
  <si>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</si>
  <si>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</si>
  <si>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</si>
  <si>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</si>
  <si>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</si>
  <si>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</si>
  <si>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</si>
  <si>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</si>
  <si>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</si>
  <si>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</si>
  <si>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</si>
  <si>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</si>
  <si>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</si>
  <si>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</si>
  <si>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</si>
  <si>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</si>
  <si>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</si>
  <si>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</si>
  <si>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</si>
  <si>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</si>
  <si>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</si>
  <si>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</si>
  <si>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</si>
  <si>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</si>
  <si>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</si>
  <si>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</si>
  <si>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</si>
  <si>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</si>
  <si>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</si>
  <si>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</si>
  <si>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</si>
  <si>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</si>
  <si>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</si>
  <si>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</si>
  <si>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</si>
  <si>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</si>
  <si>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</si>
  <si>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</si>
  <si>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</si>
  <si>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</si>
  <si>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</si>
  <si>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</si>
  <si>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</si>
  <si>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</si>
  <si>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</si>
  <si>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</si>
  <si>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</si>
  <si>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</si>
  <si>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</si>
  <si>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</si>
  <si>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</si>
  <si>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</si>
  <si>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</si>
  <si>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</si>
  <si>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</si>
  <si>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</si>
  <si>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</si>
  <si>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</si>
  <si>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</si>
  <si>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</si>
  <si>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</si>
  <si>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</si>
  <si>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</si>
  <si>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</si>
  <si>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</si>
  <si>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</si>
  <si>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</si>
  <si>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</si>
  <si>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</si>
  <si>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</si>
  <si>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</si>
  <si>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</si>
  <si>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</si>
  <si>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</si>
  <si>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</si>
  <si>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</si>
  <si>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</si>
  <si>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</si>
  <si>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</si>
  <si>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</si>
  <si>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</si>
  <si>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</si>
  <si>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</si>
  <si>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</si>
  <si>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</si>
  <si>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</si>
  <si>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</si>
  <si>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</si>
  <si>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</si>
  <si>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</si>
  <si>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</si>
  <si>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</si>
  <si>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</si>
  <si>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</si>
  <si>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</si>
  <si>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</si>
  <si>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</si>
  <si>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</si>
  <si>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</si>
  <si>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</si>
  <si>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</si>
  <si>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</si>
  <si>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</si>
  <si>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</si>
  <si>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</si>
  <si>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</si>
  <si>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</si>
  <si>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</si>
  <si>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</si>
  <si>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</si>
  <si>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</si>
  <si>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</si>
  <si>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</si>
  <si>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</si>
  <si>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</si>
  <si>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</si>
  <si>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</si>
  <si>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</si>
  <si>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</si>
  <si>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</si>
  <si>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</si>
  <si>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</si>
  <si>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</si>
  <si>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</si>
  <si>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</si>
  <si>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</si>
  <si>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</si>
  <si>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</si>
  <si>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</si>
  <si>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</si>
  <si>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</si>
  <si>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</si>
  <si>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</si>
  <si>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</si>
  <si>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</si>
  <si>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</si>
  <si>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</si>
  <si>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</si>
  <si>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</si>
  <si>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</si>
  <si>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</si>
  <si>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</si>
  <si>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</si>
  <si>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</si>
  <si>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</si>
  <si>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</si>
  <si>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</si>
  <si>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</si>
  <si>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</si>
  <si>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</si>
  <si>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</si>
  <si>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</si>
  <si>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</si>
  <si>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</si>
  <si>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</si>
  <si>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</si>
  <si>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</si>
  <si>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</si>
  <si>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</si>
  <si>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</si>
  <si>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</si>
  <si>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</si>
  <si>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</si>
  <si>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</si>
  <si>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</si>
  <si>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</si>
  <si>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</si>
  <si>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</si>
  <si>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</si>
  <si>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</si>
  <si>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</si>
  <si>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</si>
  <si>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</si>
  <si>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</si>
  <si>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</si>
  <si>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</si>
  <si>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</si>
  <si>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</si>
  <si>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</si>
  <si>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</si>
  <si>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</si>
  <si>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</si>
  <si>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</si>
  <si>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</si>
  <si>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</si>
  <si>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</si>
  <si>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</si>
  <si>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</si>
  <si>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</si>
  <si>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</si>
  <si>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</si>
  <si>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</si>
  <si>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</si>
  <si>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</si>
  <si>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</si>
  <si>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</si>
  <si>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</si>
  <si>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</si>
  <si>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</si>
  <si>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</si>
  <si>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</si>
  <si>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</si>
  <si>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</si>
  <si>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</si>
  <si>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</si>
  <si>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</si>
  <si>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</si>
  <si>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</si>
  <si>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</si>
  <si>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</si>
  <si>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</si>
  <si>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</si>
  <si>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</si>
  <si>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</si>
  <si>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</si>
  <si>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</si>
  <si>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</si>
  <si>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</si>
  <si>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</si>
  <si>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</si>
  <si>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</si>
  <si>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</si>
  <si>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</si>
  <si>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</si>
  <si>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</si>
  <si>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</si>
  <si>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</si>
  <si>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</si>
  <si>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</si>
  <si>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</si>
  <si>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</si>
  <si>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</si>
  <si>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</si>
  <si>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</si>
  <si>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</si>
  <si>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</si>
  <si>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</si>
  <si>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</si>
  <si>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</si>
  <si>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</si>
  <si>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</si>
  <si>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</si>
  <si>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</si>
  <si>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</si>
  <si>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</si>
  <si>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</si>
  <si>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</si>
  <si>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</si>
  <si>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</si>
  <si>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</si>
  <si>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</si>
  <si>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</si>
  <si>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</si>
  <si>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</si>
  <si>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</si>
  <si>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</si>
  <si>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</si>
  <si>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</si>
  <si>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</si>
  <si>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</si>
  <si>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</si>
  <si>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</si>
  <si>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</si>
  <si>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</si>
  <si>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</si>
  <si>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</si>
  <si>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</si>
  <si>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</si>
  <si>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</si>
  <si>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</si>
  <si>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</si>
  <si>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</si>
  <si>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</si>
  <si>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</si>
  <si>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</si>
  <si>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</si>
  <si>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</si>
  <si>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</si>
  <si>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</si>
  <si>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</si>
  <si>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</si>
  <si>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</si>
  <si>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</si>
  <si>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</si>
  <si>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</si>
  <si>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</si>
  <si>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</si>
  <si>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</si>
  <si>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</si>
  <si>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</si>
  <si>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</si>
  <si>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</si>
  <si>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</si>
  <si>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</si>
  <si>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</si>
  <si>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</si>
  <si>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</si>
  <si>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</si>
  <si>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</si>
  <si>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</si>
  <si>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</si>
  <si>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</si>
  <si>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</si>
  <si>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</si>
  <si>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</si>
  <si>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</si>
  <si>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</si>
  <si>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</si>
  <si>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</si>
  <si>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</si>
  <si>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</si>
  <si>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</si>
  <si>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</si>
  <si>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</si>
  <si>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</si>
  <si>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</si>
  <si>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</si>
  <si>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</si>
  <si>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</si>
  <si>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</si>
  <si>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</si>
  <si>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</si>
  <si>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</si>
  <si>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</si>
  <si>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</si>
  <si>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</si>
  <si>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</si>
  <si>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</si>
  <si>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</si>
  <si>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</si>
  <si>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</si>
  <si>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</si>
  <si>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</si>
  <si>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</si>
  <si>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</si>
  <si>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</si>
  <si>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</si>
  <si>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</si>
  <si>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</si>
  <si>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</si>
  <si>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</si>
  <si>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</si>
  <si>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</si>
  <si>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</si>
  <si>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</si>
  <si>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</si>
  <si>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</si>
  <si>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</si>
  <si>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</si>
  <si>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</si>
  <si>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</si>
  <si>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</si>
  <si>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</si>
  <si>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</si>
  <si>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</si>
  <si>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</si>
  <si>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</si>
  <si>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</si>
  <si>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</si>
  <si>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</si>
  <si>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</si>
  <si>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</si>
  <si>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</si>
  <si>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</si>
  <si>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</si>
  <si>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</si>
  <si>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</si>
  <si>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</si>
  <si>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</si>
  <si>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</si>
  <si>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</si>
  <si>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</si>
  <si>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</si>
  <si>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</si>
  <si>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</si>
  <si>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</si>
  <si>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</si>
  <si>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</si>
  <si>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</si>
  <si>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</si>
  <si>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</si>
  <si>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</si>
  <si>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</si>
  <si>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</si>
  <si>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</si>
  <si>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</si>
  <si>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</si>
  <si>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</si>
  <si>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</si>
  <si>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</si>
  <si>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</si>
  <si>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</si>
  <si>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</si>
  <si>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</si>
  <si>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</si>
  <si>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</si>
  <si>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</si>
  <si>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</si>
  <si>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</si>
  <si>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</si>
  <si>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</si>
  <si>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</si>
  <si>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</si>
  <si>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</si>
  <si>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</si>
  <si>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</si>
  <si>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</si>
  <si>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</si>
  <si>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</si>
  <si>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</si>
  <si>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</si>
  <si>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</si>
  <si>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</si>
  <si>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</si>
  <si>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</si>
  <si>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</si>
  <si>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</si>
  <si>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</si>
  <si>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</si>
  <si>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</si>
  <si>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</si>
  <si>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</si>
  <si>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</si>
  <si>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</si>
  <si>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</si>
  <si>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</si>
  <si>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</si>
  <si>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</si>
  <si>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</si>
  <si>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</si>
  <si>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</si>
  <si>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</si>
  <si>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</si>
  <si>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</si>
  <si>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</si>
  <si>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</si>
  <si>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</si>
  <si>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</si>
  <si>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</si>
  <si>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</si>
  <si>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</si>
  <si>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</si>
  <si>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</si>
  <si>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</si>
  <si>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</si>
  <si>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</si>
  <si>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</si>
  <si>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</si>
  <si>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</si>
  <si>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</si>
  <si>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</si>
  <si>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</si>
  <si>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</si>
  <si>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</si>
  <si>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</si>
  <si>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</si>
  <si>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</si>
  <si>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</si>
  <si>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</si>
  <si>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</si>
  <si>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</si>
  <si>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</si>
  <si>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</si>
  <si>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</si>
  <si>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</si>
  <si>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</si>
  <si>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</si>
  <si>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</si>
  <si>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</si>
  <si>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</si>
  <si>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</si>
  <si>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</si>
  <si>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</si>
  <si>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</si>
  <si>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</si>
  <si>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</si>
  <si>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</si>
  <si>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</si>
  <si>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</si>
  <si>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</si>
  <si>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</si>
  <si>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</si>
  <si>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</si>
  <si>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</si>
  <si>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</si>
  <si>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</si>
  <si>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</si>
  <si>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</si>
  <si>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</si>
  <si>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</si>
  <si>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</si>
  <si>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</si>
  <si>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</si>
  <si>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</si>
  <si>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</si>
  <si>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</si>
  <si>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</si>
  <si>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</si>
  <si>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</si>
  <si>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</si>
  <si>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</si>
  <si>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</si>
  <si>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</si>
  <si>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</si>
  <si>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</si>
  <si>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</si>
  <si>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</si>
  <si>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</si>
  <si>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</si>
  <si>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</si>
  <si>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</si>
  <si>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</si>
  <si>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</si>
  <si>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</si>
  <si>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</si>
  <si>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</si>
  <si>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</si>
  <si>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</si>
  <si>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</si>
  <si>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</si>
  <si>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</si>
  <si>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</si>
  <si>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</si>
  <si>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</si>
  <si>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</si>
  <si>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</si>
  <si>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</si>
  <si>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</si>
  <si>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</si>
  <si>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</si>
  <si>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</si>
  <si>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</si>
  <si>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</si>
  <si>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</si>
  <si>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</si>
  <si>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</si>
  <si>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</si>
  <si>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</si>
  <si>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</si>
  <si>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</si>
  <si>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</si>
  <si>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</si>
  <si>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</si>
  <si>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</si>
  <si>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</si>
  <si>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</si>
  <si>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</si>
  <si>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</si>
  <si>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</si>
  <si>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</si>
  <si>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</si>
  <si>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</si>
  <si>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</si>
  <si>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</si>
  <si>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</si>
  <si>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</si>
  <si>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</si>
  <si>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</si>
  <si>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</si>
  <si>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</si>
  <si>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</si>
  <si>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</si>
  <si>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</si>
  <si>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</si>
  <si>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</si>
  <si>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</si>
  <si>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</si>
  <si>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</si>
  <si>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</si>
  <si>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</si>
  <si>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</si>
  <si>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</si>
  <si>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</si>
  <si>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</si>
  <si>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</si>
  <si>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</si>
  <si>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</si>
  <si>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</si>
  <si>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</si>
  <si>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</si>
  <si>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</si>
  <si>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</si>
  <si>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</si>
  <si>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</si>
  <si>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</si>
  <si>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</si>
  <si>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</si>
  <si>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</si>
  <si>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</si>
  <si>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</si>
  <si>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</si>
  <si>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</si>
  <si>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</si>
  <si>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</si>
  <si>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</si>
  <si>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</si>
  <si>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</si>
  <si>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</si>
  <si>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</si>
  <si>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</si>
  <si>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</si>
  <si>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</si>
  <si>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</si>
  <si>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</si>
  <si>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</si>
  <si>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</si>
  <si>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</si>
  <si>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</si>
  <si>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</si>
  <si>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</si>
  <si>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</si>
  <si>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</si>
  <si>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</si>
  <si>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</si>
  <si>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</si>
  <si>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</si>
  <si>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</si>
  <si>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</si>
  <si>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</si>
  <si>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</si>
  <si>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</si>
  <si>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</si>
  <si>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</si>
  <si>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</si>
  <si>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</si>
  <si>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</si>
  <si>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</si>
  <si>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</si>
  <si>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</si>
  <si>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</si>
  <si>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</si>
  <si>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</si>
  <si>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</si>
  <si>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</si>
  <si>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</si>
  <si>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</si>
  <si>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</si>
  <si>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</si>
  <si>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</si>
  <si>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</si>
  <si>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</si>
  <si>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</si>
  <si>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</si>
  <si>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</si>
  <si>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</si>
  <si>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</si>
  <si>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</si>
  <si>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</si>
  <si>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</si>
  <si>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</si>
  <si>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</si>
  <si>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</si>
  <si>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</si>
  <si>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</si>
  <si>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</si>
  <si>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</si>
  <si>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</si>
  <si>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</si>
  <si>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</si>
  <si>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</si>
  <si>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</si>
  <si>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</si>
  <si>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</si>
  <si>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</si>
  <si>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</si>
  <si>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</si>
  <si>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</si>
  <si>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</si>
  <si>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</si>
  <si>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</si>
  <si>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</si>
  <si>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</si>
  <si>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</si>
  <si>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</si>
  <si>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</si>
  <si>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</si>
  <si>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</si>
  <si>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</si>
  <si>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</si>
  <si>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</si>
  <si>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</si>
  <si>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</si>
  <si>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</si>
  <si>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</si>
  <si>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</si>
  <si>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</si>
  <si>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</si>
  <si>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</si>
  <si>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</si>
  <si>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</si>
  <si>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</si>
  <si>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</si>
  <si>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</si>
  <si>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</si>
  <si>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</si>
  <si>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</si>
  <si>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</si>
  <si>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</si>
  <si>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</si>
  <si>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</si>
  <si>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</si>
  <si>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</si>
  <si>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</si>
  <si>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</si>
  <si>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</si>
  <si>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</si>
  <si>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</si>
  <si>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</si>
  <si>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</si>
  <si>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</si>
  <si>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</si>
  <si>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</si>
  <si>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</si>
  <si>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</si>
  <si>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</si>
  <si>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</si>
  <si>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</si>
  <si>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</si>
  <si>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</si>
  <si>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</si>
  <si>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</si>
  <si>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</si>
  <si>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</si>
  <si>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</si>
  <si>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</si>
  <si>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</si>
  <si>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</si>
  <si>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</si>
  <si>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</si>
  <si>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</si>
  <si>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</si>
  <si>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</si>
  <si>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</si>
  <si>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</si>
  <si>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</si>
  <si>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</si>
  <si>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</si>
  <si>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</si>
  <si>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</si>
  <si>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</si>
  <si>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</si>
  <si>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</si>
  <si>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</si>
  <si>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</si>
  <si>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</si>
  <si>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</si>
  <si>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</si>
  <si>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</si>
  <si>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</si>
  <si>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</si>
  <si>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</si>
  <si>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</si>
  <si>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</si>
  <si>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</si>
  <si>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</si>
  <si>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</si>
  <si>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</si>
  <si>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</si>
  <si>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</si>
  <si>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</si>
  <si>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</si>
  <si>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</si>
  <si>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</si>
  <si>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</si>
  <si>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</si>
  <si>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</si>
  <si>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</si>
  <si>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</si>
  <si>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</si>
  <si>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</si>
  <si>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</si>
  <si>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</si>
  <si>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</si>
  <si>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</si>
  <si>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</si>
  <si>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</si>
  <si>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</si>
  <si>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</si>
  <si>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</si>
  <si>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</si>
  <si>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</si>
  <si>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</si>
  <si>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</si>
  <si>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</si>
  <si>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</si>
  <si>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</si>
  <si>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</si>
  <si>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</si>
  <si>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</si>
  <si>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</si>
  <si>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</si>
  <si>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</si>
  <si>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</si>
  <si>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</si>
  <si>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</si>
  <si>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</si>
  <si>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</si>
  <si>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</si>
  <si>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</si>
  <si>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</si>
  <si>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</si>
  <si>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</si>
  <si>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</si>
  <si>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</si>
  <si>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</si>
  <si>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</si>
  <si>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</si>
  <si>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</si>
  <si>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</si>
  <si>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</si>
  <si>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</si>
  <si>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</si>
  <si>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</si>
  <si>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</si>
  <si>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</si>
  <si>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</si>
  <si>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</si>
  <si>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</si>
  <si>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</si>
  <si>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</si>
  <si>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</si>
  <si>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</si>
  <si>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</si>
  <si>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</si>
  <si>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</si>
  <si>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</si>
  <si>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</si>
  <si>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</si>
  <si>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</si>
  <si>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</si>
  <si>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</si>
  <si>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</si>
  <si>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</si>
  <si>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</si>
  <si>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</si>
  <si>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</si>
  <si>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</si>
  <si>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</si>
  <si>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</si>
  <si>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</si>
  <si>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</si>
  <si>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</si>
  <si>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</si>
  <si>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</si>
  <si>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</si>
  <si>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</si>
  <si>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</si>
  <si>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</si>
  <si>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</si>
  <si>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</si>
  <si>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</si>
  <si>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</si>
  <si>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</si>
  <si>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</si>
  <si>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</si>
  <si>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</si>
  <si>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</si>
  <si>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</si>
  <si>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</si>
  <si>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</si>
  <si>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</si>
  <si>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</si>
  <si>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</si>
  <si>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</si>
  <si>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</si>
  <si>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</si>
  <si>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</si>
  <si>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</si>
  <si>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</si>
  <si>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</si>
  <si>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</si>
  <si>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</si>
  <si>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</si>
  <si>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</si>
  <si>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</si>
  <si>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</si>
  <si>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</si>
  <si>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</si>
  <si>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</si>
  <si>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</si>
  <si>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</si>
  <si>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</si>
  <si>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</si>
  <si>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</si>
  <si>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</si>
  <si>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</si>
  <si>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</si>
  <si>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</si>
  <si>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</si>
  <si>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</si>
  <si>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</si>
  <si>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</si>
  <si>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</si>
  <si>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</si>
  <si>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</si>
  <si>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</si>
  <si>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</si>
  <si>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</si>
  <si>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</si>
  <si>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</si>
  <si>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</si>
  <si>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</si>
  <si>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</si>
  <si>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</si>
  <si>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</si>
  <si>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</si>
  <si>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</si>
  <si>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</si>
  <si>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</si>
  <si>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</si>
  <si>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</si>
  <si>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</si>
  <si>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</si>
  <si>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</si>
  <si>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</si>
  <si>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</si>
  <si>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</si>
  <si>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</si>
  <si>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</si>
  <si>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</si>
  <si>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</si>
  <si>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</si>
  <si>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</si>
  <si>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</si>
  <si>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</si>
  <si>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</si>
  <si>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</si>
  <si>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</si>
  <si>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</si>
  <si>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</si>
  <si>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</si>
  <si>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</si>
  <si>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</si>
  <si>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</si>
  <si>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</si>
  <si>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</si>
  <si>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</si>
  <si>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</si>
  <si>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</si>
  <si>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</si>
  <si>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</si>
  <si>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</si>
  <si>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</si>
  <si>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</si>
  <si>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</si>
  <si>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</si>
  <si>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</si>
  <si>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</si>
  <si>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</si>
  <si>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</si>
  <si>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</si>
  <si>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</si>
  <si>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</si>
  <si>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</si>
  <si>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</si>
  <si>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</si>
  <si>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</si>
  <si>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</si>
  <si>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</si>
  <si>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</si>
  <si>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</si>
  <si>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</si>
  <si>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</si>
  <si>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</si>
  <si>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</si>
  <si>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</si>
  <si>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</si>
  <si>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</si>
  <si>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</si>
  <si>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</si>
  <si>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</si>
  <si>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</si>
  <si>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</si>
  <si>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</si>
  <si>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</si>
  <si>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</si>
  <si>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</si>
  <si>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</si>
  <si>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</si>
  <si>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</si>
  <si>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</si>
  <si>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</si>
  <si>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</si>
  <si>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</si>
  <si>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</si>
  <si>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</si>
  <si>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</si>
  <si>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</si>
  <si>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</si>
  <si>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</si>
  <si>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</si>
  <si>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</si>
  <si>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</si>
  <si>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</si>
  <si>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</si>
  <si>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</si>
  <si>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</si>
  <si>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</si>
  <si>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</si>
  <si>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</si>
  <si>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</si>
  <si>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</si>
  <si>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</si>
  <si>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</si>
  <si>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</si>
  <si>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</si>
  <si>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</si>
  <si>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</si>
  <si>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</si>
  <si>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</si>
  <si>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</si>
  <si>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</si>
  <si>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</si>
  <si>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</si>
  <si>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</si>
  <si>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</si>
  <si>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</si>
  <si>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</si>
  <si>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</si>
  <si>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</si>
  <si>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</si>
  <si>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</si>
  <si>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</si>
  <si>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</si>
  <si>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</si>
  <si>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</si>
  <si>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</si>
  <si>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</si>
  <si>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</si>
  <si>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</si>
  <si>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</si>
  <si>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</si>
  <si>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</si>
  <si>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</si>
  <si>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</si>
  <si>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</si>
  <si>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</si>
  <si>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</si>
  <si>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</si>
  <si>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</si>
  <si>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</si>
  <si>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</si>
  <si>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</si>
  <si>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</si>
  <si>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</si>
  <si>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</si>
  <si>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</si>
  <si>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</si>
  <si>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</si>
  <si>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</si>
  <si>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</si>
  <si>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</si>
  <si>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</si>
  <si>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</si>
  <si>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</si>
  <si>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</si>
  <si>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</si>
  <si>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</si>
  <si>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</si>
  <si>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</si>
  <si>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</si>
  <si>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</si>
  <si>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</si>
  <si>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</si>
  <si>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</si>
  <si>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</si>
  <si>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</si>
  <si>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</si>
  <si>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</si>
  <si>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</si>
  <si>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</si>
  <si>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</si>
  <si>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</si>
  <si>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</si>
  <si>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</si>
  <si>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</si>
  <si>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</si>
  <si>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</si>
  <si>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</si>
  <si>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</si>
  <si>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</si>
  <si>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</si>
  <si>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</si>
  <si>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</si>
  <si>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</si>
  <si>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</si>
  <si>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</si>
  <si>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</si>
  <si>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</si>
  <si>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</si>
  <si>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</si>
  <si>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</si>
  <si>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</si>
  <si>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</si>
  <si>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</si>
  <si>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</si>
  <si>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</si>
  <si>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</si>
  <si>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</si>
  <si>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</si>
  <si>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</si>
  <si>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</si>
  <si>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</si>
  <si>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</si>
  <si>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</si>
  <si>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</si>
  <si>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</si>
  <si>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</si>
  <si>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</si>
  <si>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</si>
  <si>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</si>
  <si>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</si>
  <si>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</si>
  <si>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</si>
  <si>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</si>
  <si>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</si>
  <si>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</si>
  <si>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</si>
  <si>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</si>
  <si>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</si>
  <si>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</si>
  <si>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</si>
  <si>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</si>
  <si>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</si>
  <si>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</si>
  <si>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</si>
  <si>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</si>
  <si>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</si>
  <si>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</si>
  <si>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</si>
  <si>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</si>
  <si>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</si>
  <si>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</si>
  <si>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</si>
  <si>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</si>
  <si>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</si>
  <si>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</si>
  <si>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</si>
  <si>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</si>
  <si>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</si>
  <si>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</si>
  <si>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</si>
  <si>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</si>
  <si>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</si>
  <si>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</si>
  <si>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</si>
  <si>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</si>
  <si>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</si>
  <si>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</si>
  <si>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</si>
  <si>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</si>
  <si>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</si>
  <si>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</si>
  <si>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</si>
  <si>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</si>
  <si>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</si>
  <si>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</si>
  <si>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</si>
  <si>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</si>
  <si>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</si>
  <si>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</si>
  <si>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</si>
  <si>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</si>
  <si>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</si>
  <si>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</si>
  <si>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</si>
  <si>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</si>
  <si>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</si>
  <si>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</si>
  <si>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</si>
  <si>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</si>
  <si>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</si>
  <si>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</si>
  <si>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</si>
  <si>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</si>
  <si>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</si>
  <si>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</si>
  <si>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</si>
  <si>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</si>
  <si>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</si>
  <si>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</si>
  <si>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</si>
  <si>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</si>
  <si>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</si>
  <si>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</si>
  <si>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</si>
  <si>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</si>
  <si>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</si>
  <si>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</si>
  <si>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</si>
  <si>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</si>
  <si>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</si>
  <si>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</si>
  <si>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</si>
  <si>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</si>
  <si>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</si>
  <si>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</si>
  <si>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</si>
  <si>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</si>
  <si>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</si>
  <si>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</si>
  <si>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</si>
  <si>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</si>
  <si>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</si>
  <si>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</si>
  <si>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</si>
  <si>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</si>
  <si>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</si>
  <si>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</si>
  <si>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</si>
  <si>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</si>
  <si>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</si>
  <si>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</si>
  <si>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</si>
  <si>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</si>
  <si>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</si>
  <si>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</si>
  <si>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</si>
  <si>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</si>
  <si>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</si>
  <si>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</si>
  <si>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</si>
  <si>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</si>
  <si>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</si>
  <si>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</si>
  <si>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</si>
  <si>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</si>
  <si>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</si>
  <si>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</si>
  <si>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</si>
  <si>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</si>
  <si>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</si>
  <si>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</si>
  <si>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</si>
  <si>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</si>
  <si>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</si>
  <si>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</si>
  <si>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</si>
  <si>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</si>
  <si>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</si>
  <si>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</si>
  <si>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</si>
  <si>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</si>
  <si>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</si>
  <si>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</si>
  <si>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</si>
  <si>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</si>
  <si>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</si>
  <si>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</si>
  <si>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</si>
  <si>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</si>
  <si>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</si>
  <si>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</si>
  <si>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</si>
  <si>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</si>
  <si>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</si>
  <si>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</si>
  <si>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</si>
  <si>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</si>
  <si>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</si>
  <si>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</si>
  <si>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</si>
  <si>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</si>
  <si>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</si>
  <si>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</si>
  <si>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</si>
  <si>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</si>
  <si>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</si>
  <si>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</si>
  <si>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</si>
  <si>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</si>
  <si>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</si>
  <si>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</si>
  <si>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</si>
  <si>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</si>
  <si>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</si>
  <si>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</si>
  <si>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</si>
  <si>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</si>
  <si>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</si>
  <si>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</si>
  <si>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</si>
  <si>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</si>
  <si>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</si>
  <si>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</si>
  <si>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</si>
  <si>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</si>
  <si>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</si>
  <si>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</si>
  <si>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</si>
  <si>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</si>
  <si>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</si>
  <si>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</si>
  <si>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</si>
  <si>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</si>
  <si>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</si>
  <si>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</si>
  <si>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</si>
  <si>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</si>
  <si>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</si>
  <si>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</si>
  <si>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</si>
  <si>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</si>
  <si>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</si>
  <si>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</si>
  <si>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</si>
  <si>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</si>
  <si>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</si>
  <si>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</si>
  <si>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</si>
  <si>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</si>
  <si>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</si>
  <si>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</si>
  <si>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</si>
  <si>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</si>
  <si>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</si>
  <si>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</si>
  <si>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</si>
  <si>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</si>
  <si>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</si>
  <si>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</si>
  <si>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</si>
  <si>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</si>
  <si>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</si>
  <si>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</si>
  <si>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</si>
  <si>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</si>
  <si>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</si>
  <si>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</si>
  <si>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</si>
  <si>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</si>
  <si>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</si>
  <si>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</si>
  <si>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</si>
  <si>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</si>
  <si>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</si>
  <si>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</si>
  <si>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</si>
  <si>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</si>
  <si>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</si>
  <si>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</si>
  <si>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</si>
  <si>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</si>
  <si>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</si>
  <si>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</si>
  <si>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</si>
  <si>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</si>
  <si>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</si>
  <si>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</si>
  <si>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</si>
  <si>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</si>
  <si>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</si>
  <si>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</si>
  <si>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</si>
  <si>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</si>
  <si>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</si>
  <si>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</si>
  <si>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</si>
  <si>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</si>
  <si>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</si>
  <si>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</si>
  <si>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</si>
  <si>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</si>
  <si>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</si>
  <si>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</si>
  <si>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</si>
  <si>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</si>
  <si>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</si>
  <si>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</si>
  <si>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</si>
  <si>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</si>
  <si>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</si>
  <si>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</si>
  <si>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</si>
  <si>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</si>
  <si>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</si>
  <si>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</si>
  <si>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</si>
  <si>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</si>
  <si>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</si>
  <si>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</si>
  <si>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</si>
  <si>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</si>
  <si>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</si>
  <si>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</si>
  <si>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</si>
  <si>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</si>
  <si>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</si>
  <si>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</si>
  <si>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</si>
  <si>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</si>
  <si>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</si>
  <si>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</si>
  <si>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</si>
  <si>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</si>
  <si>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</si>
  <si>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</si>
  <si>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</si>
  <si>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</si>
  <si>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</si>
  <si>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</si>
  <si>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</si>
  <si>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</si>
  <si>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</si>
  <si>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</si>
  <si>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</si>
  <si>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</si>
  <si>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</si>
  <si>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</si>
  <si>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</si>
  <si>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</si>
  <si>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</si>
  <si>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</si>
  <si>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</si>
  <si>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</si>
  <si>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</si>
  <si>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</si>
  <si>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</si>
  <si>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</si>
  <si>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</si>
  <si>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</si>
  <si>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</si>
  <si>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</si>
  <si>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</si>
  <si>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</si>
  <si>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</si>
  <si>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</si>
  <si>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</si>
  <si>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</si>
  <si>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</si>
  <si>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</si>
  <si>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</si>
  <si>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</si>
  <si>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</si>
  <si>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</si>
  <si>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</si>
  <si>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</si>
  <si>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</si>
  <si>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</si>
  <si>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</si>
  <si>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</si>
  <si>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</si>
  <si>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</si>
  <si>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</si>
  <si>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</si>
  <si>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</si>
  <si>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</si>
  <si>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</si>
  <si>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</si>
  <si>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</si>
  <si>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</si>
  <si>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</si>
  <si>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</si>
  <si>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</si>
  <si>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</si>
  <si>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</si>
  <si>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</si>
  <si>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</si>
  <si>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</si>
  <si>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</si>
  <si>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</si>
  <si>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</si>
  <si>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</si>
  <si>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</si>
  <si>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</si>
  <si>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</si>
  <si>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</si>
  <si>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</si>
  <si>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</si>
  <si>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</si>
  <si>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</si>
  <si>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</si>
  <si>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</si>
  <si>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</si>
  <si>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</si>
  <si>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</si>
  <si>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</si>
  <si>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</si>
  <si>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</si>
  <si>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</si>
  <si>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</si>
  <si>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</si>
  <si>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</si>
  <si>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</si>
  <si>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</si>
  <si>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</si>
  <si>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</si>
  <si>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</si>
  <si>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</si>
  <si>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</si>
  <si>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</si>
  <si>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</si>
  <si>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</si>
  <si>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</si>
  <si>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</si>
  <si>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</si>
  <si>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</si>
  <si>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</si>
  <si>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</si>
  <si>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</si>
  <si>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</si>
  <si>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</si>
  <si>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</si>
  <si>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</si>
  <si>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</si>
  <si>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</si>
  <si>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</si>
  <si>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</si>
  <si>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</si>
  <si>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</si>
  <si>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</si>
  <si>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</si>
  <si>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</si>
  <si>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</si>
  <si>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</si>
  <si>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</si>
  <si>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</si>
  <si>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</si>
  <si>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</si>
  <si>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</si>
  <si>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</si>
  <si>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</si>
  <si>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</si>
  <si>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</si>
  <si>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</si>
  <si>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</si>
  <si>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</si>
  <si>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</si>
  <si>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</si>
  <si>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</si>
  <si>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</si>
  <si>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</si>
  <si>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</si>
  <si>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</si>
  <si>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</si>
  <si>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</si>
  <si>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</si>
  <si>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</si>
  <si>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</si>
  <si>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</si>
  <si>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</si>
  <si>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</si>
  <si>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</si>
  <si>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</si>
  <si>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</si>
  <si>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</si>
  <si>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</si>
  <si>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</si>
  <si>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</si>
  <si>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</si>
  <si>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</si>
  <si>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</si>
  <si>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</si>
  <si>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</si>
  <si>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</si>
  <si>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</si>
  <si>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</si>
  <si>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</si>
  <si>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</si>
  <si>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</si>
  <si>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</si>
  <si>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</si>
  <si>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</si>
  <si>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</si>
  <si>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</si>
  <si>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</si>
  <si>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</si>
  <si>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</si>
  <si>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</si>
  <si>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</si>
  <si>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</si>
  <si>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</si>
  <si>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</si>
  <si>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</si>
  <si>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</si>
  <si>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</si>
  <si>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</si>
  <si>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</si>
  <si>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</si>
  <si>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</si>
  <si>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</si>
  <si>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</si>
  <si>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</si>
  <si>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</si>
  <si>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</si>
  <si>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</si>
  <si>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</si>
  <si>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</si>
  <si>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</si>
  <si>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</si>
  <si>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</si>
  <si>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</si>
  <si>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</si>
  <si>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</si>
  <si>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</si>
  <si>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</si>
  <si>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</si>
  <si>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</si>
  <si>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</si>
  <si>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</si>
  <si>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</si>
  <si>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</si>
  <si>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</si>
  <si>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</si>
  <si>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</si>
  <si>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</si>
  <si>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</si>
  <si>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</si>
  <si>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</si>
  <si>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</si>
  <si>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</si>
  <si>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</si>
  <si>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</si>
  <si>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</si>
  <si>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</si>
  <si>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</si>
  <si>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</si>
  <si>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</si>
  <si>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</si>
  <si>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</si>
  <si>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</si>
  <si>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</si>
  <si>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</si>
  <si>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</si>
  <si>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</si>
  <si>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</si>
  <si>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</si>
  <si>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</si>
  <si>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</si>
  <si>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</si>
  <si>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</si>
  <si>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</si>
  <si>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</si>
  <si>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</si>
  <si>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</si>
  <si>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</si>
  <si>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</si>
  <si>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</si>
  <si>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</si>
  <si>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</si>
  <si>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</si>
  <si>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</si>
  <si>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</si>
  <si>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</si>
  <si>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</si>
  <si>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</si>
  <si>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</si>
  <si>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</si>
  <si>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</si>
  <si>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</si>
  <si>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</si>
  <si>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</si>
  <si>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</si>
  <si>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</si>
  <si>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</si>
  <si>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</si>
  <si>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</si>
  <si>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</si>
  <si>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</si>
  <si>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</si>
  <si>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</si>
  <si>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</si>
  <si>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</si>
  <si>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</si>
  <si>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</si>
  <si>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</si>
  <si>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</si>
  <si>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</si>
  <si>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</si>
  <si>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</si>
  <si>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</si>
  <si>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</si>
  <si>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</si>
  <si>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</si>
  <si>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</si>
  <si>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</si>
  <si>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</si>
  <si>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</si>
  <si>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</si>
  <si>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</si>
  <si>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</si>
  <si>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</si>
  <si>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</si>
  <si>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</si>
  <si>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</si>
  <si>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</si>
  <si>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</si>
  <si>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</si>
  <si>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</si>
  <si>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</si>
  <si>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</si>
  <si>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</si>
  <si>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</si>
  <si>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</si>
  <si>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</si>
  <si>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</si>
  <si>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</si>
  <si>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</si>
  <si>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</si>
  <si>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</si>
  <si>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</si>
  <si>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</si>
  <si>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</si>
  <si>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</si>
  <si>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</si>
  <si>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</si>
  <si>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</si>
  <si>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</si>
  <si>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</si>
  <si>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</si>
  <si>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</si>
  <si>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</si>
  <si>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</si>
  <si>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</si>
  <si>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</si>
  <si>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</si>
  <si>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</si>
  <si>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</si>
  <si>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</si>
  <si>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</si>
  <si>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</si>
  <si>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</si>
  <si>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</si>
  <si>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</si>
  <si>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</si>
  <si>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</si>
  <si>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</si>
  <si>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</si>
  <si>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</si>
  <si>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</si>
  <si>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</si>
  <si>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</si>
  <si>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</si>
  <si>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</si>
  <si>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</si>
  <si>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</si>
  <si>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</si>
  <si>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</si>
  <si>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</si>
  <si>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</si>
  <si>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</si>
  <si>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</si>
  <si>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</si>
  <si>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</si>
  <si>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</si>
  <si>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</si>
  <si>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</si>
  <si>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</si>
  <si>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</si>
  <si>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</si>
  <si>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</si>
  <si>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</si>
  <si>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</si>
  <si>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</si>
  <si>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</si>
  <si>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</si>
  <si>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</si>
  <si>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</si>
  <si>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</si>
  <si>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</si>
  <si>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</si>
  <si>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</si>
  <si>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</si>
  <si>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</si>
  <si>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</si>
  <si>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</si>
  <si>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</si>
  <si>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</si>
  <si>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</si>
  <si>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</si>
  <si>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</si>
  <si>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</si>
  <si>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</si>
  <si>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</si>
  <si>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</si>
  <si>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</si>
  <si>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</si>
  <si>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</si>
  <si>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</si>
  <si>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</si>
  <si>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</si>
  <si>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</si>
  <si>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</si>
  <si>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</si>
  <si>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</si>
  <si>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</si>
  <si>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</si>
  <si>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</si>
  <si>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</si>
  <si>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</si>
  <si>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</si>
  <si>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</si>
  <si>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</si>
  <si>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</si>
  <si>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</si>
  <si>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</si>
  <si>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</si>
  <si>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</si>
  <si>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</si>
  <si>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</si>
  <si>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</si>
  <si>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</si>
  <si>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</si>
  <si>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</si>
  <si>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</si>
  <si>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</si>
  <si>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</si>
  <si>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</si>
  <si>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</si>
  <si>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</si>
  <si>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</si>
  <si>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</si>
  <si>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</si>
  <si>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</si>
  <si>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</si>
  <si>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</si>
  <si>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</si>
  <si>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</si>
  <si>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</si>
  <si>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</si>
  <si>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</si>
  <si>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</si>
  <si>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</si>
  <si>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</si>
  <si>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</si>
  <si>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</si>
  <si>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</si>
  <si>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</si>
  <si>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</si>
  <si>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</si>
  <si>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</si>
  <si>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</si>
  <si>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</si>
  <si>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</si>
  <si>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</si>
  <si>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</si>
  <si>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</si>
  <si>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</si>
  <si>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</si>
  <si>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</si>
  <si>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</si>
  <si>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</si>
  <si>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</si>
  <si>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</si>
  <si>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</si>
  <si>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</si>
  <si>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</si>
  <si>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</si>
  <si>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</si>
  <si>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</si>
  <si>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</si>
  <si>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</si>
  <si>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</si>
  <si>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</si>
  <si>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</si>
  <si>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</si>
  <si>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</si>
  <si>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</si>
  <si>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</si>
  <si>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</si>
  <si>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</si>
  <si>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</si>
  <si>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</si>
  <si>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</si>
  <si>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</si>
  <si>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</si>
  <si>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</si>
  <si>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</si>
  <si>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</si>
  <si>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</si>
  <si>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</si>
  <si>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</si>
  <si>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</si>
  <si>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</si>
  <si>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</si>
  <si>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</si>
  <si>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</si>
  <si>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</si>
  <si>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</si>
  <si>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</si>
  <si>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</si>
  <si>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</si>
  <si>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</si>
  <si>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</si>
  <si>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</si>
  <si>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</si>
  <si>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</si>
  <si>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</si>
  <si>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</si>
  <si>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</si>
  <si>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</si>
  <si>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</si>
  <si>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</si>
  <si>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</si>
  <si>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</si>
  <si>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</si>
  <si>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</si>
  <si>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</si>
  <si>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</si>
  <si>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</si>
  <si>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</si>
  <si>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</si>
  <si>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</si>
  <si>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</si>
  <si>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</si>
  <si>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</si>
  <si>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</si>
  <si>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</si>
  <si>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</si>
  <si>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</si>
  <si>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</si>
  <si>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</si>
  <si>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</si>
  <si>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</si>
  <si>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</si>
  <si>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</si>
  <si>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</si>
  <si>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</si>
  <si>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</si>
  <si>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</si>
  <si>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</si>
  <si>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</si>
  <si>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</si>
  <si>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</si>
  <si>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</si>
  <si>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</si>
  <si>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</si>
  <si>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</si>
  <si>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</si>
  <si>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</si>
  <si>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</si>
  <si>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</si>
  <si>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</si>
  <si>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</si>
  <si>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</si>
  <si>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</si>
  <si>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</si>
  <si>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</si>
  <si>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</si>
  <si>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</si>
  <si>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</si>
  <si>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</si>
  <si>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</si>
  <si>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</si>
  <si>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</si>
  <si>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</si>
  <si>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</si>
  <si>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</si>
  <si>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</si>
  <si>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</si>
  <si>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</si>
  <si>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</si>
  <si>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</si>
  <si>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</si>
  <si>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</si>
  <si>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</si>
  <si>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</si>
  <si>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</si>
  <si>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</si>
  <si>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</si>
  <si>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</si>
  <si>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</si>
  <si>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</si>
  <si>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</si>
  <si>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</si>
  <si>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</si>
  <si>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</si>
  <si>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</si>
  <si>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</si>
  <si>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</si>
  <si>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</si>
  <si>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</si>
  <si>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</si>
  <si>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</si>
  <si>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</si>
  <si>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</si>
  <si>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</si>
  <si>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</si>
  <si>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</si>
  <si>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</si>
  <si>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</si>
  <si>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</si>
  <si>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</si>
  <si>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</si>
  <si>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</si>
  <si>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</si>
  <si>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</si>
  <si>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</si>
  <si>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</si>
  <si>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</si>
  <si>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</si>
  <si>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</si>
  <si>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</si>
  <si>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</si>
  <si>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</si>
  <si>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</si>
  <si>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</si>
  <si>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</si>
  <si>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</si>
  <si>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</si>
  <si>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</si>
  <si>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</si>
  <si>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</si>
  <si>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</si>
  <si>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</si>
  <si>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</si>
  <si>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</si>
  <si>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</si>
  <si>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</si>
  <si>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</si>
  <si>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</si>
  <si>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</si>
  <si>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</si>
  <si>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</si>
  <si>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</si>
  <si>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</si>
  <si>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</si>
  <si>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</si>
  <si>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</si>
  <si>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</si>
  <si>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</si>
  <si>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</si>
  <si>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</si>
  <si>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</si>
  <si>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</si>
  <si>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</si>
  <si>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</si>
  <si>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</si>
  <si>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</si>
  <si>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</si>
  <si>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</si>
  <si>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</si>
  <si>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</si>
  <si>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</si>
  <si>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</si>
  <si>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</si>
  <si>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</si>
  <si>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</si>
  <si>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</si>
  <si>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</si>
  <si>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</si>
  <si>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</si>
  <si>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</si>
  <si>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</si>
  <si>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</si>
  <si>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</si>
  <si>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</si>
  <si>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</si>
  <si>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</si>
  <si>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</si>
  <si>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</si>
  <si>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</si>
  <si>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</si>
  <si>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</si>
  <si>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</si>
  <si>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</si>
  <si>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</si>
  <si>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</si>
  <si>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</si>
  <si>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</si>
  <si>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</si>
  <si>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</si>
  <si>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</si>
  <si>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</si>
  <si>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</si>
  <si>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</si>
  <si>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</si>
  <si>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</si>
  <si>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</si>
  <si>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</si>
  <si>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</si>
  <si>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</si>
  <si>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</si>
  <si>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</si>
  <si>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</si>
  <si>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</si>
  <si>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</si>
  <si>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</si>
  <si>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</si>
  <si>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</si>
  <si>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</si>
  <si>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</si>
  <si>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</si>
  <si>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</si>
  <si>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</si>
  <si>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</si>
  <si>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</si>
  <si>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</si>
  <si>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</si>
  <si>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</si>
  <si>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</si>
  <si>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</si>
  <si>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</si>
  <si>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</si>
  <si>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</si>
  <si>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</si>
  <si>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</si>
  <si>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</si>
  <si>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</si>
  <si>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</si>
  <si>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</si>
  <si>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</si>
  <si>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</si>
  <si>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</si>
  <si>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</si>
  <si>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</si>
  <si>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</si>
  <si>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</si>
  <si>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</si>
  <si>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</si>
  <si>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</si>
  <si>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</si>
  <si>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</si>
  <si>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</si>
  <si>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</si>
  <si>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</si>
  <si>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</si>
  <si>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</si>
  <si>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</si>
  <si>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</si>
  <si>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</si>
  <si>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</si>
  <si>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</si>
  <si>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</si>
  <si>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</si>
  <si>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</si>
  <si>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</si>
  <si>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</si>
  <si>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</si>
  <si>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</si>
  <si>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</si>
  <si>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</si>
  <si>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</si>
  <si>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</si>
  <si>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</si>
  <si>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</si>
  <si>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</si>
  <si>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</si>
  <si>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</si>
  <si>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</si>
  <si>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</si>
  <si>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</si>
  <si>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</si>
  <si>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</si>
  <si>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</si>
  <si>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</si>
  <si>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</si>
  <si>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</si>
  <si>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</si>
  <si>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</si>
  <si>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</si>
  <si>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</si>
  <si>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</si>
  <si>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</si>
  <si>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</si>
  <si>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</si>
  <si>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</si>
  <si>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</si>
  <si>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</si>
  <si>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</si>
  <si>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</si>
  <si>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</si>
  <si>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</si>
  <si>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</si>
  <si>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</si>
  <si>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</si>
  <si>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</si>
  <si>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</si>
  <si>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</si>
  <si>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</si>
  <si>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</si>
  <si>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</si>
  <si>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</si>
  <si>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</si>
  <si>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</si>
  <si>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</si>
  <si>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</si>
  <si>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</si>
  <si>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</si>
  <si>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</si>
  <si>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</si>
  <si>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</si>
  <si>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</si>
  <si>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</si>
  <si>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</si>
  <si>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ReservaC Norte</t>
  </si>
  <si>
    <t xml:space="preserve">Brioso Luciano, Cristino </t>
  </si>
  <si>
    <t>3335987713</t>
  </si>
  <si>
    <t>Abastecido</t>
  </si>
  <si>
    <t>2 Gavetas Vacías + 1 Fallando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</si>
  <si>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</si>
  <si>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</si>
  <si>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</si>
  <si>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</si>
  <si>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</si>
  <si>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</si>
  <si>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</si>
  <si>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</si>
  <si>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</si>
  <si>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</si>
  <si>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SIN ACTIVIDAD DE RETIRO</t>
  </si>
  <si>
    <t>3335999579</t>
  </si>
  <si>
    <t>3336000027</t>
  </si>
  <si>
    <t>REINICIO FALLIDO</t>
  </si>
  <si>
    <t>GAVETA DE DEPOSITO LLENA</t>
  </si>
  <si>
    <t xml:space="preserve">Gonzalez Ceballos, Dionisio </t>
  </si>
  <si>
    <t>LECTOR</t>
  </si>
  <si>
    <t>3336001735</t>
  </si>
  <si>
    <t>3336001689</t>
  </si>
  <si>
    <t>REINICIO FALLIDO POR LECTOR</t>
  </si>
  <si>
    <t>3336001968</t>
  </si>
  <si>
    <t>REINICIO FALLIDO POR INHIBIDO</t>
  </si>
  <si>
    <t>3336001953</t>
  </si>
  <si>
    <t>FALL ANO CONFIRMADA</t>
  </si>
  <si>
    <t>3336002006</t>
  </si>
  <si>
    <t>3336002016</t>
  </si>
  <si>
    <t>PIN KEYPAD ERROR</t>
  </si>
  <si>
    <t>Acevedo Dominguez, Victor Leonardo</t>
  </si>
  <si>
    <t>3336002116</t>
  </si>
  <si>
    <t>3336002089</t>
  </si>
  <si>
    <t>3336002085</t>
  </si>
  <si>
    <t>3336002066</t>
  </si>
  <si>
    <t>Closed</t>
  </si>
  <si>
    <t>3336002518</t>
  </si>
  <si>
    <t>3336002509</t>
  </si>
  <si>
    <t>ERROR DE PRINTER</t>
  </si>
  <si>
    <t>3336003011</t>
  </si>
  <si>
    <t>3336002970</t>
  </si>
  <si>
    <t>3336002962</t>
  </si>
  <si>
    <t>3336002961</t>
  </si>
  <si>
    <t>3336002957</t>
  </si>
  <si>
    <t>3336002918</t>
  </si>
  <si>
    <t>3336002718</t>
  </si>
  <si>
    <t>3336003149</t>
  </si>
  <si>
    <t>3336003146</t>
  </si>
  <si>
    <t>3336002693</t>
  </si>
  <si>
    <t>3336003314</t>
  </si>
  <si>
    <t>3336003305</t>
  </si>
  <si>
    <t>3336003281</t>
  </si>
  <si>
    <t>3336003276</t>
  </si>
  <si>
    <t>3336003266</t>
  </si>
  <si>
    <t>3336003258</t>
  </si>
  <si>
    <t>3336003257</t>
  </si>
  <si>
    <t>3336003254</t>
  </si>
  <si>
    <t>3336003253</t>
  </si>
  <si>
    <t>3336003251</t>
  </si>
  <si>
    <t>3336003244</t>
  </si>
  <si>
    <t>3336003225</t>
  </si>
  <si>
    <t>3336003199</t>
  </si>
  <si>
    <t>3336003186</t>
  </si>
  <si>
    <t>3336003613</t>
  </si>
  <si>
    <t>3336003606</t>
  </si>
  <si>
    <t>3336003596</t>
  </si>
  <si>
    <t>3336003595</t>
  </si>
  <si>
    <t>3336003594</t>
  </si>
  <si>
    <t>3336003592</t>
  </si>
  <si>
    <t>3336003591</t>
  </si>
  <si>
    <t>3336003590</t>
  </si>
  <si>
    <t>3336003588</t>
  </si>
  <si>
    <t>3336003587</t>
  </si>
  <si>
    <t>3336003585</t>
  </si>
  <si>
    <t>3336003584</t>
  </si>
  <si>
    <t>3336003583</t>
  </si>
  <si>
    <t>3336003582</t>
  </si>
  <si>
    <t>3336003581</t>
  </si>
  <si>
    <t>3336003580</t>
  </si>
  <si>
    <t>3336003579</t>
  </si>
  <si>
    <t>3336003577</t>
  </si>
  <si>
    <t>3336003574</t>
  </si>
  <si>
    <t>GAVETA DE RECHAZO LLENO</t>
  </si>
  <si>
    <t>3336003573</t>
  </si>
  <si>
    <t>3336003572</t>
  </si>
  <si>
    <t>3336003571</t>
  </si>
  <si>
    <t>3336003570</t>
  </si>
  <si>
    <t>3336003569</t>
  </si>
  <si>
    <t>3336003567</t>
  </si>
  <si>
    <t>3336003566</t>
  </si>
  <si>
    <t>3336003556</t>
  </si>
  <si>
    <t>3336003545</t>
  </si>
  <si>
    <t>3336003534</t>
  </si>
  <si>
    <t>3336003519</t>
  </si>
  <si>
    <t>3336003497</t>
  </si>
  <si>
    <t>3336003403</t>
  </si>
  <si>
    <t>3336003344</t>
  </si>
  <si>
    <t>3336003253 </t>
  </si>
  <si>
    <t>3336003639</t>
  </si>
  <si>
    <t>3336003638</t>
  </si>
  <si>
    <t>3336003634</t>
  </si>
  <si>
    <t>3336003632</t>
  </si>
  <si>
    <t>3336003631</t>
  </si>
  <si>
    <t>3336003630</t>
  </si>
  <si>
    <t>GAVETAS VACIAS  + GAVETAS FALLANDO</t>
  </si>
  <si>
    <t>3336003629</t>
  </si>
  <si>
    <t>3336003628</t>
  </si>
  <si>
    <t>3336003627</t>
  </si>
  <si>
    <t>3336003626</t>
  </si>
  <si>
    <t>3336003625</t>
  </si>
  <si>
    <t>3336003624</t>
  </si>
  <si>
    <t>3336003620</t>
  </si>
  <si>
    <t>3336003667</t>
  </si>
  <si>
    <t>3336003666</t>
  </si>
  <si>
    <t>3336003665</t>
  </si>
  <si>
    <t>3336003664</t>
  </si>
  <si>
    <t>3336003663</t>
  </si>
  <si>
    <t>3336003662</t>
  </si>
  <si>
    <t>3336003661</t>
  </si>
  <si>
    <t>3336003660</t>
  </si>
  <si>
    <t>3336003659</t>
  </si>
  <si>
    <t>3336003658</t>
  </si>
  <si>
    <t>3336003657</t>
  </si>
  <si>
    <t>3336003656</t>
  </si>
  <si>
    <t>3336003655</t>
  </si>
  <si>
    <t>3336003654</t>
  </si>
  <si>
    <t>3336003653</t>
  </si>
  <si>
    <t>3336003651</t>
  </si>
  <si>
    <t>3336003650</t>
  </si>
  <si>
    <t>3336003649</t>
  </si>
  <si>
    <t>3336003642</t>
  </si>
  <si>
    <t>3336003641</t>
  </si>
  <si>
    <t>Morales Payano, Wilfredy Leandro</t>
  </si>
  <si>
    <t>3336001689 </t>
  </si>
  <si>
    <t>ATM Ayuntamiento Jima, La Vega</t>
  </si>
  <si>
    <t>27 Agosto de 2021</t>
  </si>
  <si>
    <t>3336003691</t>
  </si>
  <si>
    <t>3336003688</t>
  </si>
  <si>
    <t>3336003687</t>
  </si>
  <si>
    <t>3336003686</t>
  </si>
  <si>
    <t>3336003685</t>
  </si>
  <si>
    <t>3336003682</t>
  </si>
  <si>
    <t>3336003678</t>
  </si>
  <si>
    <t>3336003676</t>
  </si>
  <si>
    <t>3336003671</t>
  </si>
  <si>
    <t>3336003668</t>
  </si>
  <si>
    <t>GAVETA DE DEPOSITO LLENO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</si>
</sst>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8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rgb="FFD4D4D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D4D4D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39" fillId="41" borderId="36">
      <alignment horizontal="center" vertical="center" wrapText="1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55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49" fillId="0" borderId="0"/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</cellStyleXfs>
  <cellXfs count="22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6" xfId="0" applyFont="1" applyFill="1" applyBorder="1" applyAlignment="1">
      <alignment horizontal="center" vertical="center" wrapText="1"/>
    </xf>
    <xf numFmtId="0" fontId="39" fillId="41" borderId="36" xfId="141" applyBorder="1">
      <alignment horizontal="center" vertical="center" wrapText="1"/>
    </xf>
    <xf numFmtId="0" fontId="0" fillId="4" borderId="38" xfId="0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0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0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9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3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3" xfId="9" applyBorder="1" applyAlignment="1">
      <alignment horizontal="center"/>
    </xf>
    <xf numFmtId="0" fontId="32" fillId="0" borderId="43" xfId="0" applyFont="1" applyFill="1" applyBorder="1" applyAlignment="1" applyProtection="1">
      <alignment horizontal="right" vertical="center" wrapText="1"/>
    </xf>
    <xf numFmtId="0" fontId="32" fillId="0" borderId="43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4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16" fillId="6" borderId="45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6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56" xfId="0" applyFont="1" applyFill="1" applyBorder="1" applyAlignment="1" applyProtection="1">
      <alignment horizontal="right" vertical="center" wrapText="1"/>
    </xf>
    <xf numFmtId="0" fontId="32" fillId="0" borderId="56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0" fillId="0" borderId="57" xfId="0" applyBorder="1"/>
    <xf numFmtId="0" fontId="16" fillId="6" borderId="57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7" xfId="0" applyNumberFormat="1" applyFont="1" applyFill="1" applyBorder="1" applyAlignment="1">
      <alignment horizontal="center" vertical="center" wrapText="1"/>
    </xf>
    <xf numFmtId="0" fontId="4" fillId="4" borderId="57" xfId="0" applyFont="1" applyFill="1" applyBorder="1" applyAlignment="1">
      <alignment horizontal="center" vertical="center" wrapText="1"/>
    </xf>
    <xf numFmtId="0" fontId="3" fillId="4" borderId="6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33" fillId="5" borderId="62" xfId="0" applyFont="1" applyFill="1" applyBorder="1" applyAlignment="1">
      <alignment horizontal="center" vertical="center"/>
    </xf>
    <xf numFmtId="22" fontId="6" fillId="5" borderId="62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2" xfId="0" applyFont="1" applyFill="1" applyBorder="1" applyAlignment="1">
      <alignment horizontal="center"/>
    </xf>
    <xf numFmtId="0" fontId="52" fillId="40" borderId="6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/>
    </xf>
    <xf numFmtId="0" fontId="16" fillId="6" borderId="62" xfId="9" applyBorder="1" applyAlignment="1">
      <alignment horizont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7" xfId="0" applyFont="1" applyFill="1" applyBorder="1" applyAlignment="1">
      <alignment horizontal="center" vertical="center" wrapText="1"/>
    </xf>
    <xf numFmtId="0" fontId="32" fillId="42" borderId="56" xfId="0" applyFont="1" applyFill="1" applyBorder="1" applyAlignment="1" applyProtection="1">
      <alignment horizontal="right" vertical="center" wrapText="1"/>
    </xf>
    <xf numFmtId="0" fontId="32" fillId="42" borderId="56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0" xfId="0"/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62" xfId="0" applyNumberFormat="1" applyFont="1" applyFill="1" applyBorder="1" applyAlignment="1">
      <alignment horizontal="center" vertical="center"/>
    </xf>
    <xf numFmtId="0" fontId="41" fillId="44" borderId="34" xfId="0" applyFont="1" applyFill="1" applyBorder="1" applyAlignment="1">
      <alignment horizontal="center" vertical="center" wrapText="1"/>
    </xf>
    <xf numFmtId="0" fontId="30" fillId="4" borderId="62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22" fontId="7" fillId="0" borderId="62" xfId="0" applyNumberFormat="1" applyFont="1" applyBorder="1" applyAlignment="1">
      <alignment horizontal="center" vertical="center"/>
    </xf>
    <xf numFmtId="0" fontId="30" fillId="40" borderId="62" xfId="0" applyFont="1" applyFill="1" applyBorder="1" applyAlignment="1">
      <alignment horizontal="center" vertical="center" wrapText="1"/>
    </xf>
    <xf numFmtId="0" fontId="43" fillId="42" borderId="39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41" fillId="39" borderId="72" xfId="0" applyFont="1" applyFill="1" applyBorder="1" applyAlignment="1">
      <alignment horizontal="center" vertical="center" wrapText="1"/>
    </xf>
    <xf numFmtId="0" fontId="41" fillId="44" borderId="75" xfId="0" applyFont="1" applyFill="1" applyBorder="1" applyAlignment="1">
      <alignment horizontal="center" vertical="center" wrapText="1"/>
    </xf>
    <xf numFmtId="0" fontId="11" fillId="5" borderId="76" xfId="0" applyFont="1" applyFill="1" applyBorder="1" applyAlignment="1">
      <alignment horizontal="center" vertical="center" wrapText="1"/>
    </xf>
    <xf numFmtId="0" fontId="11" fillId="5" borderId="74" xfId="0" applyFont="1" applyFill="1" applyBorder="1" applyAlignment="1">
      <alignment horizontal="center" vertical="center"/>
    </xf>
    <xf numFmtId="0" fontId="48" fillId="49" borderId="77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1" fillId="44" borderId="7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74" xfId="0" applyFont="1" applyFill="1" applyBorder="1" applyAlignment="1">
      <alignment horizontal="center" vertical="center" wrapText="1"/>
    </xf>
    <xf numFmtId="0" fontId="41" fillId="44" borderId="80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54" fillId="5" borderId="62" xfId="0" applyFont="1" applyFill="1" applyBorder="1" applyAlignment="1">
      <alignment horizontal="center" vertical="center"/>
    </xf>
    <xf numFmtId="0" fontId="43" fillId="42" borderId="83" xfId="0" applyFont="1" applyFill="1" applyBorder="1" applyAlignment="1">
      <alignment horizontal="center" vertical="center" wrapText="1"/>
    </xf>
    <xf numFmtId="0" fontId="4" fillId="5" borderId="62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/>
    </xf>
    <xf numFmtId="0" fontId="11" fillId="5" borderId="49" xfId="0" applyFont="1" applyFill="1" applyBorder="1" applyAlignment="1">
      <alignment horizontal="center" vertical="center" wrapText="1"/>
    </xf>
    <xf numFmtId="0" fontId="30" fillId="4" borderId="63" xfId="0" applyFont="1" applyFill="1" applyBorder="1" applyAlignment="1">
      <alignment horizontal="center" vertical="center" wrapText="1"/>
    </xf>
    <xf numFmtId="0" fontId="11" fillId="5" borderId="85" xfId="0" applyFont="1" applyFill="1" applyBorder="1" applyAlignment="1">
      <alignment horizontal="center" vertical="center"/>
    </xf>
    <xf numFmtId="43" fontId="3" fillId="3" borderId="60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8" xfId="1" applyFont="1" applyFill="1" applyBorder="1" applyAlignment="1">
      <alignment horizontal="center" vertical="center"/>
    </xf>
    <xf numFmtId="0" fontId="3" fillId="3" borderId="58" xfId="0" applyFont="1" applyFill="1" applyBorder="1" applyAlignment="1">
      <alignment horizontal="center" vertical="center"/>
    </xf>
    <xf numFmtId="0" fontId="3" fillId="3" borderId="59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40" fillId="43" borderId="84" xfId="0" applyFont="1" applyFill="1" applyBorder="1" applyAlignment="1">
      <alignment horizontal="center" vertical="center" wrapText="1"/>
    </xf>
    <xf numFmtId="0" fontId="40" fillId="43" borderId="81" xfId="0" applyFont="1" applyFill="1" applyBorder="1" applyAlignment="1">
      <alignment horizontal="center" vertical="center" wrapText="1"/>
    </xf>
    <xf numFmtId="0" fontId="40" fillId="43" borderId="82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78" xfId="0" applyBorder="1" applyAlignment="1">
      <alignment horizont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0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79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9" xfId="0" applyFont="1" applyFill="1" applyBorder="1" applyAlignment="1">
      <alignment horizontal="center" vertical="center"/>
    </xf>
    <xf numFmtId="0" fontId="3" fillId="45" borderId="6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5" xfId="0" applyFont="1" applyFill="1" applyBorder="1" applyAlignment="1">
      <alignment horizontal="center" vertical="center" wrapText="1"/>
    </xf>
    <xf numFmtId="0" fontId="53" fillId="45" borderId="6" xfId="0" applyFont="1" applyFill="1" applyBorder="1" applyAlignment="1">
      <alignment horizontal="center" vertical="center" wrapText="1"/>
    </xf>
    <xf numFmtId="0" fontId="53" fillId="45" borderId="64" xfId="0" applyFont="1" applyFill="1" applyBorder="1" applyAlignment="1">
      <alignment horizontal="center" vertical="center" wrapText="1"/>
    </xf>
    <xf numFmtId="0" fontId="53" fillId="45" borderId="65" xfId="0" applyFont="1" applyFill="1" applyBorder="1" applyAlignment="1">
      <alignment horizontal="center" vertical="center" wrapText="1"/>
    </xf>
    <xf numFmtId="0" fontId="47" fillId="45" borderId="68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69" xfId="0" applyFont="1" applyFill="1" applyBorder="1" applyAlignment="1">
      <alignment horizontal="center" vertical="center" wrapText="1"/>
    </xf>
    <xf numFmtId="0" fontId="0" fillId="0" borderId="70" xfId="0" applyBorder="1" applyAlignment="1">
      <alignment horizontal="center"/>
    </xf>
    <xf numFmtId="0" fontId="3" fillId="46" borderId="59" xfId="0" applyFont="1" applyFill="1" applyBorder="1" applyAlignment="1">
      <alignment horizontal="center" vertical="center" wrapText="1"/>
    </xf>
    <xf numFmtId="0" fontId="3" fillId="46" borderId="71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73" xfId="0" applyFont="1" applyFill="1" applyBorder="1" applyAlignment="1">
      <alignment horizontal="center" vertical="center" wrapText="1"/>
    </xf>
    <xf numFmtId="0" fontId="3" fillId="46" borderId="63" xfId="0" applyFont="1" applyFill="1" applyBorder="1" applyAlignment="1">
      <alignment horizontal="center" vertical="center" wrapText="1"/>
    </xf>
    <xf numFmtId="0" fontId="3" fillId="46" borderId="74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63" xfId="0" applyBorder="1" applyAlignment="1">
      <alignment horizontal="center"/>
    </xf>
    <xf numFmtId="0" fontId="41" fillId="44" borderId="51" xfId="0" applyFont="1" applyFill="1" applyBorder="1" applyAlignment="1">
      <alignment horizontal="center" vertical="center" wrapText="1"/>
    </xf>
    <xf numFmtId="0" fontId="41" fillId="44" borderId="52" xfId="0" applyFont="1" applyFill="1" applyBorder="1" applyAlignment="1">
      <alignment horizontal="center" vertical="center" wrapText="1"/>
    </xf>
    <xf numFmtId="0" fontId="43" fillId="42" borderId="53" xfId="0" applyFont="1" applyFill="1" applyBorder="1" applyAlignment="1">
      <alignment horizontal="center" vertical="center" wrapText="1"/>
    </xf>
    <xf numFmtId="0" fontId="43" fillId="42" borderId="5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50" xfId="0" applyBorder="1" applyAlignment="1">
      <alignment horizontal="center"/>
    </xf>
    <xf numFmtId="0" fontId="3" fillId="45" borderId="68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0" fillId="0" borderId="74" xfId="0" applyBorder="1" applyAlignment="1">
      <alignment horizontal="center"/>
    </xf>
    <xf numFmtId="0" fontId="52" fillId="40" borderId="49" xfId="0" applyFont="1" applyFill="1" applyBorder="1" applyAlignment="1">
      <alignment horizontal="center"/>
    </xf>
    <xf numFmtId="0" fontId="52" fillId="40" borderId="63" xfId="0" applyFont="1" applyFill="1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44"/>
      <tableStyleElement type="headerRow" dxfId="243"/>
      <tableStyleElement type="totalRow" dxfId="242"/>
      <tableStyleElement type="firstColumn" dxfId="241"/>
      <tableStyleElement type="lastColumn" dxfId="240"/>
      <tableStyleElement type="firstRowStripe" dxfId="239"/>
      <tableStyleElement type="firstColumnStripe" dxfId="23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1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A2">
            <v>397</v>
          </cell>
          <cell r="B2" t="str">
            <v xml:space="preserve">ATM Autobanco San Francisco de Macoris </v>
          </cell>
          <cell r="C2" t="str">
            <v>NORTE</v>
          </cell>
        </row>
        <row r="3">
          <cell r="A3">
            <v>1</v>
          </cell>
          <cell r="B3" t="str">
            <v>ATM S/M San Rafael del Yuma</v>
          </cell>
          <cell r="C3" t="str">
            <v>ESTE</v>
          </cell>
        </row>
        <row r="4">
          <cell r="A4">
            <v>2</v>
          </cell>
          <cell r="B4" t="str">
            <v>ATM Autoservicio Padre Castellano</v>
          </cell>
          <cell r="C4" t="str">
            <v>DISTRITO NACIONAL</v>
          </cell>
        </row>
        <row r="5">
          <cell r="A5">
            <v>3</v>
          </cell>
          <cell r="B5" t="str">
            <v>ATM Autoservicio La Vega Real</v>
          </cell>
          <cell r="C5" t="str">
            <v>NORTE</v>
          </cell>
        </row>
        <row r="6">
          <cell r="A6">
            <v>4</v>
          </cell>
          <cell r="B6" t="str">
            <v>ATM Avenida Rivas</v>
          </cell>
          <cell r="C6" t="str">
            <v>NORTE</v>
          </cell>
        </row>
        <row r="7">
          <cell r="A7">
            <v>5</v>
          </cell>
          <cell r="B7" t="str">
            <v>ATM Oficina Autoservicio Villa Ofelia (San Juan)</v>
          </cell>
          <cell r="C7" t="str">
            <v>SUR</v>
          </cell>
        </row>
        <row r="8">
          <cell r="A8">
            <v>6</v>
          </cell>
          <cell r="B8" t="str">
            <v xml:space="preserve">ATM Plaza WAO San Juan </v>
          </cell>
          <cell r="C8" t="str">
            <v>SUR</v>
          </cell>
        </row>
        <row r="9">
          <cell r="A9">
            <v>7</v>
          </cell>
          <cell r="B9" t="str">
            <v>ATM Isla San Juan (RETIRADO)</v>
          </cell>
          <cell r="C9" t="str">
            <v>SUR</v>
          </cell>
        </row>
        <row r="10">
          <cell r="A10">
            <v>8</v>
          </cell>
          <cell r="B10" t="str">
            <v>ATM Autoservicio Yaque</v>
          </cell>
          <cell r="C10" t="str">
            <v>NORTE</v>
          </cell>
        </row>
        <row r="11">
          <cell r="A11">
            <v>9</v>
          </cell>
          <cell r="B11" t="str">
            <v>ATM Hispañiola Fresh Fruit</v>
          </cell>
          <cell r="C11" t="str">
            <v>NORTE</v>
          </cell>
        </row>
        <row r="12">
          <cell r="A12">
            <v>10</v>
          </cell>
          <cell r="B12" t="str">
            <v xml:space="preserve">ATM Ministerio Salud Pública </v>
          </cell>
          <cell r="C12" t="str">
            <v>DISTRITO NACIONAL</v>
          </cell>
        </row>
        <row r="13">
          <cell r="A13">
            <v>11</v>
          </cell>
          <cell r="B13" t="str">
            <v>ATM Hotel Viva Las Terrenas</v>
          </cell>
          <cell r="C13" t="str">
            <v>NORTE</v>
          </cell>
        </row>
        <row r="14">
          <cell r="A14">
            <v>12</v>
          </cell>
          <cell r="B14" t="str">
            <v xml:space="preserve">ATM Comercial Ganadera (San Isidro) </v>
          </cell>
          <cell r="C14" t="str">
            <v>DISTRITO NACIONAL</v>
          </cell>
        </row>
        <row r="15">
          <cell r="A15">
            <v>13</v>
          </cell>
          <cell r="B15" t="str">
            <v xml:space="preserve">ATM CDEEE </v>
          </cell>
          <cell r="C15" t="str">
            <v>DISTRITO NACIONAL</v>
          </cell>
        </row>
        <row r="16">
          <cell r="A16">
            <v>14</v>
          </cell>
          <cell r="B16" t="str">
            <v xml:space="preserve">ATM Oficina Aeropuerto Las Américas I </v>
          </cell>
          <cell r="C16" t="str">
            <v>DISTRITO NACIONAL</v>
          </cell>
        </row>
        <row r="17">
          <cell r="A17">
            <v>15</v>
          </cell>
          <cell r="B17" t="str">
            <v>ATM DNI</v>
          </cell>
          <cell r="C17" t="str">
            <v>DISTRITO NACIONAL</v>
          </cell>
        </row>
        <row r="18">
          <cell r="A18">
            <v>16</v>
          </cell>
          <cell r="B18" t="str">
            <v>ATM Estación Texaco Sabana de la Mar</v>
          </cell>
          <cell r="C18" t="str">
            <v>ESTE</v>
          </cell>
        </row>
        <row r="19">
          <cell r="A19">
            <v>17</v>
          </cell>
          <cell r="B19" t="str">
            <v xml:space="preserve">ATM Zona Franca Realm San Pedro </v>
          </cell>
          <cell r="C19" t="str">
            <v>ESTE</v>
          </cell>
        </row>
        <row r="20">
          <cell r="A20">
            <v>18</v>
          </cell>
          <cell r="B20" t="str">
            <v xml:space="preserve">ATM Oficina Haina Occidental I </v>
          </cell>
          <cell r="C20" t="str">
            <v>DISTRITO NACIONAL</v>
          </cell>
        </row>
        <row r="21">
          <cell r="A21">
            <v>19</v>
          </cell>
          <cell r="B21" t="str">
            <v xml:space="preserve">ATM Estación Texaco Servicio Jacobo Majluta </v>
          </cell>
          <cell r="C21" t="str">
            <v>DISTRITO NACIONAL</v>
          </cell>
        </row>
        <row r="22">
          <cell r="A22">
            <v>20</v>
          </cell>
          <cell r="B22" t="str">
            <v>ATM S/M Aprezio Las Palmas</v>
          </cell>
          <cell r="C22" t="str">
            <v>DISTRITO NACIONAL</v>
          </cell>
        </row>
        <row r="23">
          <cell r="A23">
            <v>21</v>
          </cell>
          <cell r="B23" t="str">
            <v xml:space="preserve">ATM Oficina Mella </v>
          </cell>
          <cell r="C23" t="str">
            <v>DISTRITO NACIONAL</v>
          </cell>
        </row>
        <row r="24">
          <cell r="A24">
            <v>22</v>
          </cell>
          <cell r="B24" t="str">
            <v>ATM S/M Olimpico (Santiago)</v>
          </cell>
          <cell r="C24" t="str">
            <v>NORTE</v>
          </cell>
        </row>
        <row r="25">
          <cell r="A25">
            <v>23</v>
          </cell>
          <cell r="B25" t="str">
            <v xml:space="preserve">ATM Oficina México </v>
          </cell>
          <cell r="C25" t="str">
            <v>DISTRITO NACIONAL</v>
          </cell>
        </row>
        <row r="26">
          <cell r="A26">
            <v>24</v>
          </cell>
          <cell r="B26" t="str">
            <v xml:space="preserve">ATM Oficina Eusebio Manzueta </v>
          </cell>
          <cell r="C26" t="str">
            <v>DISTRITO NACIONAL</v>
          </cell>
        </row>
        <row r="27">
          <cell r="A27">
            <v>26</v>
          </cell>
          <cell r="B27" t="str">
            <v>ATM S/M Jumbo San Isidro</v>
          </cell>
          <cell r="C27" t="str">
            <v>DISTRITO NACIONAL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166</v>
          </cell>
          <cell r="B124" t="str">
            <v>ATM Estación Texaco Las Lavas</v>
          </cell>
          <cell r="C124" t="str">
            <v>NORTE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214</v>
          </cell>
          <cell r="B151" t="str">
            <v>ATM S/M Ole Bavaro</v>
          </cell>
          <cell r="C151" t="str">
            <v>ESTE</v>
          </cell>
        </row>
        <row r="152">
          <cell r="A152">
            <v>216</v>
          </cell>
          <cell r="B152" t="str">
            <v xml:space="preserve">ATM Oficina El Higueyano </v>
          </cell>
          <cell r="C152" t="str">
            <v>ESTE</v>
          </cell>
        </row>
        <row r="153">
          <cell r="A153">
            <v>217</v>
          </cell>
          <cell r="B153" t="str">
            <v xml:space="preserve">ATM Oficina Bávaro </v>
          </cell>
          <cell r="C153" t="str">
            <v>ESTE</v>
          </cell>
        </row>
        <row r="154">
          <cell r="A154">
            <v>218</v>
          </cell>
          <cell r="B154" t="str">
            <v xml:space="preserve">ATM Hotel Secrets Cap Cana II </v>
          </cell>
          <cell r="C154" t="str">
            <v>ESTE</v>
          </cell>
        </row>
        <row r="155">
          <cell r="A155">
            <v>219</v>
          </cell>
          <cell r="B155" t="str">
            <v xml:space="preserve">ATM Oficina La Altagracia (Higuey) </v>
          </cell>
          <cell r="C155" t="str">
            <v>ESTE</v>
          </cell>
        </row>
        <row r="156">
          <cell r="A156">
            <v>222</v>
          </cell>
          <cell r="B156" t="str">
            <v xml:space="preserve">ATM UNP Dominicus (La Romana) </v>
          </cell>
          <cell r="C156" t="str">
            <v>ESTE</v>
          </cell>
        </row>
        <row r="157">
          <cell r="A157">
            <v>223</v>
          </cell>
          <cell r="B157" t="str">
            <v xml:space="preserve">ATM UNP CCN (Nacional 27 de Febrero) Lobby </v>
          </cell>
          <cell r="C157" t="str">
            <v>DISTRITO NACIONAL</v>
          </cell>
        </row>
        <row r="158">
          <cell r="A158">
            <v>224</v>
          </cell>
          <cell r="B158" t="str">
            <v xml:space="preserve">ATM S/M Nacional El Millón (Núñez de Cáceres) </v>
          </cell>
          <cell r="C158" t="str">
            <v>DISTRITO NACIONAL</v>
          </cell>
        </row>
        <row r="159">
          <cell r="A159">
            <v>225</v>
          </cell>
          <cell r="B159" t="str">
            <v xml:space="preserve">ATM S/M Nacional Arroyo Hondo </v>
          </cell>
          <cell r="C159" t="str">
            <v>DISTRITO NACIONAL</v>
          </cell>
        </row>
        <row r="160">
          <cell r="A160">
            <v>227</v>
          </cell>
          <cell r="B160" t="str">
            <v xml:space="preserve">ATM S/M Bravo Av. Enriquillo </v>
          </cell>
          <cell r="C160" t="str">
            <v>DISTRITO NACIONAL</v>
          </cell>
        </row>
        <row r="161">
          <cell r="A161">
            <v>228</v>
          </cell>
          <cell r="B161" t="str">
            <v xml:space="preserve">ATM Oficina SAJOMA </v>
          </cell>
          <cell r="C161" t="str">
            <v>NORTE</v>
          </cell>
        </row>
        <row r="162">
          <cell r="A162">
            <v>231</v>
          </cell>
          <cell r="B162" t="str">
            <v xml:space="preserve">ATM Oficina Zona Oriental </v>
          </cell>
          <cell r="C162" t="str">
            <v>DISTRITO NACIONAL</v>
          </cell>
        </row>
        <row r="163">
          <cell r="A163">
            <v>232</v>
          </cell>
          <cell r="B163" t="str">
            <v xml:space="preserve">ATM S/M Nacional Charles de Gaulle </v>
          </cell>
          <cell r="C163" t="str">
            <v>DISTRITO NACIONAL</v>
          </cell>
        </row>
        <row r="164">
          <cell r="A164">
            <v>234</v>
          </cell>
          <cell r="B164" t="str">
            <v xml:space="preserve">ATM Oficina Boca Chica I </v>
          </cell>
          <cell r="C164" t="str">
            <v>DISTRITO NACIONAL</v>
          </cell>
        </row>
        <row r="165">
          <cell r="A165">
            <v>235</v>
          </cell>
          <cell r="B165" t="str">
            <v xml:space="preserve">ATM Oficina Multicentro La Sirena San Isidro </v>
          </cell>
          <cell r="C165" t="str">
            <v>DISTRITO NACIONAL</v>
          </cell>
        </row>
        <row r="166">
          <cell r="A166">
            <v>237</v>
          </cell>
          <cell r="B166" t="str">
            <v xml:space="preserve">ATM UNP Plaza Vásquez </v>
          </cell>
          <cell r="C166" t="str">
            <v>DISTRITO NACIONAL</v>
          </cell>
        </row>
        <row r="167">
          <cell r="A167">
            <v>238</v>
          </cell>
          <cell r="B167" t="str">
            <v xml:space="preserve">ATM Multicentro La Sirena Charles de Gaulle </v>
          </cell>
          <cell r="C167" t="str">
            <v>DISTRITO NACIONAL</v>
          </cell>
        </row>
        <row r="168">
          <cell r="A168">
            <v>239</v>
          </cell>
          <cell r="B168" t="str">
            <v xml:space="preserve">ATM Autobanco Charles de Gaulle </v>
          </cell>
          <cell r="C168" t="str">
            <v>DISTRITO NACIONAL</v>
          </cell>
        </row>
        <row r="169">
          <cell r="A169">
            <v>240</v>
          </cell>
          <cell r="B169" t="str">
            <v xml:space="preserve">ATM Oficina Carrefour I </v>
          </cell>
          <cell r="C169" t="str">
            <v>DISTRITO NACIONAL</v>
          </cell>
        </row>
        <row r="170">
          <cell r="A170">
            <v>241</v>
          </cell>
          <cell r="B170" t="str">
            <v xml:space="preserve">ATM Palacio Nacional (Presidencia) </v>
          </cell>
          <cell r="C170" t="str">
            <v>DISTRITO NACIONAL</v>
          </cell>
        </row>
        <row r="171">
          <cell r="A171">
            <v>243</v>
          </cell>
          <cell r="B171" t="str">
            <v xml:space="preserve">ATM Autoservicio Plaza Central  </v>
          </cell>
          <cell r="C171" t="str">
            <v>DISTRITO NACIONAL</v>
          </cell>
        </row>
        <row r="172">
          <cell r="A172">
            <v>244</v>
          </cell>
          <cell r="B172" t="str">
            <v xml:space="preserve">ATM Ministerio de Hacienda (antiguo Finanzas) </v>
          </cell>
          <cell r="C172" t="str">
            <v>DISTRITO NACIONAL</v>
          </cell>
        </row>
        <row r="173">
          <cell r="A173">
            <v>245</v>
          </cell>
          <cell r="B173" t="str">
            <v>ATM Boombah Zona Franca Victor Mera</v>
          </cell>
          <cell r="C173" t="str">
            <v>NORTE</v>
          </cell>
        </row>
        <row r="174">
          <cell r="A174">
            <v>246</v>
          </cell>
          <cell r="B174" t="str">
            <v xml:space="preserve">ATM Oficina Torre BR (Lobby) </v>
          </cell>
          <cell r="C174" t="str">
            <v>DISTRITO NACIONAL</v>
          </cell>
        </row>
        <row r="175">
          <cell r="A175">
            <v>248</v>
          </cell>
          <cell r="B175" t="str">
            <v xml:space="preserve">ATM Shell Paraiso </v>
          </cell>
          <cell r="C175" t="str">
            <v>DISTRITO NACIONAL</v>
          </cell>
        </row>
        <row r="176">
          <cell r="A176">
            <v>249</v>
          </cell>
          <cell r="B176" t="str">
            <v xml:space="preserve">ATM Banco Agrícola Neiba </v>
          </cell>
          <cell r="C176" t="str">
            <v>SUR</v>
          </cell>
        </row>
        <row r="177">
          <cell r="A177">
            <v>250</v>
          </cell>
          <cell r="B177" t="str">
            <v>ATM ECO Petróleo Barlovento Baní</v>
          </cell>
          <cell r="C177" t="str">
            <v>SUR</v>
          </cell>
        </row>
        <row r="178">
          <cell r="A178">
            <v>252</v>
          </cell>
          <cell r="B178" t="str">
            <v xml:space="preserve">ATM Banco Agrícola (Barahona) </v>
          </cell>
          <cell r="C178" t="str">
            <v>SUR</v>
          </cell>
        </row>
        <row r="179">
          <cell r="A179">
            <v>253</v>
          </cell>
          <cell r="B179" t="str">
            <v xml:space="preserve">ATM Centro Cuesta Nacional (Santiago) </v>
          </cell>
          <cell r="C179" t="str">
            <v>NORTE</v>
          </cell>
        </row>
        <row r="180">
          <cell r="A180">
            <v>256</v>
          </cell>
          <cell r="B180" t="str">
            <v xml:space="preserve">ATM Oficina Licey Al Medio </v>
          </cell>
          <cell r="C180" t="str">
            <v>NORTE</v>
          </cell>
        </row>
        <row r="181">
          <cell r="A181">
            <v>257</v>
          </cell>
          <cell r="B181" t="str">
            <v xml:space="preserve">ATM S/M Pola (Santiago) </v>
          </cell>
          <cell r="C181" t="str">
            <v>NORTE</v>
          </cell>
        </row>
        <row r="182">
          <cell r="A182">
            <v>259</v>
          </cell>
          <cell r="B182" t="str">
            <v>ATM Senado de la Republica</v>
          </cell>
          <cell r="C182" t="str">
            <v>DISTRITO NACIONAL</v>
          </cell>
        </row>
        <row r="183">
          <cell r="A183">
            <v>261</v>
          </cell>
          <cell r="B183" t="str">
            <v xml:space="preserve">ATM UNP Aeropuerto Cibao (Santiago) </v>
          </cell>
          <cell r="C183" t="str">
            <v>NORTE</v>
          </cell>
        </row>
        <row r="184">
          <cell r="A184">
            <v>262</v>
          </cell>
          <cell r="B184" t="str">
            <v xml:space="preserve">ATM Oficina Obras Públicas (Santiago) </v>
          </cell>
          <cell r="C184" t="str">
            <v>NORTE</v>
          </cell>
        </row>
        <row r="185">
          <cell r="A185">
            <v>264</v>
          </cell>
          <cell r="B185" t="str">
            <v xml:space="preserve">ATM S/M Nacional Independencia </v>
          </cell>
          <cell r="C185" t="str">
            <v>DISTRITO NACIONAL</v>
          </cell>
        </row>
        <row r="186">
          <cell r="A186">
            <v>265</v>
          </cell>
          <cell r="B186" t="str">
            <v>ATM Almacenes Zaglul El Seibo</v>
          </cell>
          <cell r="C186" t="str">
            <v>ESTE</v>
          </cell>
        </row>
        <row r="187">
          <cell r="A187">
            <v>266</v>
          </cell>
          <cell r="B187" t="str">
            <v xml:space="preserve">ATM Oficina Villa Francisca </v>
          </cell>
          <cell r="C187" t="str">
            <v>NORTE</v>
          </cell>
        </row>
        <row r="188">
          <cell r="A188">
            <v>267</v>
          </cell>
          <cell r="B188" t="str">
            <v xml:space="preserve">ATM Centro de Caja México </v>
          </cell>
          <cell r="C188" t="str">
            <v>DISTRITO NACIONAL</v>
          </cell>
        </row>
        <row r="189">
          <cell r="A189">
            <v>268</v>
          </cell>
          <cell r="B189" t="str">
            <v xml:space="preserve">ATM Autobanco La Altagracia (Higuey) </v>
          </cell>
          <cell r="C189" t="str">
            <v>ESTE</v>
          </cell>
        </row>
        <row r="190">
          <cell r="A190">
            <v>272</v>
          </cell>
          <cell r="B190" t="str">
            <v xml:space="preserve">ATM Cámara de Diputados </v>
          </cell>
          <cell r="C190" t="str">
            <v>DISTRITO NACIONAL</v>
          </cell>
        </row>
        <row r="191">
          <cell r="A191">
            <v>275</v>
          </cell>
          <cell r="B191" t="str">
            <v xml:space="preserve">ATM Autobanco Duarte Stgo. II </v>
          </cell>
          <cell r="C191" t="str">
            <v>NORTE</v>
          </cell>
        </row>
        <row r="192">
          <cell r="A192">
            <v>276</v>
          </cell>
          <cell r="B192" t="str">
            <v xml:space="preserve">ATM UNP Las Guáranas (San Francisco) </v>
          </cell>
          <cell r="C192" t="str">
            <v>NORTE</v>
          </cell>
        </row>
        <row r="193">
          <cell r="A193">
            <v>277</v>
          </cell>
          <cell r="B193" t="str">
            <v xml:space="preserve">ATM Oficina Duarte (Santiago) </v>
          </cell>
          <cell r="C193" t="str">
            <v>NORTE</v>
          </cell>
        </row>
        <row r="194">
          <cell r="A194">
            <v>279</v>
          </cell>
          <cell r="B194" t="str">
            <v xml:space="preserve">ATM Autoservicio Dirección General de Tecnología II (DGT CTB) </v>
          </cell>
          <cell r="C194" t="str">
            <v>DISTRITO NACIONAL</v>
          </cell>
        </row>
        <row r="195">
          <cell r="A195">
            <v>280</v>
          </cell>
          <cell r="B195" t="str">
            <v xml:space="preserve">ATM Cooperativa BR </v>
          </cell>
          <cell r="C195" t="str">
            <v>DISTRITO NACIONAL</v>
          </cell>
        </row>
        <row r="196">
          <cell r="A196">
            <v>281</v>
          </cell>
          <cell r="B196" t="str">
            <v xml:space="preserve">ATM S/M Pola Independencia </v>
          </cell>
          <cell r="C196" t="str">
            <v>DISTRITO NACIONAL</v>
          </cell>
        </row>
        <row r="197">
          <cell r="A197">
            <v>282</v>
          </cell>
          <cell r="B197" t="str">
            <v xml:space="preserve">ATM Autobanco Nibaje </v>
          </cell>
          <cell r="C197" t="str">
            <v>NORTE</v>
          </cell>
        </row>
        <row r="198">
          <cell r="A198">
            <v>283</v>
          </cell>
          <cell r="B198" t="str">
            <v xml:space="preserve">ATM Oficina Nibaje </v>
          </cell>
          <cell r="C198" t="str">
            <v>NORTE</v>
          </cell>
        </row>
        <row r="199">
          <cell r="A199">
            <v>285</v>
          </cell>
          <cell r="B199" t="str">
            <v xml:space="preserve">ATM Oficina Camino Real (Puerto Plata) </v>
          </cell>
          <cell r="C199" t="str">
            <v>NORTE</v>
          </cell>
        </row>
        <row r="200">
          <cell r="A200">
            <v>288</v>
          </cell>
          <cell r="B200" t="str">
            <v xml:space="preserve">ATM Oficina Camino Real II (Puerto Plata) </v>
          </cell>
          <cell r="C200" t="str">
            <v>NORTE</v>
          </cell>
        </row>
        <row r="201">
          <cell r="A201">
            <v>289</v>
          </cell>
          <cell r="B201" t="str">
            <v>ATM Oficina Bávaro II</v>
          </cell>
          <cell r="C201" t="str">
            <v>ESTE</v>
          </cell>
        </row>
        <row r="202">
          <cell r="A202">
            <v>290</v>
          </cell>
          <cell r="B202" t="str">
            <v xml:space="preserve">ATM Oficina San Francisco de Macorís </v>
          </cell>
          <cell r="C202" t="str">
            <v>NORTE</v>
          </cell>
        </row>
        <row r="203">
          <cell r="A203">
            <v>291</v>
          </cell>
          <cell r="B203" t="str">
            <v xml:space="preserve">ATM S/M Jumbo Las Colinas </v>
          </cell>
          <cell r="C203" t="str">
            <v>NORTE</v>
          </cell>
        </row>
        <row r="204">
          <cell r="A204">
            <v>292</v>
          </cell>
          <cell r="B204" t="str">
            <v xml:space="preserve">ATM UNP Castañuelas (Montecristi) </v>
          </cell>
          <cell r="C204" t="str">
            <v>NORTE</v>
          </cell>
        </row>
        <row r="205">
          <cell r="A205">
            <v>293</v>
          </cell>
          <cell r="B205" t="str">
            <v xml:space="preserve">ATM S/M Nueva Visión (San Pedro) </v>
          </cell>
          <cell r="C205" t="str">
            <v>ESTE</v>
          </cell>
        </row>
        <row r="206">
          <cell r="A206">
            <v>294</v>
          </cell>
          <cell r="B206" t="str">
            <v xml:space="preserve">ATM Plaza Zaglul San Pedro II </v>
          </cell>
          <cell r="C206" t="str">
            <v>ESTE</v>
          </cell>
        </row>
        <row r="207">
          <cell r="A207">
            <v>295</v>
          </cell>
          <cell r="B207" t="str">
            <v xml:space="preserve">ATM Plaza Zaglul El Seybo </v>
          </cell>
          <cell r="C207" t="str">
            <v>ESTE</v>
          </cell>
        </row>
        <row r="208">
          <cell r="A208">
            <v>296</v>
          </cell>
          <cell r="B208" t="str">
            <v>ATM Estación BANICOMB (Baní)  ECO Petroleo</v>
          </cell>
          <cell r="C208" t="str">
            <v>SUR</v>
          </cell>
        </row>
        <row r="209">
          <cell r="A209">
            <v>297</v>
          </cell>
          <cell r="B209" t="str">
            <v xml:space="preserve">ATM S/M Cadena Ocoa </v>
          </cell>
          <cell r="C209" t="str">
            <v>SUR</v>
          </cell>
        </row>
        <row r="210">
          <cell r="A210">
            <v>298</v>
          </cell>
          <cell r="B210" t="str">
            <v xml:space="preserve">ATM S/M Aprezio Engombe </v>
          </cell>
          <cell r="C210" t="str">
            <v>DISTRITO NACIONAL</v>
          </cell>
        </row>
        <row r="211">
          <cell r="A211">
            <v>299</v>
          </cell>
          <cell r="B211" t="str">
            <v xml:space="preserve">ATM S/M Aprezio Cotui </v>
          </cell>
          <cell r="C211" t="str">
            <v>NORTE</v>
          </cell>
        </row>
        <row r="212">
          <cell r="A212">
            <v>300</v>
          </cell>
          <cell r="B212" t="str">
            <v xml:space="preserve">ATM S/M Aprezio Los Guaricanos </v>
          </cell>
          <cell r="C212" t="str">
            <v>DISTRITO NACIONAL</v>
          </cell>
        </row>
        <row r="213">
          <cell r="A213">
            <v>301</v>
          </cell>
          <cell r="B213" t="str">
            <v xml:space="preserve">ATM UNP Alfa y Omega (Barahona) </v>
          </cell>
          <cell r="C213" t="str">
            <v>SUR</v>
          </cell>
        </row>
        <row r="214">
          <cell r="A214">
            <v>302</v>
          </cell>
          <cell r="B214" t="str">
            <v xml:space="preserve">ATM S/M Aprezio Los Mameyes  </v>
          </cell>
          <cell r="C214" t="str">
            <v>DISTRITO NACIONAL</v>
          </cell>
        </row>
        <row r="215">
          <cell r="A215">
            <v>304</v>
          </cell>
          <cell r="B215" t="str">
            <v xml:space="preserve">ATM Multicentro La Sirena Estrella Sadhala </v>
          </cell>
          <cell r="C215" t="str">
            <v>NORTE</v>
          </cell>
        </row>
        <row r="216">
          <cell r="A216">
            <v>306</v>
          </cell>
          <cell r="B216" t="str">
            <v>ATM Hospital Dr. Toribio</v>
          </cell>
          <cell r="C216" t="str">
            <v>NORTE</v>
          </cell>
        </row>
        <row r="217">
          <cell r="A217">
            <v>307</v>
          </cell>
          <cell r="B217" t="str">
            <v>ATM Oficina Nagua II</v>
          </cell>
          <cell r="C217" t="str">
            <v>NORTE</v>
          </cell>
        </row>
        <row r="218">
          <cell r="A218">
            <v>308</v>
          </cell>
          <cell r="B218" t="str">
            <v>Ofic. Dual Blue Mall #1</v>
          </cell>
          <cell r="C218" t="str">
            <v>DISTRITO NACIONAL</v>
          </cell>
        </row>
        <row r="219">
          <cell r="A219">
            <v>309</v>
          </cell>
          <cell r="B219" t="str">
            <v xml:space="preserve">ATM Secrets Cap Cana I </v>
          </cell>
          <cell r="C219" t="str">
            <v>ESTE</v>
          </cell>
        </row>
        <row r="220">
          <cell r="A220">
            <v>310</v>
          </cell>
          <cell r="B220" t="str">
            <v xml:space="preserve">ATM Farmacia San Judas Tadeo Jarabacoa </v>
          </cell>
          <cell r="C220" t="str">
            <v>NORTE</v>
          </cell>
        </row>
        <row r="221">
          <cell r="A221">
            <v>311</v>
          </cell>
          <cell r="B221" t="str">
            <v>ATM Plaza Eroski</v>
          </cell>
          <cell r="C221" t="str">
            <v>SUR</v>
          </cell>
        </row>
        <row r="222">
          <cell r="A222">
            <v>312</v>
          </cell>
          <cell r="B222" t="str">
            <v xml:space="preserve">ATM Oficina Tiradentes II (Naco) </v>
          </cell>
          <cell r="C222" t="str">
            <v>DISTRITO NACIONAL</v>
          </cell>
        </row>
        <row r="223">
          <cell r="A223">
            <v>313</v>
          </cell>
          <cell r="B223" t="str">
            <v xml:space="preserve">ATM S/M El Encanto (Santiago) </v>
          </cell>
          <cell r="C223" t="str">
            <v>NORTE</v>
          </cell>
        </row>
        <row r="224">
          <cell r="A224">
            <v>314</v>
          </cell>
          <cell r="B224" t="str">
            <v xml:space="preserve">ATM UNP Cambita Garabito (San Cristóbal) </v>
          </cell>
          <cell r="C224" t="str">
            <v>DISTRITO NACIONAL</v>
          </cell>
        </row>
        <row r="225">
          <cell r="A225">
            <v>315</v>
          </cell>
          <cell r="B225" t="str">
            <v xml:space="preserve">ATM Oficina Estrella Sadalá </v>
          </cell>
          <cell r="C225" t="str">
            <v>NORTE</v>
          </cell>
        </row>
        <row r="226">
          <cell r="A226">
            <v>317</v>
          </cell>
          <cell r="B226" t="str">
            <v>ATM Ofic. Lope de Vega I</v>
          </cell>
          <cell r="C226" t="str">
            <v>NORTE</v>
          </cell>
        </row>
        <row r="227">
          <cell r="A227">
            <v>318</v>
          </cell>
          <cell r="B227" t="str">
            <v>ATM Autoservicio Lope de Vega</v>
          </cell>
          <cell r="C227" t="str">
            <v>DISTRITO NACIONAL</v>
          </cell>
        </row>
        <row r="228">
          <cell r="A228">
            <v>319</v>
          </cell>
          <cell r="B228" t="str">
            <v>ATM Autobanco Lopez de Vega</v>
          </cell>
          <cell r="C228" t="str">
            <v>DISTRITO NACIONAL</v>
          </cell>
        </row>
        <row r="229">
          <cell r="A229">
            <v>320</v>
          </cell>
          <cell r="B229" t="str">
            <v>ATM Hotel Dreams Ubero Alto</v>
          </cell>
          <cell r="C229" t="str">
            <v>ESTE</v>
          </cell>
        </row>
        <row r="230">
          <cell r="A230">
            <v>321</v>
          </cell>
          <cell r="B230" t="str">
            <v xml:space="preserve">ATM Oficina Jiménez Moya I </v>
          </cell>
          <cell r="C230" t="str">
            <v>DISTRITO NACIONAL</v>
          </cell>
        </row>
        <row r="231">
          <cell r="A231">
            <v>325</v>
          </cell>
          <cell r="B231" t="str">
            <v>ATM Casa Edwin</v>
          </cell>
          <cell r="C231" t="str">
            <v>DISTRITO NACIONAL</v>
          </cell>
        </row>
        <row r="232">
          <cell r="A232">
            <v>326</v>
          </cell>
          <cell r="B232" t="str">
            <v>ATM Autoservicio Jiménez Moya II</v>
          </cell>
          <cell r="C232" t="str">
            <v>DISTRITO NACIONAL</v>
          </cell>
        </row>
        <row r="233">
          <cell r="A233">
            <v>327</v>
          </cell>
          <cell r="B233" t="str">
            <v xml:space="preserve">ATM UNP CCN (Nacional 27 de Febrero) </v>
          </cell>
          <cell r="C233" t="str">
            <v>DISTRITO NACIONAL</v>
          </cell>
        </row>
        <row r="234">
          <cell r="A234">
            <v>330</v>
          </cell>
          <cell r="B234" t="str">
            <v xml:space="preserve">ATM Oficina Boulevard (Higuey) </v>
          </cell>
          <cell r="C234" t="str">
            <v>ESTE</v>
          </cell>
        </row>
        <row r="235">
          <cell r="A235">
            <v>331</v>
          </cell>
          <cell r="B235" t="str">
            <v>ATM Ayuntamiento Sto. Dgo. Este</v>
          </cell>
          <cell r="C235" t="str">
            <v>DISTRITO NACIONAL</v>
          </cell>
        </row>
        <row r="236">
          <cell r="A236">
            <v>332</v>
          </cell>
          <cell r="B236" t="str">
            <v>ATM Estación Sigma (Cotuí)</v>
          </cell>
          <cell r="C236" t="str">
            <v>NORTE</v>
          </cell>
        </row>
        <row r="237">
          <cell r="A237">
            <v>333</v>
          </cell>
          <cell r="B237" t="str">
            <v>ATM Oficina Turey Maimón</v>
          </cell>
          <cell r="C237" t="str">
            <v>NORTE</v>
          </cell>
        </row>
        <row r="238">
          <cell r="A238">
            <v>334</v>
          </cell>
          <cell r="B238" t="str">
            <v>ATM Oficina Salcedo II</v>
          </cell>
          <cell r="C238" t="str">
            <v>NORTE</v>
          </cell>
        </row>
        <row r="239">
          <cell r="A239">
            <v>335</v>
          </cell>
          <cell r="B239" t="str">
            <v>ATM Edificio Aster</v>
          </cell>
          <cell r="C239" t="str">
            <v>DISTRITO NACIONAL</v>
          </cell>
        </row>
        <row r="240">
          <cell r="A240">
            <v>336</v>
          </cell>
          <cell r="B240" t="str">
            <v>ATM Instituto Nacional de Cancer (incart)</v>
          </cell>
          <cell r="C240" t="str">
            <v>DISTRITO NACIONAL</v>
          </cell>
        </row>
        <row r="241">
          <cell r="A241">
            <v>337</v>
          </cell>
          <cell r="B241" t="str">
            <v>ATM S/M Cooperativa Moca</v>
          </cell>
          <cell r="C241" t="str">
            <v>NORTE</v>
          </cell>
        </row>
        <row r="242">
          <cell r="A242">
            <v>338</v>
          </cell>
          <cell r="B242" t="str">
            <v>ATM S/M Aprezio Pantoja</v>
          </cell>
          <cell r="C242" t="str">
            <v>DISTRITO NACIONAL</v>
          </cell>
        </row>
        <row r="243">
          <cell r="A243">
            <v>339</v>
          </cell>
          <cell r="B243" t="str">
            <v>ATM S/M Aprezio Bayona</v>
          </cell>
          <cell r="C243" t="str">
            <v>DISTRITO NACIONAL</v>
          </cell>
        </row>
        <row r="244">
          <cell r="A244">
            <v>342</v>
          </cell>
          <cell r="B244" t="str">
            <v>ATM Oficina Obras Públicas Azua</v>
          </cell>
          <cell r="C244" t="str">
            <v>SUR</v>
          </cell>
        </row>
        <row r="245">
          <cell r="A245">
            <v>345</v>
          </cell>
          <cell r="B245" t="str">
            <v>ATM Oficina Yamasá  II</v>
          </cell>
          <cell r="C245" t="str">
            <v>ESTE</v>
          </cell>
        </row>
        <row r="246">
          <cell r="A246">
            <v>346</v>
          </cell>
          <cell r="B246" t="str">
            <v>ATM Ministerio de Industria y Comercio</v>
          </cell>
          <cell r="C246" t="str">
            <v>DISTRITO NACIONAL</v>
          </cell>
        </row>
        <row r="247">
          <cell r="A247">
            <v>347</v>
          </cell>
          <cell r="B247" t="str">
            <v>ATM Patio de Colombia</v>
          </cell>
          <cell r="C247" t="str">
            <v>DISTRITO NACIONAL</v>
          </cell>
        </row>
        <row r="248">
          <cell r="A248">
            <v>348</v>
          </cell>
          <cell r="B248" t="str">
            <v xml:space="preserve">ATM Oficina Las Terrenas </v>
          </cell>
          <cell r="C248" t="str">
            <v>NORTE</v>
          </cell>
        </row>
        <row r="249">
          <cell r="A249">
            <v>349</v>
          </cell>
          <cell r="B249" t="str">
            <v>ATM SENASA</v>
          </cell>
          <cell r="C249" t="str">
            <v>DISTRITO NACIONAL</v>
          </cell>
        </row>
        <row r="250">
          <cell r="A250">
            <v>350</v>
          </cell>
          <cell r="B250" t="str">
            <v xml:space="preserve">ATM Oficina Villa Tapia </v>
          </cell>
          <cell r="C250" t="str">
            <v>NORTE</v>
          </cell>
        </row>
        <row r="251">
          <cell r="A251">
            <v>351</v>
          </cell>
          <cell r="B251" t="str">
            <v xml:space="preserve">ATM S/M José Luís (Puerto Plata) </v>
          </cell>
          <cell r="C251" t="str">
            <v>NORTE</v>
          </cell>
        </row>
        <row r="252">
          <cell r="A252">
            <v>352</v>
          </cell>
          <cell r="B252" t="str">
            <v xml:space="preserve">ATM Estación Shell Square One (Santiago) </v>
          </cell>
          <cell r="C252" t="str">
            <v>NORTE</v>
          </cell>
        </row>
        <row r="253">
          <cell r="A253">
            <v>353</v>
          </cell>
          <cell r="B253" t="str">
            <v xml:space="preserve">ATM Estación Boulevard Juan Dolio </v>
          </cell>
          <cell r="C253" t="str">
            <v>ESTE</v>
          </cell>
        </row>
        <row r="254">
          <cell r="A254">
            <v>354</v>
          </cell>
          <cell r="B254" t="str">
            <v xml:space="preserve">ATM Oficina Núñez de Cáceres II </v>
          </cell>
          <cell r="C254" t="str">
            <v>DISTRITO NACIONAL</v>
          </cell>
        </row>
        <row r="255">
          <cell r="A255">
            <v>355</v>
          </cell>
          <cell r="B255" t="str">
            <v xml:space="preserve">ATM UNP Metro II </v>
          </cell>
          <cell r="C255" t="str">
            <v>DISTRITO NACIONAL</v>
          </cell>
        </row>
        <row r="256">
          <cell r="A256">
            <v>356</v>
          </cell>
          <cell r="B256" t="str">
            <v xml:space="preserve">ATM Estación Sigma (San Cristóbal) </v>
          </cell>
          <cell r="C256" t="str">
            <v>SUR</v>
          </cell>
        </row>
        <row r="257">
          <cell r="A257">
            <v>357</v>
          </cell>
          <cell r="B257" t="str">
            <v xml:space="preserve">ATM Universidad Nacional Evangélica (Santiago) </v>
          </cell>
          <cell r="C257" t="str">
            <v>NORTE</v>
          </cell>
        </row>
        <row r="258">
          <cell r="A258">
            <v>358</v>
          </cell>
          <cell r="B258" t="str">
            <v>ATM Ayuntamiento Cevico</v>
          </cell>
          <cell r="C258" t="str">
            <v>NORTE</v>
          </cell>
        </row>
        <row r="259">
          <cell r="A259">
            <v>359</v>
          </cell>
          <cell r="B259" t="str">
            <v>ATM S/M Bravo Ozama</v>
          </cell>
          <cell r="C259" t="str">
            <v>DISTRITO NACIONAL</v>
          </cell>
        </row>
        <row r="260">
          <cell r="A260">
            <v>360</v>
          </cell>
          <cell r="B260" t="str">
            <v>ATM Ayuntamiento Guayabal</v>
          </cell>
          <cell r="C260" t="str">
            <v>SUR</v>
          </cell>
        </row>
        <row r="261">
          <cell r="A261">
            <v>361</v>
          </cell>
          <cell r="B261" t="str">
            <v xml:space="preserve">ATM estacion Next Cumbre </v>
          </cell>
          <cell r="C261" t="str">
            <v>NORTE</v>
          </cell>
        </row>
        <row r="262">
          <cell r="A262">
            <v>363</v>
          </cell>
          <cell r="B262" t="str">
            <v>ATM Sirena Villa Mella</v>
          </cell>
          <cell r="C262" t="str">
            <v>DISTRITO NACIONAL</v>
          </cell>
        </row>
        <row r="263">
          <cell r="A263">
            <v>364</v>
          </cell>
          <cell r="B263" t="str">
            <v>ATM Tabadom Holding Santiago</v>
          </cell>
          <cell r="C263" t="str">
            <v>NORTE</v>
          </cell>
        </row>
        <row r="264">
          <cell r="A264">
            <v>365</v>
          </cell>
          <cell r="B264" t="str">
            <v>ATM CEMDOE</v>
          </cell>
          <cell r="C264" t="str">
            <v>DISTRITO NACIONAL</v>
          </cell>
        </row>
        <row r="265">
          <cell r="A265">
            <v>366</v>
          </cell>
          <cell r="B265" t="str">
            <v>ATM Oficina Boulevard (Higuey) II</v>
          </cell>
          <cell r="C265" t="str">
            <v>ESTE</v>
          </cell>
        </row>
        <row r="266">
          <cell r="A266">
            <v>367</v>
          </cell>
          <cell r="B266" t="str">
            <v>ATM Ayuntamiento El Puerto</v>
          </cell>
          <cell r="C266" t="str">
            <v>ESTE</v>
          </cell>
        </row>
        <row r="267">
          <cell r="A267">
            <v>368</v>
          </cell>
          <cell r="B267" t="str">
            <v>ATM Ayuntamiento Peralvillo</v>
          </cell>
          <cell r="C267" t="str">
            <v>ESTE</v>
          </cell>
        </row>
        <row r="268">
          <cell r="A268">
            <v>369</v>
          </cell>
          <cell r="B268" t="str">
            <v>ATM Plaza Lama Aut. Duarte</v>
          </cell>
          <cell r="C268" t="str">
            <v>DISTRITO NACIONAL</v>
          </cell>
        </row>
        <row r="269">
          <cell r="A269">
            <v>370</v>
          </cell>
          <cell r="B269" t="str">
            <v>ATM Oficina Cruce de Imbert II (puerto Plata)</v>
          </cell>
          <cell r="C269" t="str">
            <v>NORTE</v>
          </cell>
        </row>
        <row r="270">
          <cell r="A270">
            <v>371</v>
          </cell>
          <cell r="B270" t="str">
            <v>ATM AYUNTAMIENTO JIMA LA VEGA</v>
          </cell>
          <cell r="C270" t="str">
            <v>NORTE</v>
          </cell>
        </row>
        <row r="271">
          <cell r="A271">
            <v>372</v>
          </cell>
          <cell r="B271" t="str">
            <v>ATM Oficina Sánchez II</v>
          </cell>
          <cell r="C271" t="str">
            <v>NORTE</v>
          </cell>
        </row>
        <row r="272">
          <cell r="A272">
            <v>373</v>
          </cell>
          <cell r="B272" t="str">
            <v>S/M Tangui Nagua</v>
          </cell>
          <cell r="C272" t="str">
            <v>NORTE</v>
          </cell>
        </row>
        <row r="273">
          <cell r="A273">
            <v>374</v>
          </cell>
          <cell r="B273" t="str">
            <v>Ofic. Dual Blue Mall #2</v>
          </cell>
          <cell r="C273" t="str">
            <v>DISTRITO NACIONAL</v>
          </cell>
        </row>
        <row r="274">
          <cell r="A274">
            <v>375</v>
          </cell>
          <cell r="B274" t="str">
            <v>ATM Base Naval Las Caletas</v>
          </cell>
          <cell r="C274" t="str">
            <v>DISTRITO NACIONAL</v>
          </cell>
        </row>
        <row r="275">
          <cell r="A275">
            <v>376</v>
          </cell>
          <cell r="B275" t="str">
            <v>Ofic. Dual Blue Mall #3</v>
          </cell>
          <cell r="C275" t="str">
            <v>DISTRITO NACIONAL</v>
          </cell>
        </row>
        <row r="276">
          <cell r="A276">
            <v>377</v>
          </cell>
          <cell r="B276" t="str">
            <v>ATM Estación del Metro Eduardo Brito</v>
          </cell>
          <cell r="C276" t="str">
            <v>DISTRITO NACIONAL</v>
          </cell>
        </row>
        <row r="277">
          <cell r="A277">
            <v>378</v>
          </cell>
          <cell r="B277" t="str">
            <v>ATM UNP Villa Flores</v>
          </cell>
          <cell r="C277" t="str">
            <v>DISTRITO NACIONAL</v>
          </cell>
        </row>
        <row r="278">
          <cell r="A278">
            <v>380</v>
          </cell>
          <cell r="B278" t="str">
            <v xml:space="preserve">ATM Oficina Navarrete </v>
          </cell>
          <cell r="C278" t="str">
            <v>NORTE</v>
          </cell>
        </row>
        <row r="279">
          <cell r="A279">
            <v>382</v>
          </cell>
          <cell r="B279" t="str">
            <v>ATM Estacion Del Metro Maria Montes</v>
          </cell>
          <cell r="C279" t="str">
            <v>DISTRITO NACIONAL</v>
          </cell>
        </row>
        <row r="280">
          <cell r="A280">
            <v>383</v>
          </cell>
          <cell r="B280" t="str">
            <v>ATM S/M Daniel (Dajabón)</v>
          </cell>
          <cell r="C280" t="str">
            <v>NORTE</v>
          </cell>
        </row>
        <row r="281">
          <cell r="A281">
            <v>384</v>
          </cell>
          <cell r="B281" t="str">
            <v>ATM Sotano Torre Banreservas</v>
          </cell>
          <cell r="C281" t="str">
            <v>DISTRITO NACIONAL</v>
          </cell>
        </row>
        <row r="282">
          <cell r="A282">
            <v>385</v>
          </cell>
          <cell r="B282" t="str">
            <v xml:space="preserve">ATM Plaza Verón I </v>
          </cell>
          <cell r="C282" t="str">
            <v>ESTE</v>
          </cell>
        </row>
        <row r="283">
          <cell r="A283">
            <v>386</v>
          </cell>
          <cell r="B283" t="str">
            <v xml:space="preserve">ATM Plaza Verón II </v>
          </cell>
          <cell r="C283" t="str">
            <v>ESTE</v>
          </cell>
        </row>
        <row r="284">
          <cell r="A284">
            <v>387</v>
          </cell>
          <cell r="B284" t="str">
            <v xml:space="preserve">ATM S/M La Cadena San Vicente de Paul </v>
          </cell>
          <cell r="C284" t="str">
            <v>DISTRITO NACIONAL</v>
          </cell>
        </row>
        <row r="285">
          <cell r="A285">
            <v>388</v>
          </cell>
          <cell r="B285" t="str">
            <v xml:space="preserve">ATM Multicentro La Sirena Puerto Plata </v>
          </cell>
          <cell r="C285" t="str">
            <v>NORTE</v>
          </cell>
        </row>
        <row r="286">
          <cell r="A286">
            <v>389</v>
          </cell>
          <cell r="B286" t="str">
            <v xml:space="preserve">ATM Casino Hotel Princess </v>
          </cell>
          <cell r="C286" t="str">
            <v>DISTRITO NACIONAL</v>
          </cell>
        </row>
        <row r="287">
          <cell r="A287">
            <v>390</v>
          </cell>
          <cell r="B287" t="str">
            <v xml:space="preserve">ATM Oficina Boca Chica II </v>
          </cell>
          <cell r="C287" t="str">
            <v>DISTRITO NACIONAL</v>
          </cell>
        </row>
        <row r="288">
          <cell r="A288">
            <v>391</v>
          </cell>
          <cell r="B288" t="str">
            <v xml:space="preserve">ATM S/M Jumbo Luperón </v>
          </cell>
          <cell r="C288" t="str">
            <v>DISTRITO NACIONAL</v>
          </cell>
        </row>
        <row r="289">
          <cell r="A289">
            <v>392</v>
          </cell>
          <cell r="B289" t="str">
            <v xml:space="preserve">ATM Oficina San Juan de la Maguana II </v>
          </cell>
          <cell r="C289" t="str">
            <v>SUR</v>
          </cell>
        </row>
        <row r="290">
          <cell r="A290">
            <v>394</v>
          </cell>
          <cell r="B290" t="str">
            <v xml:space="preserve">ATM Multicentro La Sirena Luperón </v>
          </cell>
          <cell r="C290" t="str">
            <v>DISTRITO NACIONAL</v>
          </cell>
        </row>
        <row r="291">
          <cell r="A291">
            <v>395</v>
          </cell>
          <cell r="B291" t="str">
            <v xml:space="preserve">ATM UNP Sabana Iglesia </v>
          </cell>
          <cell r="C291" t="str">
            <v>NORTE</v>
          </cell>
        </row>
        <row r="292">
          <cell r="A292">
            <v>396</v>
          </cell>
          <cell r="B292" t="str">
            <v xml:space="preserve">ATM Oficina Plaza Ulloa (La Fuente)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>ATM Autobanco Plaza Moderna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  <row r="843">
          <cell r="A843">
            <v>379</v>
          </cell>
          <cell r="B843" t="str">
            <v>ATM S/M Nacional Plaza Central</v>
          </cell>
          <cell r="C843" t="str">
            <v>DISTRITO NACIONAL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0" t="s">
        <v>58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109.832442129627 días</v>
      </c>
      <c r="B3" s="94" t="s">
        <v>2534</v>
      </c>
      <c r="C3" s="96">
        <v>44325.167557870373</v>
      </c>
      <c r="D3" s="96" t="s">
        <v>2174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25" t="s">
        <v>2617</v>
      </c>
    </row>
    <row r="4" spans="1:11" ht="18" x14ac:dyDescent="0.25">
      <c r="A4" s="107" t="str">
        <f t="shared" ref="A4:A12" ca="1" si="0">CONCATENATE(TODAY()-C4," días")</f>
        <v>72.4985879629603 días</v>
      </c>
      <c r="B4" s="103">
        <v>3335920777</v>
      </c>
      <c r="C4" s="96">
        <v>44362.50141203704</v>
      </c>
      <c r="D4" s="96" t="s">
        <v>2174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25" t="s">
        <v>2618</v>
      </c>
    </row>
    <row r="5" spans="1:11" ht="18" x14ac:dyDescent="0.25">
      <c r="A5" s="107" t="str">
        <f ca="1">CONCATENATE(TODAY()-C5," días")</f>
        <v>62.4985879629603 días</v>
      </c>
      <c r="B5" s="105">
        <v>3335933212</v>
      </c>
      <c r="C5" s="96">
        <v>44372.50141203704</v>
      </c>
      <c r="D5" s="96" t="s">
        <v>2174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25" t="s">
        <v>2617</v>
      </c>
    </row>
    <row r="6" spans="1:11" ht="18" x14ac:dyDescent="0.25">
      <c r="A6" s="107" t="str">
        <f t="shared" ca="1" si="0"/>
        <v>62.5651273148178 días</v>
      </c>
      <c r="B6" s="105">
        <v>3335932386</v>
      </c>
      <c r="C6" s="96">
        <v>44372.434872685182</v>
      </c>
      <c r="D6" s="96" t="s">
        <v>2174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2617</v>
      </c>
    </row>
    <row r="7" spans="1:11" ht="18" x14ac:dyDescent="0.25">
      <c r="A7" s="107" t="str">
        <f t="shared" ca="1" si="0"/>
        <v>33.0556018518546 días</v>
      </c>
      <c r="B7" s="109">
        <v>3335965969</v>
      </c>
      <c r="C7" s="96">
        <v>44401.944398148145</v>
      </c>
      <c r="D7" s="96" t="s">
        <v>2174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2586</v>
      </c>
    </row>
    <row r="8" spans="1:11" ht="18" x14ac:dyDescent="0.25">
      <c r="A8" s="107" t="str">
        <f t="shared" ca="1" si="0"/>
        <v>27.4964583333349 días</v>
      </c>
      <c r="B8" s="109">
        <v>3335972458</v>
      </c>
      <c r="C8" s="96">
        <v>44407.503541666665</v>
      </c>
      <c r="D8" s="96" t="s">
        <v>2174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25" t="s">
        <v>2607</v>
      </c>
    </row>
    <row r="9" spans="1:11" ht="18" x14ac:dyDescent="0.25">
      <c r="A9" s="107" t="str">
        <f t="shared" ca="1" si="0"/>
        <v>14.0611689814832 días</v>
      </c>
      <c r="B9" s="126" t="s">
        <v>2614</v>
      </c>
      <c r="C9" s="96">
        <v>44420.938831018517</v>
      </c>
      <c r="D9" s="96" t="s">
        <v>2174</v>
      </c>
      <c r="E9" s="124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25" t="s">
        <v>2586</v>
      </c>
    </row>
    <row r="10" spans="1:11" ht="18" x14ac:dyDescent="0.25">
      <c r="A10" s="107" t="str">
        <f t="shared" ca="1" si="0"/>
        <v>16.1852893518517 días</v>
      </c>
      <c r="B10" s="126" t="s">
        <v>2611</v>
      </c>
      <c r="C10" s="96">
        <v>44418.814710648148</v>
      </c>
      <c r="D10" s="96" t="s">
        <v>2174</v>
      </c>
      <c r="E10" s="126">
        <v>318</v>
      </c>
      <c r="F10" s="97" t="str">
        <f>VLOOKUP(E10,'LISTADO ATM'!$A$2:$B$821,2,0)</f>
        <v>ATM Autoservicio Lope de Vega</v>
      </c>
      <c r="G10" s="97" t="str">
        <f>VLOOKUP(E10,VIP!$A$2:$O4530,6,0)</f>
        <v>NO</v>
      </c>
      <c r="H10" s="97" t="str">
        <f>VLOOKUP(E10,VIP!$A$2:$O4562,7,FALSE)</f>
        <v>Si</v>
      </c>
      <c r="I10" s="97" t="str">
        <f>VLOOKUP(E10,VIP!$A$2:$O4439,8,FALSE)</f>
        <v>Si</v>
      </c>
      <c r="J10" s="97" t="str">
        <f>VLOOKUP(E10,VIP!$A$2:$O4368,8,FALSE)</f>
        <v>Si</v>
      </c>
      <c r="K10" s="125" t="s">
        <v>2213</v>
      </c>
    </row>
    <row r="11" spans="1:11" ht="18" x14ac:dyDescent="0.25">
      <c r="A11" s="107" t="str">
        <f t="shared" ca="1" si="0"/>
        <v>12.2875578703679 días</v>
      </c>
      <c r="B11" s="126" t="s">
        <v>2620</v>
      </c>
      <c r="C11" s="96">
        <v>44422.712442129632</v>
      </c>
      <c r="D11" s="96" t="s">
        <v>2174</v>
      </c>
      <c r="E11" s="126">
        <v>735</v>
      </c>
      <c r="F11" s="97" t="str">
        <f>VLOOKUP(E11,'LISTADO ATM'!$A$2:$B$821,2,0)</f>
        <v xml:space="preserve">ATM Oficina Independencia II  </v>
      </c>
      <c r="G11" s="97" t="str">
        <f>VLOOKUP(E11,VIP!$A$2:$O4531,6,0)</f>
        <v>NO</v>
      </c>
      <c r="H11" s="97" t="str">
        <f>VLOOKUP(E11,VIP!$A$2:$O4563,7,FALSE)</f>
        <v>Si</v>
      </c>
      <c r="I11" s="97" t="str">
        <f>VLOOKUP(E11,VIP!$A$2:$O4440,8,FALSE)</f>
        <v>Si</v>
      </c>
      <c r="J11" s="97" t="str">
        <f>VLOOKUP(E11,VIP!$A$2:$O4369,8,FALSE)</f>
        <v>Si</v>
      </c>
      <c r="K11" s="125" t="s">
        <v>2626</v>
      </c>
    </row>
    <row r="12" spans="1:11" ht="18" x14ac:dyDescent="0.25">
      <c r="A12" s="107" t="str">
        <f t="shared" ca="1" si="0"/>
        <v>12.1782986111139 días</v>
      </c>
      <c r="B12" s="126" t="s">
        <v>2619</v>
      </c>
      <c r="C12" s="96">
        <v>44422.821701388886</v>
      </c>
      <c r="D12" s="96" t="s">
        <v>2174</v>
      </c>
      <c r="E12" s="126">
        <v>377</v>
      </c>
      <c r="F12" s="97" t="str">
        <f>VLOOKUP(E12,'LISTADO ATM'!$A$2:$B$821,2,0)</f>
        <v>ATM Estación del Metro Eduardo Brito</v>
      </c>
      <c r="G12" s="97" t="str">
        <f>VLOOKUP(E12,VIP!$A$2:$O4532,6,0)</f>
        <v>NO</v>
      </c>
      <c r="H12" s="97" t="str">
        <f>VLOOKUP(E12,VIP!$A$2:$O4564,7,FALSE)</f>
        <v>Si</v>
      </c>
      <c r="I12" s="97" t="str">
        <f>VLOOKUP(E12,VIP!$A$2:$O4441,8,FALSE)</f>
        <v>Si</v>
      </c>
      <c r="J12" s="97" t="str">
        <f>VLOOKUP(E12,VIP!$A$2:$O4370,8,FALSE)</f>
        <v>Si</v>
      </c>
      <c r="K12" s="125" t="s">
        <v>2213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130" priority="99402"/>
  </conditionalFormatting>
  <conditionalFormatting sqref="E3">
    <cfRule type="duplicateValues" dxfId="129" priority="121765"/>
  </conditionalFormatting>
  <conditionalFormatting sqref="E3">
    <cfRule type="duplicateValues" dxfId="128" priority="121766"/>
    <cfRule type="duplicateValues" dxfId="127" priority="121767"/>
  </conditionalFormatting>
  <conditionalFormatting sqref="E3">
    <cfRule type="duplicateValues" dxfId="126" priority="121768"/>
    <cfRule type="duplicateValues" dxfId="125" priority="121769"/>
    <cfRule type="duplicateValues" dxfId="124" priority="121770"/>
    <cfRule type="duplicateValues" dxfId="123" priority="121771"/>
  </conditionalFormatting>
  <conditionalFormatting sqref="B3">
    <cfRule type="duplicateValues" dxfId="122" priority="121772"/>
  </conditionalFormatting>
  <conditionalFormatting sqref="E4">
    <cfRule type="duplicateValues" dxfId="121" priority="117"/>
  </conditionalFormatting>
  <conditionalFormatting sqref="E4">
    <cfRule type="duplicateValues" dxfId="120" priority="114"/>
    <cfRule type="duplicateValues" dxfId="119" priority="115"/>
    <cfRule type="duplicateValues" dxfId="118" priority="116"/>
  </conditionalFormatting>
  <conditionalFormatting sqref="E4">
    <cfRule type="duplicateValues" dxfId="117" priority="113"/>
  </conditionalFormatting>
  <conditionalFormatting sqref="E4">
    <cfRule type="duplicateValues" dxfId="116" priority="110"/>
    <cfRule type="duplicateValues" dxfId="115" priority="111"/>
    <cfRule type="duplicateValues" dxfId="114" priority="112"/>
  </conditionalFormatting>
  <conditionalFormatting sqref="B4">
    <cfRule type="duplicateValues" dxfId="113" priority="109"/>
  </conditionalFormatting>
  <conditionalFormatting sqref="E4">
    <cfRule type="duplicateValues" dxfId="112" priority="108"/>
  </conditionalFormatting>
  <conditionalFormatting sqref="B5">
    <cfRule type="duplicateValues" dxfId="111" priority="92"/>
  </conditionalFormatting>
  <conditionalFormatting sqref="E5">
    <cfRule type="duplicateValues" dxfId="110" priority="91"/>
  </conditionalFormatting>
  <conditionalFormatting sqref="E5">
    <cfRule type="duplicateValues" dxfId="109" priority="88"/>
    <cfRule type="duplicateValues" dxfId="108" priority="89"/>
    <cfRule type="duplicateValues" dxfId="107" priority="90"/>
  </conditionalFormatting>
  <conditionalFormatting sqref="E5">
    <cfRule type="duplicateValues" dxfId="106" priority="87"/>
  </conditionalFormatting>
  <conditionalFormatting sqref="E5">
    <cfRule type="duplicateValues" dxfId="105" priority="84"/>
    <cfRule type="duplicateValues" dxfId="104" priority="85"/>
    <cfRule type="duplicateValues" dxfId="103" priority="86"/>
  </conditionalFormatting>
  <conditionalFormatting sqref="E5">
    <cfRule type="duplicateValues" dxfId="102" priority="83"/>
  </conditionalFormatting>
  <conditionalFormatting sqref="E7">
    <cfRule type="duplicateValues" dxfId="101" priority="36"/>
  </conditionalFormatting>
  <conditionalFormatting sqref="E7">
    <cfRule type="duplicateValues" dxfId="100" priority="34"/>
    <cfRule type="duplicateValues" dxfId="99" priority="35"/>
  </conditionalFormatting>
  <conditionalFormatting sqref="E7">
    <cfRule type="duplicateValues" dxfId="98" priority="31"/>
    <cfRule type="duplicateValues" dxfId="97" priority="32"/>
    <cfRule type="duplicateValues" dxfId="96" priority="33"/>
  </conditionalFormatting>
  <conditionalFormatting sqref="E7">
    <cfRule type="duplicateValues" dxfId="95" priority="27"/>
    <cfRule type="duplicateValues" dxfId="94" priority="28"/>
    <cfRule type="duplicateValues" dxfId="93" priority="29"/>
    <cfRule type="duplicateValues" dxfId="92" priority="30"/>
  </conditionalFormatting>
  <conditionalFormatting sqref="B7">
    <cfRule type="duplicateValues" dxfId="91" priority="26"/>
  </conditionalFormatting>
  <conditionalFormatting sqref="B7">
    <cfRule type="duplicateValues" dxfId="90" priority="24"/>
    <cfRule type="duplicateValues" dxfId="89" priority="25"/>
  </conditionalFormatting>
  <conditionalFormatting sqref="E8">
    <cfRule type="duplicateValues" dxfId="88" priority="23"/>
  </conditionalFormatting>
  <conditionalFormatting sqref="E8">
    <cfRule type="duplicateValues" dxfId="87" priority="22"/>
  </conditionalFormatting>
  <conditionalFormatting sqref="B8">
    <cfRule type="duplicateValues" dxfId="86" priority="21"/>
  </conditionalFormatting>
  <conditionalFormatting sqref="E8">
    <cfRule type="duplicateValues" dxfId="85" priority="20"/>
  </conditionalFormatting>
  <conditionalFormatting sqref="B8">
    <cfRule type="duplicateValues" dxfId="84" priority="19"/>
  </conditionalFormatting>
  <conditionalFormatting sqref="E8">
    <cfRule type="duplicateValues" dxfId="83" priority="18"/>
  </conditionalFormatting>
  <conditionalFormatting sqref="E9">
    <cfRule type="duplicateValues" dxfId="82" priority="7"/>
    <cfRule type="duplicateValues" dxfId="81" priority="8"/>
    <cfRule type="duplicateValues" dxfId="80" priority="9"/>
    <cfRule type="duplicateValues" dxfId="79" priority="10"/>
  </conditionalFormatting>
  <conditionalFormatting sqref="B9">
    <cfRule type="duplicateValues" dxfId="78" priority="130228"/>
  </conditionalFormatting>
  <conditionalFormatting sqref="E6">
    <cfRule type="duplicateValues" dxfId="77" priority="130230"/>
  </conditionalFormatting>
  <conditionalFormatting sqref="B6">
    <cfRule type="duplicateValues" dxfId="76" priority="130231"/>
  </conditionalFormatting>
  <conditionalFormatting sqref="B6">
    <cfRule type="duplicateValues" dxfId="75" priority="130232"/>
    <cfRule type="duplicateValues" dxfId="74" priority="130233"/>
    <cfRule type="duplicateValues" dxfId="73" priority="130234"/>
  </conditionalFormatting>
  <conditionalFormatting sqref="E6">
    <cfRule type="duplicateValues" dxfId="72" priority="130235"/>
    <cfRule type="duplicateValues" dxfId="71" priority="130236"/>
  </conditionalFormatting>
  <conditionalFormatting sqref="E6">
    <cfRule type="duplicateValues" dxfId="70" priority="130237"/>
    <cfRule type="duplicateValues" dxfId="69" priority="130238"/>
    <cfRule type="duplicateValues" dxfId="68" priority="130239"/>
  </conditionalFormatting>
  <conditionalFormatting sqref="E6">
    <cfRule type="duplicateValues" dxfId="67" priority="130240"/>
    <cfRule type="duplicateValues" dxfId="66" priority="130241"/>
    <cfRule type="duplicateValues" dxfId="65" priority="130242"/>
    <cfRule type="duplicateValues" dxfId="64" priority="130243"/>
  </conditionalFormatting>
  <conditionalFormatting sqref="B10:B12">
    <cfRule type="duplicateValues" dxfId="63" priority="2"/>
  </conditionalFormatting>
  <conditionalFormatting sqref="E10:E12">
    <cfRule type="duplicateValues" dxfId="62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2623</v>
      </c>
      <c r="C5" s="29" t="s">
        <v>2622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8">
        <v>7</v>
      </c>
      <c r="B8" s="89" t="s">
        <v>2023</v>
      </c>
      <c r="C8" s="89" t="s">
        <v>2524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2519</v>
      </c>
      <c r="C16" s="29" t="s">
        <v>2475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2520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2521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2518</v>
      </c>
      <c r="C29" s="29" t="s">
        <v>2474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2476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2477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2533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2478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2576</v>
      </c>
      <c r="C148" s="113" t="s">
        <v>2577</v>
      </c>
      <c r="D148" s="113" t="s">
        <v>72</v>
      </c>
      <c r="E148" s="113" t="s">
        <v>82</v>
      </c>
      <c r="F148" s="113" t="s">
        <v>2025</v>
      </c>
      <c r="G148" s="113" t="s">
        <v>2027</v>
      </c>
      <c r="H148" s="113" t="s">
        <v>2027</v>
      </c>
      <c r="I148" s="113"/>
      <c r="J148" s="113" t="s">
        <v>2027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2597</v>
      </c>
      <c r="C212" s="29" t="s">
        <v>2590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2522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2479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2506</v>
      </c>
      <c r="C238" s="29" t="s">
        <v>2493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2480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2507</v>
      </c>
      <c r="C242" s="29" t="s">
        <v>2494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2552</v>
      </c>
      <c r="C244" s="29" t="s">
        <v>2575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2472</v>
      </c>
      <c r="D253" s="29" t="s">
        <v>87</v>
      </c>
      <c r="E253" s="29" t="s">
        <v>90</v>
      </c>
      <c r="F253" s="32" t="s">
        <v>2025</v>
      </c>
      <c r="G253" s="32" t="s">
        <v>2473</v>
      </c>
      <c r="H253" s="32" t="s">
        <v>2473</v>
      </c>
      <c r="I253" s="32" t="s">
        <v>1274</v>
      </c>
      <c r="J253" s="32" t="s">
        <v>2027</v>
      </c>
      <c r="K253" s="32" t="s">
        <v>2473</v>
      </c>
      <c r="L253" s="32" t="s">
        <v>2473</v>
      </c>
      <c r="M253" s="32" t="s">
        <v>2473</v>
      </c>
      <c r="N253" s="32" t="s">
        <v>2473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2508</v>
      </c>
      <c r="C255" s="29" t="s">
        <v>2495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2509</v>
      </c>
      <c r="C257" s="29" t="s">
        <v>2496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2510</v>
      </c>
      <c r="C259" s="29" t="s">
        <v>2497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2511</v>
      </c>
      <c r="C260" s="29" t="s">
        <v>2498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2505</v>
      </c>
      <c r="C261" s="29" t="s">
        <v>2492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2544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2608</v>
      </c>
      <c r="C265" s="29" t="s">
        <v>2569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2598</v>
      </c>
      <c r="C266" s="29" t="s">
        <v>2591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2515</v>
      </c>
      <c r="C267" s="29" t="s">
        <v>2502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2599</v>
      </c>
      <c r="C268" s="29" t="s">
        <v>2592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2482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2481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2483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2516</v>
      </c>
      <c r="C274" s="29" t="s">
        <v>2503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2484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2600</v>
      </c>
      <c r="C287" s="29" t="s">
        <v>2593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2601</v>
      </c>
      <c r="C298" s="29" t="s">
        <v>2594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2025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2589</v>
      </c>
      <c r="C312" s="32" t="s">
        <v>2588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2602</v>
      </c>
      <c r="C331" s="29" t="s">
        <v>2595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2204</v>
      </c>
      <c r="C340" s="121" t="s">
        <v>2171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2025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2574</v>
      </c>
      <c r="C343" s="32" t="s">
        <v>2573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2603</v>
      </c>
      <c r="C345" s="29" t="s">
        <v>2596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2605</v>
      </c>
      <c r="C347" s="29" t="s">
        <v>2606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2485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2582</v>
      </c>
      <c r="C350" s="32" t="s">
        <v>2581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2467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2512</v>
      </c>
      <c r="C363" s="29" t="s">
        <v>2499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2609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2486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2526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2513</v>
      </c>
      <c r="C438" s="29" t="s">
        <v>2500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2525</v>
      </c>
      <c r="D447" s="81" t="s">
        <v>72</v>
      </c>
      <c r="E447" s="81" t="s">
        <v>73</v>
      </c>
      <c r="F447" s="81" t="s">
        <v>2025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2468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2469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2487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2488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2517</v>
      </c>
      <c r="C514" s="29" t="s">
        <v>2504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2514</v>
      </c>
      <c r="C639" s="29" t="s">
        <v>2501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2489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2490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2491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1892</v>
      </c>
      <c r="C804" s="86" t="s">
        <v>1893</v>
      </c>
      <c r="D804" s="85" t="s">
        <v>72</v>
      </c>
      <c r="E804" s="86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2014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7">
        <v>991</v>
      </c>
      <c r="B823" s="128" t="s">
        <v>1159</v>
      </c>
      <c r="C823" s="55" t="s">
        <v>1160</v>
      </c>
      <c r="D823" s="55" t="s">
        <v>72</v>
      </c>
      <c r="E823" s="55" t="s">
        <v>105</v>
      </c>
      <c r="F823" s="128" t="s">
        <v>2025</v>
      </c>
      <c r="G823" s="128" t="s">
        <v>77</v>
      </c>
      <c r="H823" s="128" t="s">
        <v>77</v>
      </c>
      <c r="I823" s="128" t="s">
        <v>74</v>
      </c>
      <c r="J823" s="128" t="s">
        <v>77</v>
      </c>
      <c r="K823" s="128" t="s">
        <v>74</v>
      </c>
      <c r="L823" s="128" t="s">
        <v>74</v>
      </c>
      <c r="M823" s="128" t="s">
        <v>74</v>
      </c>
      <c r="N823" s="128" t="s">
        <v>77</v>
      </c>
      <c r="O823" s="128" t="s">
        <v>1177</v>
      </c>
    </row>
  </sheetData>
  <autoFilter ref="A1:O822">
    <filterColumn colId="4">
      <filters>
        <filter val="Norte"/>
      </filters>
    </filterColumn>
    <sortState ref="A4:O823">
      <sortCondition sortBy="cellColor" ref="A1:A822" dxfId="236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61" priority="12"/>
  </conditionalFormatting>
  <conditionalFormatting sqref="B823:B1048576 B1:B810">
    <cfRule type="duplicateValues" dxfId="60" priority="11"/>
  </conditionalFormatting>
  <conditionalFormatting sqref="A811:A814">
    <cfRule type="duplicateValues" dxfId="59" priority="10"/>
  </conditionalFormatting>
  <conditionalFormatting sqref="B811:B814">
    <cfRule type="duplicateValues" dxfId="58" priority="9"/>
  </conditionalFormatting>
  <conditionalFormatting sqref="A823:A1048576 A1:A814">
    <cfRule type="duplicateValues" dxfId="57" priority="8"/>
  </conditionalFormatting>
  <conditionalFormatting sqref="A815:A821">
    <cfRule type="duplicateValues" dxfId="56" priority="7"/>
  </conditionalFormatting>
  <conditionalFormatting sqref="B815:B821">
    <cfRule type="duplicateValues" dxfId="55" priority="6"/>
  </conditionalFormatting>
  <conditionalFormatting sqref="A815:A821">
    <cfRule type="duplicateValues" dxfId="54" priority="5"/>
  </conditionalFormatting>
  <conditionalFormatting sqref="A822">
    <cfRule type="duplicateValues" dxfId="53" priority="4"/>
  </conditionalFormatting>
  <conditionalFormatting sqref="A822">
    <cfRule type="duplicateValues" dxfId="52" priority="2"/>
  </conditionalFormatting>
  <conditionalFormatting sqref="B822">
    <cfRule type="duplicateValues" dxfId="51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2" t="s">
        <v>0</v>
      </c>
      <c r="B1" s="22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4" t="s">
        <v>8</v>
      </c>
      <c r="B9" s="225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6" t="s">
        <v>9</v>
      </c>
      <c r="B14" s="22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035326"/>
  <sheetViews>
    <sheetView tabSelected="1" zoomScale="115" zoomScaleNormal="115" workbookViewId="0">
      <pane ySplit="4" topLeftCell="A5" activePane="bottomLeft" state="frozen"/>
      <selection pane="bottomLeft" activeCell="L34" sqref="L34:L48"/>
    </sheetView>
  </sheetViews>
  <sheetFormatPr baseColWidth="10" defaultColWidth="25.5703125" defaultRowHeight="15" x14ac:dyDescent="0.25"/>
  <cols>
    <col min="1" max="1" width="25.7109375" style="101" bestFit="1" customWidth="1"/>
    <col min="2" max="2" width="19" style="83" bestFit="1" customWidth="1"/>
    <col min="3" max="3" width="16.28515625" style="43" bestFit="1" customWidth="1"/>
    <col min="4" max="4" width="26.7109375" style="101" bestFit="1" customWidth="1"/>
    <col min="5" max="5" width="10.5703125" style="75" bestFit="1" customWidth="1"/>
    <col min="6" max="6" width="11.7109375" style="44" bestFit="1" customWidth="1"/>
    <col min="7" max="7" width="50.140625" style="44" bestFit="1" customWidth="1"/>
    <col min="8" max="11" width="5.42578125" style="44" bestFit="1" customWidth="1"/>
    <col min="12" max="12" width="49.5703125" style="44" bestFit="1" customWidth="1"/>
    <col min="13" max="13" width="18.5703125" style="101" bestFit="1" customWidth="1"/>
    <col min="14" max="14" width="16.42578125" style="101" bestFit="1" customWidth="1"/>
    <col min="15" max="15" width="38.85546875" style="101" bestFit="1" customWidth="1"/>
    <col min="16" max="16" width="22.5703125" style="78" bestFit="1" customWidth="1"/>
    <col min="17" max="17" width="49.5703125" style="69" bestFit="1" customWidth="1"/>
    <col min="18" max="16384" width="25.5703125" style="42"/>
  </cols>
  <sheetData>
    <row r="1" spans="1:18" ht="18" x14ac:dyDescent="0.25">
      <c r="A1" s="162" t="s">
        <v>2147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4"/>
    </row>
    <row r="2" spans="1:18" ht="18" x14ac:dyDescent="0.25">
      <c r="A2" s="159" t="s">
        <v>2144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1"/>
    </row>
    <row r="3" spans="1:18" ht="18.75" thickBot="1" x14ac:dyDescent="0.3">
      <c r="A3" s="165" t="s">
        <v>2749</v>
      </c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7"/>
    </row>
    <row r="4" spans="1:18" s="25" customFormat="1" ht="18" x14ac:dyDescent="0.25">
      <c r="A4" s="91" t="s">
        <v>2387</v>
      </c>
      <c r="B4" s="90" t="s">
        <v>2209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2397</v>
      </c>
      <c r="M4" s="45" t="s">
        <v>14</v>
      </c>
      <c r="N4" s="45" t="s">
        <v>2411</v>
      </c>
      <c r="O4" s="65" t="s">
        <v>2443</v>
      </c>
      <c r="P4" s="65" t="s">
        <v>2462</v>
      </c>
      <c r="Q4" s="92" t="s">
        <v>2430</v>
      </c>
    </row>
    <row r="5" spans="1:18" s="123" customFormat="1" ht="18" x14ac:dyDescent="0.25">
      <c r="A5" s="146" t="str">
        <f>VLOOKUP(E5,'LISTADO ATM'!$A$2:$C$901,3,0)</f>
        <v>DISTRITO NACIONAL</v>
      </c>
      <c r="B5" s="126" t="s">
        <v>2628</v>
      </c>
      <c r="C5" s="96">
        <v>44432.465208333335</v>
      </c>
      <c r="D5" s="96" t="s">
        <v>2174</v>
      </c>
      <c r="E5" s="126">
        <v>34</v>
      </c>
      <c r="F5" s="146" t="str">
        <f>VLOOKUP(E5,VIP!$A$2:$O15366,2,0)</f>
        <v>DRBR034</v>
      </c>
      <c r="G5" s="146" t="str">
        <f>VLOOKUP(E5,'LISTADO ATM'!$A$2:$B$900,2,0)</f>
        <v xml:space="preserve">ATM Plaza de la Salud </v>
      </c>
      <c r="H5" s="146" t="str">
        <f>VLOOKUP(E5,VIP!$A$2:$O20327,7,FALSE)</f>
        <v>Si</v>
      </c>
      <c r="I5" s="146" t="str">
        <f>VLOOKUP(E5,VIP!$A$2:$O12292,8,FALSE)</f>
        <v>Si</v>
      </c>
      <c r="J5" s="146" t="str">
        <f>VLOOKUP(E5,VIP!$A$2:$O12242,8,FALSE)</f>
        <v>Si</v>
      </c>
      <c r="K5" s="146" t="str">
        <f>VLOOKUP(E5,VIP!$A$2:$O15816,6,0)</f>
        <v>NO</v>
      </c>
      <c r="L5" s="137" t="s">
        <v>2213</v>
      </c>
      <c r="M5" s="95" t="s">
        <v>2438</v>
      </c>
      <c r="N5" s="95" t="s">
        <v>2444</v>
      </c>
      <c r="O5" s="146" t="s">
        <v>2446</v>
      </c>
      <c r="P5" s="146"/>
      <c r="Q5" s="129" t="s">
        <v>2213</v>
      </c>
      <c r="R5" s="69"/>
    </row>
    <row r="6" spans="1:18" s="123" customFormat="1" ht="18" x14ac:dyDescent="0.25">
      <c r="A6" s="146" t="str">
        <f>VLOOKUP(E6,'LISTADO ATM'!$A$2:$C$901,3,0)</f>
        <v>DISTRITO NACIONAL</v>
      </c>
      <c r="B6" s="126" t="s">
        <v>2629</v>
      </c>
      <c r="C6" s="96">
        <v>44432.61141203704</v>
      </c>
      <c r="D6" s="96" t="s">
        <v>2174</v>
      </c>
      <c r="E6" s="126">
        <v>14</v>
      </c>
      <c r="F6" s="146" t="str">
        <f>VLOOKUP(E6,VIP!$A$2:$O15406,2,0)</f>
        <v>DRBR014</v>
      </c>
      <c r="G6" s="146" t="str">
        <f>VLOOKUP(E6,'LISTADO ATM'!$A$2:$B$900,2,0)</f>
        <v xml:space="preserve">ATM Oficina Aeropuerto Las Américas I </v>
      </c>
      <c r="H6" s="146" t="str">
        <f>VLOOKUP(E6,VIP!$A$2:$O20367,7,FALSE)</f>
        <v>Si</v>
      </c>
      <c r="I6" s="146" t="str">
        <f>VLOOKUP(E6,VIP!$A$2:$O12332,8,FALSE)</f>
        <v>Si</v>
      </c>
      <c r="J6" s="146" t="str">
        <f>VLOOKUP(E6,VIP!$A$2:$O12282,8,FALSE)</f>
        <v>Si</v>
      </c>
      <c r="K6" s="146" t="str">
        <f>VLOOKUP(E6,VIP!$A$2:$O15856,6,0)</f>
        <v>NO</v>
      </c>
      <c r="L6" s="137" t="s">
        <v>2213</v>
      </c>
      <c r="M6" s="95" t="s">
        <v>2438</v>
      </c>
      <c r="N6" s="95" t="s">
        <v>2444</v>
      </c>
      <c r="O6" s="146" t="s">
        <v>2446</v>
      </c>
      <c r="P6" s="146"/>
      <c r="Q6" s="129" t="s">
        <v>2213</v>
      </c>
      <c r="R6" s="69"/>
    </row>
    <row r="7" spans="1:18" s="123" customFormat="1" ht="18" x14ac:dyDescent="0.25">
      <c r="A7" s="146" t="str">
        <f>VLOOKUP(E7,'LISTADO ATM'!$A$2:$C$901,3,0)</f>
        <v>DISTRITO NACIONAL</v>
      </c>
      <c r="B7" s="126">
        <v>3336000484</v>
      </c>
      <c r="C7" s="96">
        <v>44433.063194444447</v>
      </c>
      <c r="D7" s="96" t="s">
        <v>2441</v>
      </c>
      <c r="E7" s="126">
        <v>235</v>
      </c>
      <c r="F7" s="146" t="str">
        <f>VLOOKUP(E7,VIP!$A$2:$O15448,2,0)</f>
        <v>DRBR235</v>
      </c>
      <c r="G7" s="146" t="str">
        <f>VLOOKUP(E7,'LISTADO ATM'!$A$2:$B$900,2,0)</f>
        <v xml:space="preserve">ATM Oficina Multicentro La Sirena San Isidro </v>
      </c>
      <c r="H7" s="146" t="str">
        <f>VLOOKUP(E7,VIP!$A$2:$O20409,7,FALSE)</f>
        <v>Si</v>
      </c>
      <c r="I7" s="146" t="str">
        <f>VLOOKUP(E7,VIP!$A$2:$O12374,8,FALSE)</f>
        <v>Si</v>
      </c>
      <c r="J7" s="146" t="str">
        <f>VLOOKUP(E7,VIP!$A$2:$O12324,8,FALSE)</f>
        <v>Si</v>
      </c>
      <c r="K7" s="146" t="str">
        <f>VLOOKUP(E7,VIP!$A$2:$O15898,6,0)</f>
        <v>SI</v>
      </c>
      <c r="L7" s="137" t="s">
        <v>2410</v>
      </c>
      <c r="M7" s="95" t="s">
        <v>2438</v>
      </c>
      <c r="N7" s="95" t="s">
        <v>2444</v>
      </c>
      <c r="O7" s="146" t="s">
        <v>2445</v>
      </c>
      <c r="P7" s="146"/>
      <c r="Q7" s="129" t="s">
        <v>2410</v>
      </c>
      <c r="R7" s="69"/>
    </row>
    <row r="8" spans="1:18" s="123" customFormat="1" ht="18" x14ac:dyDescent="0.25">
      <c r="A8" s="146" t="str">
        <f>VLOOKUP(E8,'LISTADO ATM'!$A$2:$C$901,3,0)</f>
        <v>DISTRITO NACIONAL</v>
      </c>
      <c r="B8" s="126" t="s">
        <v>2747</v>
      </c>
      <c r="C8" s="96">
        <v>44433.654166666667</v>
      </c>
      <c r="D8" s="96" t="s">
        <v>2460</v>
      </c>
      <c r="E8" s="126">
        <v>2</v>
      </c>
      <c r="F8" s="146" t="str">
        <f>VLOOKUP(E8,VIP!$A$2:$O15445,2,0)</f>
        <v>DRBR002</v>
      </c>
      <c r="G8" s="146" t="str">
        <f>VLOOKUP(E8,'LISTADO ATM'!$A$2:$B$900,2,0)</f>
        <v>ATM Autoservicio Padre Castellano</v>
      </c>
      <c r="H8" s="146" t="str">
        <f>VLOOKUP(E8,VIP!$A$2:$O20406,7,FALSE)</f>
        <v>Si</v>
      </c>
      <c r="I8" s="146" t="str">
        <f>VLOOKUP(E8,VIP!$A$2:$O12371,8,FALSE)</f>
        <v>Si</v>
      </c>
      <c r="J8" s="146" t="str">
        <f>VLOOKUP(E8,VIP!$A$2:$O12321,8,FALSE)</f>
        <v>Si</v>
      </c>
      <c r="K8" s="146" t="str">
        <f>VLOOKUP(E8,VIP!$A$2:$O15895,6,0)</f>
        <v>NO</v>
      </c>
      <c r="L8" s="137" t="s">
        <v>2550</v>
      </c>
      <c r="M8" s="95" t="s">
        <v>2438</v>
      </c>
      <c r="N8" s="95" t="s">
        <v>2444</v>
      </c>
      <c r="O8" s="146" t="s">
        <v>2461</v>
      </c>
      <c r="P8" s="146"/>
      <c r="Q8" s="129" t="s">
        <v>2550</v>
      </c>
      <c r="R8" s="69"/>
    </row>
    <row r="9" spans="1:18" s="123" customFormat="1" ht="18" x14ac:dyDescent="0.25">
      <c r="A9" s="146" t="str">
        <f>VLOOKUP(E9,'LISTADO ATM'!$A$2:$C$901,3,0)</f>
        <v>NORTE</v>
      </c>
      <c r="B9" s="126" t="s">
        <v>2634</v>
      </c>
      <c r="C9" s="96">
        <v>44433.667824074073</v>
      </c>
      <c r="D9" s="96" t="s">
        <v>2175</v>
      </c>
      <c r="E9" s="126">
        <v>510</v>
      </c>
      <c r="F9" s="146" t="str">
        <f>VLOOKUP(E9,VIP!$A$2:$O15427,2,0)</f>
        <v>DRBR510</v>
      </c>
      <c r="G9" s="146" t="str">
        <f>VLOOKUP(E9,'LISTADO ATM'!$A$2:$B$900,2,0)</f>
        <v xml:space="preserve">ATM Ferretería Bellón (Santiago) </v>
      </c>
      <c r="H9" s="146" t="str">
        <f>VLOOKUP(E9,VIP!$A$2:$O20388,7,FALSE)</f>
        <v>Si</v>
      </c>
      <c r="I9" s="146" t="str">
        <f>VLOOKUP(E9,VIP!$A$2:$O12353,8,FALSE)</f>
        <v>Si</v>
      </c>
      <c r="J9" s="146" t="str">
        <f>VLOOKUP(E9,VIP!$A$2:$O12303,8,FALSE)</f>
        <v>Si</v>
      </c>
      <c r="K9" s="146" t="str">
        <f>VLOOKUP(E9,VIP!$A$2:$O15877,6,0)</f>
        <v>NO</v>
      </c>
      <c r="L9" s="137" t="s">
        <v>2213</v>
      </c>
      <c r="M9" s="95" t="s">
        <v>2438</v>
      </c>
      <c r="N9" s="95" t="s">
        <v>2444</v>
      </c>
      <c r="O9" s="146" t="s">
        <v>2583</v>
      </c>
      <c r="P9" s="146"/>
      <c r="Q9" s="129" t="s">
        <v>2213</v>
      </c>
      <c r="R9" s="69"/>
    </row>
    <row r="10" spans="1:18" s="123" customFormat="1" ht="18" x14ac:dyDescent="0.25">
      <c r="A10" s="146" t="str">
        <f>VLOOKUP(E10,'LISTADO ATM'!$A$2:$C$901,3,0)</f>
        <v>ESTE</v>
      </c>
      <c r="B10" s="126" t="s">
        <v>2639</v>
      </c>
      <c r="C10" s="96">
        <v>44433.76226851852</v>
      </c>
      <c r="D10" s="96" t="s">
        <v>2174</v>
      </c>
      <c r="E10" s="126">
        <v>579</v>
      </c>
      <c r="F10" s="146" t="str">
        <f>VLOOKUP(E10,VIP!$A$2:$O15447,2,0)</f>
        <v>DRBR579</v>
      </c>
      <c r="G10" s="146" t="str">
        <f>VLOOKUP(E10,'LISTADO ATM'!$A$2:$B$900,2,0)</f>
        <v xml:space="preserve">ATM Estación Sunix Down Town </v>
      </c>
      <c r="H10" s="146" t="str">
        <f>VLOOKUP(E10,VIP!$A$2:$O20408,7,FALSE)</f>
        <v>Si</v>
      </c>
      <c r="I10" s="146" t="str">
        <f>VLOOKUP(E10,VIP!$A$2:$O12373,8,FALSE)</f>
        <v>Si</v>
      </c>
      <c r="J10" s="146" t="str">
        <f>VLOOKUP(E10,VIP!$A$2:$O12323,8,FALSE)</f>
        <v>Si</v>
      </c>
      <c r="K10" s="146" t="str">
        <f>VLOOKUP(E10,VIP!$A$2:$O15897,6,0)</f>
        <v>NO</v>
      </c>
      <c r="L10" s="137" t="s">
        <v>2640</v>
      </c>
      <c r="M10" s="95" t="s">
        <v>2438</v>
      </c>
      <c r="N10" s="95" t="s">
        <v>2444</v>
      </c>
      <c r="O10" s="146" t="s">
        <v>2446</v>
      </c>
      <c r="P10" s="146"/>
      <c r="Q10" s="129" t="s">
        <v>2640</v>
      </c>
      <c r="R10" s="69"/>
    </row>
    <row r="11" spans="1:18" s="123" customFormat="1" ht="18" x14ac:dyDescent="0.25">
      <c r="A11" s="146" t="str">
        <f>VLOOKUP(E11,'LISTADO ATM'!$A$2:$C$901,3,0)</f>
        <v>DISTRITO NACIONAL</v>
      </c>
      <c r="B11" s="126" t="s">
        <v>2637</v>
      </c>
      <c r="C11" s="96">
        <v>44433.789976851855</v>
      </c>
      <c r="D11" s="96" t="s">
        <v>2174</v>
      </c>
      <c r="E11" s="126">
        <v>627</v>
      </c>
      <c r="F11" s="146" t="str">
        <f>VLOOKUP(E11,VIP!$A$2:$O15438,2,0)</f>
        <v>DRBR163</v>
      </c>
      <c r="G11" s="146" t="str">
        <f>VLOOKUP(E11,'LISTADO ATM'!$A$2:$B$900,2,0)</f>
        <v xml:space="preserve">ATM CAASD </v>
      </c>
      <c r="H11" s="146" t="str">
        <f>VLOOKUP(E11,VIP!$A$2:$O20399,7,FALSE)</f>
        <v>Si</v>
      </c>
      <c r="I11" s="146" t="str">
        <f>VLOOKUP(E11,VIP!$A$2:$O12364,8,FALSE)</f>
        <v>Si</v>
      </c>
      <c r="J11" s="146" t="str">
        <f>VLOOKUP(E11,VIP!$A$2:$O12314,8,FALSE)</f>
        <v>Si</v>
      </c>
      <c r="K11" s="146" t="str">
        <f>VLOOKUP(E11,VIP!$A$2:$O15888,6,0)</f>
        <v>NO</v>
      </c>
      <c r="L11" s="137" t="s">
        <v>2638</v>
      </c>
      <c r="M11" s="95" t="s">
        <v>2438</v>
      </c>
      <c r="N11" s="95" t="s">
        <v>2444</v>
      </c>
      <c r="O11" s="146" t="s">
        <v>2446</v>
      </c>
      <c r="P11" s="146" t="s">
        <v>2630</v>
      </c>
      <c r="Q11" s="129" t="s">
        <v>2638</v>
      </c>
      <c r="R11" s="69"/>
    </row>
    <row r="12" spans="1:18" s="123" customFormat="1" ht="18" x14ac:dyDescent="0.25">
      <c r="A12" s="146" t="str">
        <f>VLOOKUP(E12,'LISTADO ATM'!$A$2:$C$901,3,0)</f>
        <v>SUR</v>
      </c>
      <c r="B12" s="126" t="s">
        <v>2641</v>
      </c>
      <c r="C12" s="96">
        <v>44433.929270833331</v>
      </c>
      <c r="D12" s="96" t="s">
        <v>2174</v>
      </c>
      <c r="E12" s="126">
        <v>297</v>
      </c>
      <c r="F12" s="146" t="str">
        <f>VLOOKUP(E12,VIP!$A$2:$O15434,2,0)</f>
        <v>DRBR297</v>
      </c>
      <c r="G12" s="146" t="str">
        <f>VLOOKUP(E12,'LISTADO ATM'!$A$2:$B$900,2,0)</f>
        <v xml:space="preserve">ATM S/M Cadena Ocoa </v>
      </c>
      <c r="H12" s="146" t="str">
        <f>VLOOKUP(E12,VIP!$A$2:$O20395,7,FALSE)</f>
        <v>Si</v>
      </c>
      <c r="I12" s="146" t="str">
        <f>VLOOKUP(E12,VIP!$A$2:$O12360,8,FALSE)</f>
        <v>Si</v>
      </c>
      <c r="J12" s="146" t="str">
        <f>VLOOKUP(E12,VIP!$A$2:$O12310,8,FALSE)</f>
        <v>Si</v>
      </c>
      <c r="K12" s="146" t="str">
        <f>VLOOKUP(E12,VIP!$A$2:$O15884,6,0)</f>
        <v>NO</v>
      </c>
      <c r="L12" s="137" t="s">
        <v>2213</v>
      </c>
      <c r="M12" s="95" t="s">
        <v>2438</v>
      </c>
      <c r="N12" s="95" t="s">
        <v>2444</v>
      </c>
      <c r="O12" s="146" t="s">
        <v>2446</v>
      </c>
      <c r="P12" s="146"/>
      <c r="Q12" s="129" t="s">
        <v>2213</v>
      </c>
      <c r="R12" s="69"/>
    </row>
    <row r="13" spans="1:18" s="123" customFormat="1" ht="18" x14ac:dyDescent="0.25">
      <c r="A13" s="146" t="str">
        <f>VLOOKUP(E13,'LISTADO ATM'!$A$2:$C$901,3,0)</f>
        <v>DISTRITO NACIONAL</v>
      </c>
      <c r="B13" s="126" t="s">
        <v>2642</v>
      </c>
      <c r="C13" s="96">
        <v>44434.017731481479</v>
      </c>
      <c r="D13" s="96" t="s">
        <v>2174</v>
      </c>
      <c r="E13" s="126">
        <v>738</v>
      </c>
      <c r="F13" s="146" t="str">
        <f>VLOOKUP(E13,VIP!$A$2:$O15451,2,0)</f>
        <v>DRBR24S</v>
      </c>
      <c r="G13" s="146" t="str">
        <f>VLOOKUP(E13,'LISTADO ATM'!$A$2:$B$900,2,0)</f>
        <v xml:space="preserve">ATM Zona Franca Los Alcarrizos </v>
      </c>
      <c r="H13" s="146" t="str">
        <f>VLOOKUP(E13,VIP!$A$2:$O20412,7,FALSE)</f>
        <v>Si</v>
      </c>
      <c r="I13" s="146" t="str">
        <f>VLOOKUP(E13,VIP!$A$2:$O12377,8,FALSE)</f>
        <v>Si</v>
      </c>
      <c r="J13" s="146" t="str">
        <f>VLOOKUP(E13,VIP!$A$2:$O12327,8,FALSE)</f>
        <v>Si</v>
      </c>
      <c r="K13" s="146" t="str">
        <f>VLOOKUP(E13,VIP!$A$2:$O15901,6,0)</f>
        <v>NO</v>
      </c>
      <c r="L13" s="137" t="s">
        <v>2643</v>
      </c>
      <c r="M13" s="95" t="s">
        <v>2438</v>
      </c>
      <c r="N13" s="95" t="s">
        <v>2444</v>
      </c>
      <c r="O13" s="146" t="s">
        <v>2446</v>
      </c>
      <c r="P13" s="146"/>
      <c r="Q13" s="129" t="s">
        <v>2643</v>
      </c>
      <c r="R13" s="69"/>
    </row>
    <row r="14" spans="1:18" s="123" customFormat="1" ht="18" x14ac:dyDescent="0.25">
      <c r="A14" s="146" t="str">
        <f>VLOOKUP(E14,'LISTADO ATM'!$A$2:$C$901,3,0)</f>
        <v>SUR</v>
      </c>
      <c r="B14" s="126" t="s">
        <v>2648</v>
      </c>
      <c r="C14" s="96">
        <v>44434.321631944447</v>
      </c>
      <c r="D14" s="96" t="s">
        <v>2174</v>
      </c>
      <c r="E14" s="126">
        <v>880</v>
      </c>
      <c r="F14" s="146" t="str">
        <f>VLOOKUP(E14,VIP!$A$2:$O15439,2,0)</f>
        <v>DRBR880</v>
      </c>
      <c r="G14" s="146" t="str">
        <f>VLOOKUP(E14,'LISTADO ATM'!$A$2:$B$900,2,0)</f>
        <v xml:space="preserve">ATM Autoservicio Barahona II </v>
      </c>
      <c r="H14" s="146" t="str">
        <f>VLOOKUP(E14,VIP!$A$2:$O20400,7,FALSE)</f>
        <v>Si</v>
      </c>
      <c r="I14" s="146" t="str">
        <f>VLOOKUP(E14,VIP!$A$2:$O12365,8,FALSE)</f>
        <v>Si</v>
      </c>
      <c r="J14" s="146" t="str">
        <f>VLOOKUP(E14,VIP!$A$2:$O12315,8,FALSE)</f>
        <v>Si</v>
      </c>
      <c r="K14" s="146" t="str">
        <f>VLOOKUP(E14,VIP!$A$2:$O15889,6,0)</f>
        <v>SI</v>
      </c>
      <c r="L14" s="137" t="s">
        <v>2456</v>
      </c>
      <c r="M14" s="95" t="s">
        <v>2438</v>
      </c>
      <c r="N14" s="95" t="s">
        <v>2444</v>
      </c>
      <c r="O14" s="146" t="s">
        <v>2446</v>
      </c>
      <c r="P14" s="146"/>
      <c r="Q14" s="129" t="s">
        <v>2456</v>
      </c>
      <c r="R14" s="69"/>
    </row>
    <row r="15" spans="1:18" s="123" customFormat="1" ht="18" x14ac:dyDescent="0.25">
      <c r="A15" s="146" t="str">
        <f>VLOOKUP(E15,'LISTADO ATM'!$A$2:$C$901,3,0)</f>
        <v>NORTE</v>
      </c>
      <c r="B15" s="126" t="s">
        <v>2647</v>
      </c>
      <c r="C15" s="96">
        <v>44434.328634259262</v>
      </c>
      <c r="D15" s="96" t="s">
        <v>2175</v>
      </c>
      <c r="E15" s="126">
        <v>74</v>
      </c>
      <c r="F15" s="146" t="str">
        <f>VLOOKUP(E15,VIP!$A$2:$O15437,2,0)</f>
        <v>DRBR074</v>
      </c>
      <c r="G15" s="146" t="str">
        <f>VLOOKUP(E15,'LISTADO ATM'!$A$2:$B$900,2,0)</f>
        <v xml:space="preserve">ATM Oficina Sosúa </v>
      </c>
      <c r="H15" s="146" t="str">
        <f>VLOOKUP(E15,VIP!$A$2:$O20398,7,FALSE)</f>
        <v>Si</v>
      </c>
      <c r="I15" s="146" t="str">
        <f>VLOOKUP(E15,VIP!$A$2:$O12363,8,FALSE)</f>
        <v>Si</v>
      </c>
      <c r="J15" s="146" t="str">
        <f>VLOOKUP(E15,VIP!$A$2:$O12313,8,FALSE)</f>
        <v>Si</v>
      </c>
      <c r="K15" s="146" t="str">
        <f>VLOOKUP(E15,VIP!$A$2:$O15887,6,0)</f>
        <v>NO</v>
      </c>
      <c r="L15" s="137" t="s">
        <v>2213</v>
      </c>
      <c r="M15" s="95" t="s">
        <v>2438</v>
      </c>
      <c r="N15" s="150" t="s">
        <v>2649</v>
      </c>
      <c r="O15" s="146" t="s">
        <v>2644</v>
      </c>
      <c r="P15" s="146"/>
      <c r="Q15" s="129" t="s">
        <v>2213</v>
      </c>
      <c r="R15" s="69"/>
    </row>
    <row r="16" spans="1:18" s="123" customFormat="1" ht="18" x14ac:dyDescent="0.25">
      <c r="A16" s="146" t="str">
        <f>VLOOKUP(E16,'LISTADO ATM'!$A$2:$C$901,3,0)</f>
        <v>DISTRITO NACIONAL</v>
      </c>
      <c r="B16" s="126" t="s">
        <v>2646</v>
      </c>
      <c r="C16" s="96">
        <v>44434.329351851855</v>
      </c>
      <c r="D16" s="96" t="s">
        <v>2174</v>
      </c>
      <c r="E16" s="126">
        <v>18</v>
      </c>
      <c r="F16" s="146" t="str">
        <f>VLOOKUP(E16,VIP!$A$2:$O15436,2,0)</f>
        <v>DRBR018</v>
      </c>
      <c r="G16" s="146" t="str">
        <f>VLOOKUP(E16,'LISTADO ATM'!$A$2:$B$900,2,0)</f>
        <v xml:space="preserve">ATM Oficina Haina Occidental I </v>
      </c>
      <c r="H16" s="146" t="str">
        <f>VLOOKUP(E16,VIP!$A$2:$O20397,7,FALSE)</f>
        <v>Si</v>
      </c>
      <c r="I16" s="146" t="str">
        <f>VLOOKUP(E16,VIP!$A$2:$O12362,8,FALSE)</f>
        <v>Si</v>
      </c>
      <c r="J16" s="146" t="str">
        <f>VLOOKUP(E16,VIP!$A$2:$O12312,8,FALSE)</f>
        <v>Si</v>
      </c>
      <c r="K16" s="146" t="str">
        <f>VLOOKUP(E16,VIP!$A$2:$O15886,6,0)</f>
        <v>SI</v>
      </c>
      <c r="L16" s="137" t="s">
        <v>2213</v>
      </c>
      <c r="M16" s="95" t="s">
        <v>2438</v>
      </c>
      <c r="N16" s="95" t="s">
        <v>2444</v>
      </c>
      <c r="O16" s="146" t="s">
        <v>2446</v>
      </c>
      <c r="P16" s="146"/>
      <c r="Q16" s="129" t="s">
        <v>2213</v>
      </c>
      <c r="R16" s="69"/>
    </row>
    <row r="17" spans="1:18" s="123" customFormat="1" ht="18" x14ac:dyDescent="0.25">
      <c r="A17" s="146" t="str">
        <f>VLOOKUP(E17,'LISTADO ATM'!$A$2:$C$901,3,0)</f>
        <v>DISTRITO NACIONAL</v>
      </c>
      <c r="B17" s="126" t="s">
        <v>2645</v>
      </c>
      <c r="C17" s="96">
        <v>44434.334328703706</v>
      </c>
      <c r="D17" s="96" t="s">
        <v>2460</v>
      </c>
      <c r="E17" s="126">
        <v>979</v>
      </c>
      <c r="F17" s="146" t="str">
        <f>VLOOKUP(E17,VIP!$A$2:$O15431,2,0)</f>
        <v>DRBR979</v>
      </c>
      <c r="G17" s="146" t="str">
        <f>VLOOKUP(E17,'LISTADO ATM'!$A$2:$B$900,2,0)</f>
        <v xml:space="preserve">ATM Oficina Luperón I </v>
      </c>
      <c r="H17" s="146" t="str">
        <f>VLOOKUP(E17,VIP!$A$2:$O20392,7,FALSE)</f>
        <v>Si</v>
      </c>
      <c r="I17" s="146" t="str">
        <f>VLOOKUP(E17,VIP!$A$2:$O12357,8,FALSE)</f>
        <v>Si</v>
      </c>
      <c r="J17" s="146" t="str">
        <f>VLOOKUP(E17,VIP!$A$2:$O12307,8,FALSE)</f>
        <v>Si</v>
      </c>
      <c r="K17" s="146" t="str">
        <f>VLOOKUP(E17,VIP!$A$2:$O15881,6,0)</f>
        <v>NO</v>
      </c>
      <c r="L17" s="137" t="s">
        <v>2410</v>
      </c>
      <c r="M17" s="95" t="s">
        <v>2438</v>
      </c>
      <c r="N17" s="95" t="s">
        <v>2444</v>
      </c>
      <c r="O17" s="146" t="s">
        <v>2632</v>
      </c>
      <c r="P17" s="146"/>
      <c r="Q17" s="129" t="s">
        <v>2410</v>
      </c>
      <c r="R17" s="69"/>
    </row>
    <row r="18" spans="1:18" s="123" customFormat="1" ht="18" x14ac:dyDescent="0.25">
      <c r="A18" s="146" t="str">
        <f>VLOOKUP(E18,'LISTADO ATM'!$A$2:$C$901,3,0)</f>
        <v>ESTE</v>
      </c>
      <c r="B18" s="126" t="s">
        <v>2651</v>
      </c>
      <c r="C18" s="96">
        <v>44434.409317129626</v>
      </c>
      <c r="D18" s="96" t="s">
        <v>2174</v>
      </c>
      <c r="E18" s="126">
        <v>608</v>
      </c>
      <c r="F18" s="146" t="str">
        <f>VLOOKUP(E18,VIP!$A$2:$O15442,2,0)</f>
        <v>DRBR305</v>
      </c>
      <c r="G18" s="146" t="str">
        <f>VLOOKUP(E18,'LISTADO ATM'!$A$2:$B$900,2,0)</f>
        <v xml:space="preserve">ATM Oficina Jumbo (San Pedro) </v>
      </c>
      <c r="H18" s="146" t="str">
        <f>VLOOKUP(E18,VIP!$A$2:$O20403,7,FALSE)</f>
        <v>Si</v>
      </c>
      <c r="I18" s="146" t="str">
        <f>VLOOKUP(E18,VIP!$A$2:$O12368,8,FALSE)</f>
        <v>Si</v>
      </c>
      <c r="J18" s="146" t="str">
        <f>VLOOKUP(E18,VIP!$A$2:$O12318,8,FALSE)</f>
        <v>Si</v>
      </c>
      <c r="K18" s="146" t="str">
        <f>VLOOKUP(E18,VIP!$A$2:$O15892,6,0)</f>
        <v>SI</v>
      </c>
      <c r="L18" s="137" t="s">
        <v>2652</v>
      </c>
      <c r="M18" s="95" t="s">
        <v>2438</v>
      </c>
      <c r="N18" s="95" t="s">
        <v>2444</v>
      </c>
      <c r="O18" s="146" t="s">
        <v>2446</v>
      </c>
      <c r="P18" s="146"/>
      <c r="Q18" s="129" t="s">
        <v>2652</v>
      </c>
      <c r="R18" s="69"/>
    </row>
    <row r="19" spans="1:18" s="123" customFormat="1" ht="18" x14ac:dyDescent="0.25">
      <c r="A19" s="146" t="str">
        <f>VLOOKUP(E19,'LISTADO ATM'!$A$2:$C$901,3,0)</f>
        <v>DISTRITO NACIONAL</v>
      </c>
      <c r="B19" s="126" t="s">
        <v>2650</v>
      </c>
      <c r="C19" s="96">
        <v>44434.410671296297</v>
      </c>
      <c r="D19" s="96" t="s">
        <v>2174</v>
      </c>
      <c r="E19" s="126">
        <v>961</v>
      </c>
      <c r="F19" s="146" t="str">
        <f>VLOOKUP(E19,VIP!$A$2:$O15440,2,0)</f>
        <v>DRBR03H</v>
      </c>
      <c r="G19" s="146" t="str">
        <f>VLOOKUP(E19,'LISTADO ATM'!$A$2:$B$900,2,0)</f>
        <v xml:space="preserve">ATM Listín Diario </v>
      </c>
      <c r="H19" s="146" t="str">
        <f>VLOOKUP(E19,VIP!$A$2:$O20401,7,FALSE)</f>
        <v>Si</v>
      </c>
      <c r="I19" s="146" t="str">
        <f>VLOOKUP(E19,VIP!$A$2:$O12366,8,FALSE)</f>
        <v>Si</v>
      </c>
      <c r="J19" s="146" t="str">
        <f>VLOOKUP(E19,VIP!$A$2:$O12316,8,FALSE)</f>
        <v>Si</v>
      </c>
      <c r="K19" s="146" t="str">
        <f>VLOOKUP(E19,VIP!$A$2:$O15890,6,0)</f>
        <v>NO</v>
      </c>
      <c r="L19" s="137" t="s">
        <v>2213</v>
      </c>
      <c r="M19" s="95" t="s">
        <v>2438</v>
      </c>
      <c r="N19" s="95" t="s">
        <v>2444</v>
      </c>
      <c r="O19" s="146" t="s">
        <v>2446</v>
      </c>
      <c r="P19" s="146"/>
      <c r="Q19" s="129" t="s">
        <v>2213</v>
      </c>
      <c r="R19" s="69"/>
    </row>
    <row r="20" spans="1:18" s="123" customFormat="1" ht="18" x14ac:dyDescent="0.25">
      <c r="A20" s="146" t="str">
        <f>VLOOKUP(E20,'LISTADO ATM'!$A$2:$C$901,3,0)</f>
        <v>DISTRITO NACIONAL</v>
      </c>
      <c r="B20" s="126" t="s">
        <v>2662</v>
      </c>
      <c r="C20" s="96">
        <v>44434.459016203706</v>
      </c>
      <c r="D20" s="96" t="s">
        <v>2174</v>
      </c>
      <c r="E20" s="126">
        <v>909</v>
      </c>
      <c r="F20" s="146" t="str">
        <f>VLOOKUP(E20,VIP!$A$2:$O15451,2,0)</f>
        <v>DRBR01A</v>
      </c>
      <c r="G20" s="146" t="str">
        <f>VLOOKUP(E20,'LISTADO ATM'!$A$2:$B$900,2,0)</f>
        <v xml:space="preserve">ATM UNP UASD </v>
      </c>
      <c r="H20" s="146" t="str">
        <f>VLOOKUP(E20,VIP!$A$2:$O20412,7,FALSE)</f>
        <v>Si</v>
      </c>
      <c r="I20" s="146" t="str">
        <f>VLOOKUP(E20,VIP!$A$2:$O12377,8,FALSE)</f>
        <v>Si</v>
      </c>
      <c r="J20" s="146" t="str">
        <f>VLOOKUP(E20,VIP!$A$2:$O12327,8,FALSE)</f>
        <v>Si</v>
      </c>
      <c r="K20" s="146" t="str">
        <f>VLOOKUP(E20,VIP!$A$2:$O15901,6,0)</f>
        <v>SI</v>
      </c>
      <c r="L20" s="137" t="s">
        <v>2627</v>
      </c>
      <c r="M20" s="95" t="s">
        <v>2438</v>
      </c>
      <c r="N20" s="150" t="s">
        <v>2649</v>
      </c>
      <c r="O20" s="146" t="s">
        <v>2446</v>
      </c>
      <c r="P20" s="146"/>
      <c r="Q20" s="129" t="s">
        <v>2627</v>
      </c>
      <c r="R20" s="69"/>
    </row>
    <row r="21" spans="1:18" s="123" customFormat="1" ht="18" x14ac:dyDescent="0.25">
      <c r="A21" s="146" t="str">
        <f>VLOOKUP(E21,'LISTADO ATM'!$A$2:$C$901,3,0)</f>
        <v>DISTRITO NACIONAL</v>
      </c>
      <c r="B21" s="126" t="s">
        <v>2659</v>
      </c>
      <c r="C21" s="96">
        <v>44434.470625000002</v>
      </c>
      <c r="D21" s="96" t="s">
        <v>2174</v>
      </c>
      <c r="E21" s="126">
        <v>267</v>
      </c>
      <c r="F21" s="146" t="str">
        <f>VLOOKUP(E21,VIP!$A$2:$O15447,2,0)</f>
        <v>DRBR267</v>
      </c>
      <c r="G21" s="146" t="str">
        <f>VLOOKUP(E21,'LISTADO ATM'!$A$2:$B$900,2,0)</f>
        <v xml:space="preserve">ATM Centro de Caja México </v>
      </c>
      <c r="H21" s="146" t="str">
        <f>VLOOKUP(E21,VIP!$A$2:$O20408,7,FALSE)</f>
        <v>Si</v>
      </c>
      <c r="I21" s="146" t="str">
        <f>VLOOKUP(E21,VIP!$A$2:$O12373,8,FALSE)</f>
        <v>Si</v>
      </c>
      <c r="J21" s="146" t="str">
        <f>VLOOKUP(E21,VIP!$A$2:$O12323,8,FALSE)</f>
        <v>Si</v>
      </c>
      <c r="K21" s="146" t="str">
        <f>VLOOKUP(E21,VIP!$A$2:$O15897,6,0)</f>
        <v>NO</v>
      </c>
      <c r="L21" s="137" t="s">
        <v>2213</v>
      </c>
      <c r="M21" s="95" t="s">
        <v>2438</v>
      </c>
      <c r="N21" s="95" t="s">
        <v>2444</v>
      </c>
      <c r="O21" s="146" t="s">
        <v>2446</v>
      </c>
      <c r="P21" s="146"/>
      <c r="Q21" s="129" t="s">
        <v>2213</v>
      </c>
      <c r="R21" s="69"/>
    </row>
    <row r="22" spans="1:18" s="123" customFormat="1" ht="18" x14ac:dyDescent="0.25">
      <c r="A22" s="146" t="str">
        <f>VLOOKUP(E22,'LISTADO ATM'!$A$2:$C$901,3,0)</f>
        <v>DISTRITO NACIONAL</v>
      </c>
      <c r="B22" s="126" t="s">
        <v>2658</v>
      </c>
      <c r="C22" s="96">
        <v>44434.523854166669</v>
      </c>
      <c r="D22" s="96" t="s">
        <v>2441</v>
      </c>
      <c r="E22" s="126">
        <v>441</v>
      </c>
      <c r="F22" s="146" t="str">
        <f>VLOOKUP(E22,VIP!$A$2:$O15444,2,0)</f>
        <v>DRBR441</v>
      </c>
      <c r="G22" s="146" t="str">
        <f>VLOOKUP(E22,'LISTADO ATM'!$A$2:$B$900,2,0)</f>
        <v>ATM Estacion de Servicio Romulo Betancour</v>
      </c>
      <c r="H22" s="146" t="str">
        <f>VLOOKUP(E22,VIP!$A$2:$O20405,7,FALSE)</f>
        <v>NO</v>
      </c>
      <c r="I22" s="146" t="str">
        <f>VLOOKUP(E22,VIP!$A$2:$O12370,8,FALSE)</f>
        <v>NO</v>
      </c>
      <c r="J22" s="146" t="str">
        <f>VLOOKUP(E22,VIP!$A$2:$O12320,8,FALSE)</f>
        <v>NO</v>
      </c>
      <c r="K22" s="146" t="str">
        <f>VLOOKUP(E22,VIP!$A$2:$O15894,6,0)</f>
        <v>NO</v>
      </c>
      <c r="L22" s="137" t="s">
        <v>2410</v>
      </c>
      <c r="M22" s="95" t="s">
        <v>2438</v>
      </c>
      <c r="N22" s="95" t="s">
        <v>2444</v>
      </c>
      <c r="O22" s="146" t="s">
        <v>2445</v>
      </c>
      <c r="P22" s="146"/>
      <c r="Q22" s="129" t="s">
        <v>2410</v>
      </c>
      <c r="R22" s="69"/>
    </row>
    <row r="23" spans="1:18" s="123" customFormat="1" ht="18" x14ac:dyDescent="0.25">
      <c r="A23" s="146" t="str">
        <f>VLOOKUP(E23,'LISTADO ATM'!$A$2:$C$901,3,0)</f>
        <v>NORTE</v>
      </c>
      <c r="B23" s="126" t="s">
        <v>2657</v>
      </c>
      <c r="C23" s="96">
        <v>44434.543333333335</v>
      </c>
      <c r="D23" s="96" t="s">
        <v>2612</v>
      </c>
      <c r="E23" s="126">
        <v>878</v>
      </c>
      <c r="F23" s="146" t="str">
        <f>VLOOKUP(E23,VIP!$A$2:$O15442,2,0)</f>
        <v>DRBR878</v>
      </c>
      <c r="G23" s="146" t="str">
        <f>VLOOKUP(E23,'LISTADO ATM'!$A$2:$B$900,2,0)</f>
        <v>ATM UNP Cabral Y Baez</v>
      </c>
      <c r="H23" s="146" t="str">
        <f>VLOOKUP(E23,VIP!$A$2:$O20403,7,FALSE)</f>
        <v>N/A</v>
      </c>
      <c r="I23" s="146" t="str">
        <f>VLOOKUP(E23,VIP!$A$2:$O12368,8,FALSE)</f>
        <v>N/A</v>
      </c>
      <c r="J23" s="146" t="str">
        <f>VLOOKUP(E23,VIP!$A$2:$O12318,8,FALSE)</f>
        <v>N/A</v>
      </c>
      <c r="K23" s="146" t="str">
        <f>VLOOKUP(E23,VIP!$A$2:$O15892,6,0)</f>
        <v>N/A</v>
      </c>
      <c r="L23" s="137" t="s">
        <v>2434</v>
      </c>
      <c r="M23" s="95" t="s">
        <v>2438</v>
      </c>
      <c r="N23" s="95" t="s">
        <v>2444</v>
      </c>
      <c r="O23" s="146" t="s">
        <v>2613</v>
      </c>
      <c r="P23" s="146"/>
      <c r="Q23" s="129" t="s">
        <v>2434</v>
      </c>
      <c r="R23" s="69"/>
    </row>
    <row r="24" spans="1:18" s="123" customFormat="1" ht="18" x14ac:dyDescent="0.25">
      <c r="A24" s="146" t="str">
        <f>VLOOKUP(E24,'LISTADO ATM'!$A$2:$C$901,3,0)</f>
        <v>DISTRITO NACIONAL</v>
      </c>
      <c r="B24" s="126" t="s">
        <v>2656</v>
      </c>
      <c r="C24" s="96">
        <v>44434.546655092592</v>
      </c>
      <c r="D24" s="96" t="s">
        <v>2174</v>
      </c>
      <c r="E24" s="126">
        <v>486</v>
      </c>
      <c r="F24" s="146" t="str">
        <f>VLOOKUP(E24,VIP!$A$2:$O15439,2,0)</f>
        <v>DRBR486</v>
      </c>
      <c r="G24" s="146" t="str">
        <f>VLOOKUP(E24,'LISTADO ATM'!$A$2:$B$900,2,0)</f>
        <v xml:space="preserve">ATM Olé La Caleta </v>
      </c>
      <c r="H24" s="146" t="str">
        <f>VLOOKUP(E24,VIP!$A$2:$O20400,7,FALSE)</f>
        <v>Si</v>
      </c>
      <c r="I24" s="146" t="str">
        <f>VLOOKUP(E24,VIP!$A$2:$O12365,8,FALSE)</f>
        <v>Si</v>
      </c>
      <c r="J24" s="146" t="str">
        <f>VLOOKUP(E24,VIP!$A$2:$O12315,8,FALSE)</f>
        <v>Si</v>
      </c>
      <c r="K24" s="146" t="str">
        <f>VLOOKUP(E24,VIP!$A$2:$O15889,6,0)</f>
        <v>NO</v>
      </c>
      <c r="L24" s="137" t="s">
        <v>2456</v>
      </c>
      <c r="M24" s="95" t="s">
        <v>2438</v>
      </c>
      <c r="N24" s="95" t="s">
        <v>2444</v>
      </c>
      <c r="O24" s="146" t="s">
        <v>2446</v>
      </c>
      <c r="P24" s="146"/>
      <c r="Q24" s="129" t="s">
        <v>2456</v>
      </c>
      <c r="R24" s="69"/>
    </row>
    <row r="25" spans="1:18" s="123" customFormat="1" ht="18" x14ac:dyDescent="0.25">
      <c r="A25" s="146" t="str">
        <f>VLOOKUP(E25,'LISTADO ATM'!$A$2:$C$901,3,0)</f>
        <v>DISTRITO NACIONAL</v>
      </c>
      <c r="B25" s="126" t="s">
        <v>2655</v>
      </c>
      <c r="C25" s="96">
        <v>44434.547083333331</v>
      </c>
      <c r="D25" s="96" t="s">
        <v>2174</v>
      </c>
      <c r="E25" s="126">
        <v>12</v>
      </c>
      <c r="F25" s="146" t="str">
        <f>VLOOKUP(E25,VIP!$A$2:$O15440,2,0)</f>
        <v>DRBR012</v>
      </c>
      <c r="G25" s="146" t="str">
        <f>VLOOKUP(E25,'LISTADO ATM'!$A$2:$B$900,2,0)</f>
        <v xml:space="preserve">ATM Comercial Ganadera (San Isidro) </v>
      </c>
      <c r="H25" s="146" t="str">
        <f>VLOOKUP(E25,VIP!$A$2:$O20401,7,FALSE)</f>
        <v>Si</v>
      </c>
      <c r="I25" s="146" t="str">
        <f>VLOOKUP(E25,VIP!$A$2:$O12366,8,FALSE)</f>
        <v>No</v>
      </c>
      <c r="J25" s="146" t="str">
        <f>VLOOKUP(E25,VIP!$A$2:$O12316,8,FALSE)</f>
        <v>No</v>
      </c>
      <c r="K25" s="146" t="str">
        <f>VLOOKUP(E25,VIP!$A$2:$O15890,6,0)</f>
        <v>NO</v>
      </c>
      <c r="L25" s="137" t="s">
        <v>2456</v>
      </c>
      <c r="M25" s="95" t="s">
        <v>2438</v>
      </c>
      <c r="N25" s="95" t="s">
        <v>2444</v>
      </c>
      <c r="O25" s="146" t="s">
        <v>2446</v>
      </c>
      <c r="P25" s="146"/>
      <c r="Q25" s="129" t="s">
        <v>2456</v>
      </c>
      <c r="R25" s="69"/>
    </row>
    <row r="26" spans="1:18" s="123" customFormat="1" ht="18" x14ac:dyDescent="0.25">
      <c r="A26" s="146" t="str">
        <f>VLOOKUP(E26,'LISTADO ATM'!$A$2:$C$901,3,0)</f>
        <v>NORTE</v>
      </c>
      <c r="B26" s="126" t="s">
        <v>2654</v>
      </c>
      <c r="C26" s="96">
        <v>44434.549074074072</v>
      </c>
      <c r="D26" s="96" t="s">
        <v>2175</v>
      </c>
      <c r="E26" s="126">
        <v>310</v>
      </c>
      <c r="F26" s="146" t="str">
        <f>VLOOKUP(E26,VIP!$A$2:$O15438,2,0)</f>
        <v>DRBR310</v>
      </c>
      <c r="G26" s="146" t="str">
        <f>VLOOKUP(E26,'LISTADO ATM'!$A$2:$B$900,2,0)</f>
        <v xml:space="preserve">ATM Farmacia San Judas Tadeo Jarabacoa </v>
      </c>
      <c r="H26" s="146" t="str">
        <f>VLOOKUP(E26,VIP!$A$2:$O20399,7,FALSE)</f>
        <v>Si</v>
      </c>
      <c r="I26" s="146" t="str">
        <f>VLOOKUP(E26,VIP!$A$2:$O12364,8,FALSE)</f>
        <v>Si</v>
      </c>
      <c r="J26" s="146" t="str">
        <f>VLOOKUP(E26,VIP!$A$2:$O12314,8,FALSE)</f>
        <v>Si</v>
      </c>
      <c r="K26" s="146" t="str">
        <f>VLOOKUP(E26,VIP!$A$2:$O15888,6,0)</f>
        <v>NO</v>
      </c>
      <c r="L26" s="137" t="s">
        <v>2213</v>
      </c>
      <c r="M26" s="95" t="s">
        <v>2438</v>
      </c>
      <c r="N26" s="95" t="s">
        <v>2444</v>
      </c>
      <c r="O26" s="146" t="s">
        <v>2583</v>
      </c>
      <c r="P26" s="146"/>
      <c r="Q26" s="129" t="s">
        <v>2213</v>
      </c>
      <c r="R26" s="69"/>
    </row>
    <row r="27" spans="1:18" s="123" customFormat="1" ht="18" x14ac:dyDescent="0.25">
      <c r="A27" s="146" t="str">
        <f>VLOOKUP(E27,'LISTADO ATM'!$A$2:$C$901,3,0)</f>
        <v>SUR</v>
      </c>
      <c r="B27" s="126" t="s">
        <v>2653</v>
      </c>
      <c r="C27" s="96">
        <v>44434.579861111109</v>
      </c>
      <c r="D27" s="96" t="s">
        <v>2174</v>
      </c>
      <c r="E27" s="126">
        <v>89</v>
      </c>
      <c r="F27" s="146" t="str">
        <f>VLOOKUP(E27,VIP!$A$2:$O15433,2,0)</f>
        <v>DRBR089</v>
      </c>
      <c r="G27" s="146" t="str">
        <f>VLOOKUP(E27,'LISTADO ATM'!$A$2:$B$900,2,0)</f>
        <v xml:space="preserve">ATM UNP El Cercado (San Juan) </v>
      </c>
      <c r="H27" s="146" t="str">
        <f>VLOOKUP(E27,VIP!$A$2:$O20394,7,FALSE)</f>
        <v>Si</v>
      </c>
      <c r="I27" s="146" t="str">
        <f>VLOOKUP(E27,VIP!$A$2:$O12359,8,FALSE)</f>
        <v>Si</v>
      </c>
      <c r="J27" s="146" t="str">
        <f>VLOOKUP(E27,VIP!$A$2:$O12309,8,FALSE)</f>
        <v>Si</v>
      </c>
      <c r="K27" s="146" t="str">
        <f>VLOOKUP(E27,VIP!$A$2:$O15883,6,0)</f>
        <v>NO</v>
      </c>
      <c r="L27" s="137" t="s">
        <v>2456</v>
      </c>
      <c r="M27" s="95" t="s">
        <v>2438</v>
      </c>
      <c r="N27" s="95" t="s">
        <v>2444</v>
      </c>
      <c r="O27" s="146" t="s">
        <v>2446</v>
      </c>
      <c r="P27" s="146" t="s">
        <v>2630</v>
      </c>
      <c r="Q27" s="129" t="s">
        <v>2456</v>
      </c>
      <c r="R27" s="69"/>
    </row>
    <row r="28" spans="1:18" s="123" customFormat="1" ht="18" x14ac:dyDescent="0.25">
      <c r="A28" s="146" t="str">
        <f>VLOOKUP(E28,'LISTADO ATM'!$A$2:$C$901,3,0)</f>
        <v>NORTE</v>
      </c>
      <c r="B28" s="126" t="s">
        <v>2661</v>
      </c>
      <c r="C28" s="96">
        <v>44434.626203703701</v>
      </c>
      <c r="D28" s="96" t="s">
        <v>2460</v>
      </c>
      <c r="E28" s="126">
        <v>142</v>
      </c>
      <c r="F28" s="146" t="str">
        <f>VLOOKUP(E28,VIP!$A$2:$O15436,2,0)</f>
        <v>DRBR142</v>
      </c>
      <c r="G28" s="146" t="str">
        <f>VLOOKUP(E28,'LISTADO ATM'!$A$2:$B$900,2,0)</f>
        <v xml:space="preserve">ATM Centro de Caja Galerías Bonao </v>
      </c>
      <c r="H28" s="146" t="str">
        <f>VLOOKUP(E28,VIP!$A$2:$O20397,7,FALSE)</f>
        <v>Si</v>
      </c>
      <c r="I28" s="146" t="str">
        <f>VLOOKUP(E28,VIP!$A$2:$O12362,8,FALSE)</f>
        <v>Si</v>
      </c>
      <c r="J28" s="146" t="str">
        <f>VLOOKUP(E28,VIP!$A$2:$O12312,8,FALSE)</f>
        <v>Si</v>
      </c>
      <c r="K28" s="146" t="str">
        <f>VLOOKUP(E28,VIP!$A$2:$O15886,6,0)</f>
        <v>SI</v>
      </c>
      <c r="L28" s="137" t="s">
        <v>2550</v>
      </c>
      <c r="M28" s="95" t="s">
        <v>2438</v>
      </c>
      <c r="N28" s="95" t="s">
        <v>2444</v>
      </c>
      <c r="O28" s="146" t="s">
        <v>2461</v>
      </c>
      <c r="P28" s="146"/>
      <c r="Q28" s="129" t="s">
        <v>2550</v>
      </c>
      <c r="R28" s="69"/>
    </row>
    <row r="29" spans="1:18" s="123" customFormat="1" ht="18" x14ac:dyDescent="0.25">
      <c r="A29" s="146" t="str">
        <f>VLOOKUP(E29,'LISTADO ATM'!$A$2:$C$901,3,0)</f>
        <v>DISTRITO NACIONAL</v>
      </c>
      <c r="B29" s="126" t="s">
        <v>2660</v>
      </c>
      <c r="C29" s="96">
        <v>44434.626770833333</v>
      </c>
      <c r="D29" s="96" t="s">
        <v>2174</v>
      </c>
      <c r="E29" s="126">
        <v>686</v>
      </c>
      <c r="F29" s="146" t="str">
        <f>VLOOKUP(E29,VIP!$A$2:$O15435,2,0)</f>
        <v>DRBR686</v>
      </c>
      <c r="G29" s="146" t="str">
        <f>VLOOKUP(E29,'LISTADO ATM'!$A$2:$B$900,2,0)</f>
        <v>ATM Autoservicio Oficina Máximo Gómez</v>
      </c>
      <c r="H29" s="146" t="str">
        <f>VLOOKUP(E29,VIP!$A$2:$O20396,7,FALSE)</f>
        <v>Si</v>
      </c>
      <c r="I29" s="146" t="str">
        <f>VLOOKUP(E29,VIP!$A$2:$O12361,8,FALSE)</f>
        <v>Si</v>
      </c>
      <c r="J29" s="146" t="str">
        <f>VLOOKUP(E29,VIP!$A$2:$O12311,8,FALSE)</f>
        <v>Si</v>
      </c>
      <c r="K29" s="146" t="str">
        <f>VLOOKUP(E29,VIP!$A$2:$O15885,6,0)</f>
        <v>NO</v>
      </c>
      <c r="L29" s="137" t="s">
        <v>2213</v>
      </c>
      <c r="M29" s="95" t="s">
        <v>2438</v>
      </c>
      <c r="N29" s="95" t="s">
        <v>2444</v>
      </c>
      <c r="O29" s="146" t="s">
        <v>2446</v>
      </c>
      <c r="P29" s="146"/>
      <c r="Q29" s="129" t="s">
        <v>2213</v>
      </c>
      <c r="R29" s="69"/>
    </row>
    <row r="30" spans="1:18" s="123" customFormat="1" ht="18" x14ac:dyDescent="0.25">
      <c r="A30" s="146" t="str">
        <f>VLOOKUP(E30,'LISTADO ATM'!$A$2:$C$901,3,0)</f>
        <v>DISTRITO NACIONAL</v>
      </c>
      <c r="B30" s="126" t="s">
        <v>2676</v>
      </c>
      <c r="C30" s="96">
        <v>44434.634548611109</v>
      </c>
      <c r="D30" s="96" t="s">
        <v>2460</v>
      </c>
      <c r="E30" s="126">
        <v>514</v>
      </c>
      <c r="F30" s="146" t="str">
        <f>VLOOKUP(E30,VIP!$A$2:$O15462,2,0)</f>
        <v>DRBR514</v>
      </c>
      <c r="G30" s="146" t="str">
        <f>VLOOKUP(E30,'LISTADO ATM'!$A$2:$B$900,2,0)</f>
        <v>ATM Autoservicio Charles de Gaulle</v>
      </c>
      <c r="H30" s="146" t="str">
        <f>VLOOKUP(E30,VIP!$A$2:$O20423,7,FALSE)</f>
        <v>Si</v>
      </c>
      <c r="I30" s="146" t="str">
        <f>VLOOKUP(E30,VIP!$A$2:$O12388,8,FALSE)</f>
        <v>No</v>
      </c>
      <c r="J30" s="146" t="str">
        <f>VLOOKUP(E30,VIP!$A$2:$O12338,8,FALSE)</f>
        <v>No</v>
      </c>
      <c r="K30" s="146" t="str">
        <f>VLOOKUP(E30,VIP!$A$2:$O15912,6,0)</f>
        <v>NO</v>
      </c>
      <c r="L30" s="137" t="s">
        <v>2410</v>
      </c>
      <c r="M30" s="95" t="s">
        <v>2438</v>
      </c>
      <c r="N30" s="95" t="s">
        <v>2444</v>
      </c>
      <c r="O30" s="146" t="s">
        <v>2632</v>
      </c>
      <c r="P30" s="146"/>
      <c r="Q30" s="129" t="s">
        <v>2410</v>
      </c>
      <c r="R30" s="69"/>
    </row>
    <row r="31" spans="1:18" s="123" customFormat="1" ht="18" x14ac:dyDescent="0.25">
      <c r="A31" s="146" t="str">
        <f>VLOOKUP(E31,'LISTADO ATM'!$A$2:$C$901,3,0)</f>
        <v>SUR</v>
      </c>
      <c r="B31" s="126" t="s">
        <v>2675</v>
      </c>
      <c r="C31" s="96">
        <v>44434.637685185182</v>
      </c>
      <c r="D31" s="96" t="s">
        <v>2441</v>
      </c>
      <c r="E31" s="126">
        <v>615</v>
      </c>
      <c r="F31" s="146" t="str">
        <f>VLOOKUP(E31,VIP!$A$2:$O15460,2,0)</f>
        <v>DRBR418</v>
      </c>
      <c r="G31" s="146" t="str">
        <f>VLOOKUP(E31,'LISTADO ATM'!$A$2:$B$900,2,0)</f>
        <v xml:space="preserve">ATM Estación Sunix Cabral (Barahona) </v>
      </c>
      <c r="H31" s="146" t="str">
        <f>VLOOKUP(E31,VIP!$A$2:$O20421,7,FALSE)</f>
        <v>Si</v>
      </c>
      <c r="I31" s="146" t="str">
        <f>VLOOKUP(E31,VIP!$A$2:$O12386,8,FALSE)</f>
        <v>Si</v>
      </c>
      <c r="J31" s="146" t="str">
        <f>VLOOKUP(E31,VIP!$A$2:$O12336,8,FALSE)</f>
        <v>Si</v>
      </c>
      <c r="K31" s="146" t="str">
        <f>VLOOKUP(E31,VIP!$A$2:$O15910,6,0)</f>
        <v>NO</v>
      </c>
      <c r="L31" s="137" t="s">
        <v>2410</v>
      </c>
      <c r="M31" s="95" t="s">
        <v>2438</v>
      </c>
      <c r="N31" s="95" t="s">
        <v>2444</v>
      </c>
      <c r="O31" s="146" t="s">
        <v>2445</v>
      </c>
      <c r="P31" s="146"/>
      <c r="Q31" s="129" t="s">
        <v>2410</v>
      </c>
      <c r="R31" s="69"/>
    </row>
    <row r="32" spans="1:18" s="123" customFormat="1" ht="18" x14ac:dyDescent="0.25">
      <c r="A32" s="146" t="str">
        <f>VLOOKUP(E32,'LISTADO ATM'!$A$2:$C$901,3,0)</f>
        <v>NORTE</v>
      </c>
      <c r="B32" s="126" t="s">
        <v>2674</v>
      </c>
      <c r="C32" s="96">
        <v>44434.646249999998</v>
      </c>
      <c r="D32" s="96" t="s">
        <v>2460</v>
      </c>
      <c r="E32" s="126">
        <v>950</v>
      </c>
      <c r="F32" s="146" t="str">
        <f>VLOOKUP(E32,VIP!$A$2:$O15458,2,0)</f>
        <v>DRBR12G</v>
      </c>
      <c r="G32" s="146" t="str">
        <f>VLOOKUP(E32,'LISTADO ATM'!$A$2:$B$900,2,0)</f>
        <v xml:space="preserve">ATM Oficina Monterrico </v>
      </c>
      <c r="H32" s="146" t="str">
        <f>VLOOKUP(E32,VIP!$A$2:$O20419,7,FALSE)</f>
        <v>Si</v>
      </c>
      <c r="I32" s="146" t="str">
        <f>VLOOKUP(E32,VIP!$A$2:$O12384,8,FALSE)</f>
        <v>Si</v>
      </c>
      <c r="J32" s="146" t="str">
        <f>VLOOKUP(E32,VIP!$A$2:$O12334,8,FALSE)</f>
        <v>Si</v>
      </c>
      <c r="K32" s="146" t="str">
        <f>VLOOKUP(E32,VIP!$A$2:$O15908,6,0)</f>
        <v>SI</v>
      </c>
      <c r="L32" s="137" t="s">
        <v>2410</v>
      </c>
      <c r="M32" s="95" t="s">
        <v>2438</v>
      </c>
      <c r="N32" s="95" t="s">
        <v>2444</v>
      </c>
      <c r="O32" s="146" t="s">
        <v>2632</v>
      </c>
      <c r="P32" s="146"/>
      <c r="Q32" s="129" t="s">
        <v>2410</v>
      </c>
      <c r="R32" s="69"/>
    </row>
    <row r="33" spans="1:18" s="123" customFormat="1" ht="18" x14ac:dyDescent="0.25">
      <c r="A33" s="146" t="str">
        <f>VLOOKUP(E33,'LISTADO ATM'!$A$2:$C$901,3,0)</f>
        <v>DISTRITO NACIONAL</v>
      </c>
      <c r="B33" s="126" t="s">
        <v>2673</v>
      </c>
      <c r="C33" s="96">
        <v>44434.650868055556</v>
      </c>
      <c r="D33" s="96" t="s">
        <v>2441</v>
      </c>
      <c r="E33" s="126">
        <v>790</v>
      </c>
      <c r="F33" s="146" t="str">
        <f>VLOOKUP(E33,VIP!$A$2:$O15456,2,0)</f>
        <v>DRBR16I</v>
      </c>
      <c r="G33" s="146" t="str">
        <f>VLOOKUP(E33,'LISTADO ATM'!$A$2:$B$900,2,0)</f>
        <v xml:space="preserve">ATM Oficina Bella Vista Mall I </v>
      </c>
      <c r="H33" s="146" t="str">
        <f>VLOOKUP(E33,VIP!$A$2:$O20417,7,FALSE)</f>
        <v>Si</v>
      </c>
      <c r="I33" s="146" t="str">
        <f>VLOOKUP(E33,VIP!$A$2:$O12382,8,FALSE)</f>
        <v>Si</v>
      </c>
      <c r="J33" s="146" t="str">
        <f>VLOOKUP(E33,VIP!$A$2:$O12332,8,FALSE)</f>
        <v>Si</v>
      </c>
      <c r="K33" s="146" t="str">
        <f>VLOOKUP(E33,VIP!$A$2:$O15906,6,0)</f>
        <v>SI</v>
      </c>
      <c r="L33" s="137" t="s">
        <v>2434</v>
      </c>
      <c r="M33" s="95" t="s">
        <v>2438</v>
      </c>
      <c r="N33" s="95" t="s">
        <v>2444</v>
      </c>
      <c r="O33" s="146" t="s">
        <v>2445</v>
      </c>
      <c r="P33" s="146"/>
      <c r="Q33" s="129" t="s">
        <v>2434</v>
      </c>
      <c r="R33" s="69"/>
    </row>
    <row r="34" spans="1:18" s="123" customFormat="1" ht="18" x14ac:dyDescent="0.25">
      <c r="A34" s="146" t="str">
        <f>VLOOKUP(E34,'LISTADO ATM'!$A$2:$C$901,3,0)</f>
        <v>NORTE</v>
      </c>
      <c r="B34" s="126" t="s">
        <v>2672</v>
      </c>
      <c r="C34" s="96">
        <v>44434.652349537035</v>
      </c>
      <c r="D34" s="96" t="s">
        <v>2460</v>
      </c>
      <c r="E34" s="126">
        <v>88</v>
      </c>
      <c r="F34" s="146" t="str">
        <f>VLOOKUP(E34,VIP!$A$2:$O15454,2,0)</f>
        <v>DRBR088</v>
      </c>
      <c r="G34" s="146" t="str">
        <f>VLOOKUP(E34,'LISTADO ATM'!$A$2:$B$900,2,0)</f>
        <v xml:space="preserve">ATM S/M La Fuente (Santiago) </v>
      </c>
      <c r="H34" s="146" t="str">
        <f>VLOOKUP(E34,VIP!$A$2:$O20415,7,FALSE)</f>
        <v>Si</v>
      </c>
      <c r="I34" s="146" t="str">
        <f>VLOOKUP(E34,VIP!$A$2:$O12380,8,FALSE)</f>
        <v>Si</v>
      </c>
      <c r="J34" s="146" t="str">
        <f>VLOOKUP(E34,VIP!$A$2:$O12330,8,FALSE)</f>
        <v>Si</v>
      </c>
      <c r="K34" s="146" t="str">
        <f>VLOOKUP(E34,VIP!$A$2:$O15904,6,0)</f>
        <v>NO</v>
      </c>
      <c r="L34" s="137" t="s">
        <v>2550</v>
      </c>
      <c r="M34" s="95" t="s">
        <v>2438</v>
      </c>
      <c r="N34" s="95" t="s">
        <v>2444</v>
      </c>
      <c r="O34" s="146" t="s">
        <v>2461</v>
      </c>
      <c r="P34" s="146"/>
      <c r="Q34" s="129" t="s">
        <v>2550</v>
      </c>
      <c r="R34" s="69"/>
    </row>
    <row r="35" spans="1:18" s="123" customFormat="1" ht="18" x14ac:dyDescent="0.25">
      <c r="A35" s="146" t="str">
        <f>VLOOKUP(E35,'LISTADO ATM'!$A$2:$C$901,3,0)</f>
        <v>DISTRITO NACIONAL</v>
      </c>
      <c r="B35" s="126" t="s">
        <v>2671</v>
      </c>
      <c r="C35" s="96">
        <v>44434.652870370373</v>
      </c>
      <c r="D35" s="96" t="s">
        <v>2441</v>
      </c>
      <c r="E35" s="126">
        <v>721</v>
      </c>
      <c r="F35" s="146" t="str">
        <f>VLOOKUP(E35,VIP!$A$2:$O15453,2,0)</f>
        <v>DRBR23A</v>
      </c>
      <c r="G35" s="146" t="str">
        <f>VLOOKUP(E35,'LISTADO ATM'!$A$2:$B$900,2,0)</f>
        <v xml:space="preserve">ATM Oficina Charles de Gaulle II </v>
      </c>
      <c r="H35" s="146" t="str">
        <f>VLOOKUP(E35,VIP!$A$2:$O20414,7,FALSE)</f>
        <v>Si</v>
      </c>
      <c r="I35" s="146" t="str">
        <f>VLOOKUP(E35,VIP!$A$2:$O12379,8,FALSE)</f>
        <v>Si</v>
      </c>
      <c r="J35" s="146" t="str">
        <f>VLOOKUP(E35,VIP!$A$2:$O12329,8,FALSE)</f>
        <v>Si</v>
      </c>
      <c r="K35" s="146" t="str">
        <f>VLOOKUP(E35,VIP!$A$2:$O15903,6,0)</f>
        <v>NO</v>
      </c>
      <c r="L35" s="137" t="s">
        <v>2550</v>
      </c>
      <c r="M35" s="95" t="s">
        <v>2438</v>
      </c>
      <c r="N35" s="95" t="s">
        <v>2444</v>
      </c>
      <c r="O35" s="146" t="s">
        <v>2445</v>
      </c>
      <c r="P35" s="146"/>
      <c r="Q35" s="129" t="s">
        <v>2550</v>
      </c>
      <c r="R35" s="69"/>
    </row>
    <row r="36" spans="1:18" s="123" customFormat="1" ht="18" x14ac:dyDescent="0.25">
      <c r="A36" s="146" t="str">
        <f>VLOOKUP(E36,'LISTADO ATM'!$A$2:$C$901,3,0)</f>
        <v>ESTE</v>
      </c>
      <c r="B36" s="126" t="s">
        <v>2670</v>
      </c>
      <c r="C36" s="96">
        <v>44434.653414351851</v>
      </c>
      <c r="D36" s="96" t="s">
        <v>2460</v>
      </c>
      <c r="E36" s="126">
        <v>842</v>
      </c>
      <c r="F36" s="146" t="str">
        <f>VLOOKUP(E36,VIP!$A$2:$O15452,2,0)</f>
        <v>DRBR842</v>
      </c>
      <c r="G36" s="146" t="str">
        <f>VLOOKUP(E36,'LISTADO ATM'!$A$2:$B$900,2,0)</f>
        <v xml:space="preserve">ATM Plaza Orense II (La Romana) </v>
      </c>
      <c r="H36" s="146" t="str">
        <f>VLOOKUP(E36,VIP!$A$2:$O20413,7,FALSE)</f>
        <v>Si</v>
      </c>
      <c r="I36" s="146" t="str">
        <f>VLOOKUP(E36,VIP!$A$2:$O12378,8,FALSE)</f>
        <v>Si</v>
      </c>
      <c r="J36" s="146" t="str">
        <f>VLOOKUP(E36,VIP!$A$2:$O12328,8,FALSE)</f>
        <v>Si</v>
      </c>
      <c r="K36" s="146" t="str">
        <f>VLOOKUP(E36,VIP!$A$2:$O15902,6,0)</f>
        <v>NO</v>
      </c>
      <c r="L36" s="137" t="s">
        <v>2550</v>
      </c>
      <c r="M36" s="95" t="s">
        <v>2438</v>
      </c>
      <c r="N36" s="95" t="s">
        <v>2444</v>
      </c>
      <c r="O36" s="146" t="s">
        <v>2461</v>
      </c>
      <c r="P36" s="146"/>
      <c r="Q36" s="129" t="s">
        <v>2550</v>
      </c>
      <c r="R36" s="69"/>
    </row>
    <row r="37" spans="1:18" s="123" customFormat="1" ht="18" x14ac:dyDescent="0.25">
      <c r="A37" s="146" t="str">
        <f>VLOOKUP(E37,'LISTADO ATM'!$A$2:$C$901,3,0)</f>
        <v>ESTE</v>
      </c>
      <c r="B37" s="126" t="s">
        <v>2669</v>
      </c>
      <c r="C37" s="96">
        <v>44434.653981481482</v>
      </c>
      <c r="D37" s="96" t="s">
        <v>2460</v>
      </c>
      <c r="E37" s="126">
        <v>631</v>
      </c>
      <c r="F37" s="146" t="str">
        <f>VLOOKUP(E37,VIP!$A$2:$O15451,2,0)</f>
        <v>DRBR417</v>
      </c>
      <c r="G37" s="146" t="str">
        <f>VLOOKUP(E37,'LISTADO ATM'!$A$2:$B$900,2,0)</f>
        <v xml:space="preserve">ATM ASOCODEQUI (San Pedro) </v>
      </c>
      <c r="H37" s="146" t="str">
        <f>VLOOKUP(E37,VIP!$A$2:$O20412,7,FALSE)</f>
        <v>Si</v>
      </c>
      <c r="I37" s="146" t="str">
        <f>VLOOKUP(E37,VIP!$A$2:$O12377,8,FALSE)</f>
        <v>Si</v>
      </c>
      <c r="J37" s="146" t="str">
        <f>VLOOKUP(E37,VIP!$A$2:$O12327,8,FALSE)</f>
        <v>Si</v>
      </c>
      <c r="K37" s="146" t="str">
        <f>VLOOKUP(E37,VIP!$A$2:$O15901,6,0)</f>
        <v>NO</v>
      </c>
      <c r="L37" s="137" t="s">
        <v>2550</v>
      </c>
      <c r="M37" s="95" t="s">
        <v>2438</v>
      </c>
      <c r="N37" s="95" t="s">
        <v>2444</v>
      </c>
      <c r="O37" s="146" t="s">
        <v>2461</v>
      </c>
      <c r="P37" s="146"/>
      <c r="Q37" s="129" t="s">
        <v>2550</v>
      </c>
      <c r="R37" s="69"/>
    </row>
    <row r="38" spans="1:18" s="123" customFormat="1" ht="18" x14ac:dyDescent="0.25">
      <c r="A38" s="146" t="str">
        <f>VLOOKUP(E38,'LISTADO ATM'!$A$2:$C$901,3,0)</f>
        <v>DISTRITO NACIONAL</v>
      </c>
      <c r="B38" s="126" t="s">
        <v>2668</v>
      </c>
      <c r="C38" s="96">
        <v>44434.65415509259</v>
      </c>
      <c r="D38" s="96" t="s">
        <v>2460</v>
      </c>
      <c r="E38" s="126">
        <v>911</v>
      </c>
      <c r="F38" s="146" t="str">
        <f>VLOOKUP(E38,VIP!$A$2:$O15450,2,0)</f>
        <v>DRBR911</v>
      </c>
      <c r="G38" s="146" t="str">
        <f>VLOOKUP(E38,'LISTADO ATM'!$A$2:$B$900,2,0)</f>
        <v xml:space="preserve">ATM Oficina Venezuela II </v>
      </c>
      <c r="H38" s="146" t="str">
        <f>VLOOKUP(E38,VIP!$A$2:$O20411,7,FALSE)</f>
        <v>Si</v>
      </c>
      <c r="I38" s="146" t="str">
        <f>VLOOKUP(E38,VIP!$A$2:$O12376,8,FALSE)</f>
        <v>Si</v>
      </c>
      <c r="J38" s="146" t="str">
        <f>VLOOKUP(E38,VIP!$A$2:$O12326,8,FALSE)</f>
        <v>Si</v>
      </c>
      <c r="K38" s="146" t="str">
        <f>VLOOKUP(E38,VIP!$A$2:$O15900,6,0)</f>
        <v>SI</v>
      </c>
      <c r="L38" s="137" t="s">
        <v>2550</v>
      </c>
      <c r="M38" s="95" t="s">
        <v>2438</v>
      </c>
      <c r="N38" s="95" t="s">
        <v>2444</v>
      </c>
      <c r="O38" s="146" t="s">
        <v>2632</v>
      </c>
      <c r="P38" s="146"/>
      <c r="Q38" s="129" t="s">
        <v>2550</v>
      </c>
      <c r="R38" s="69"/>
    </row>
    <row r="39" spans="1:18" s="123" customFormat="1" ht="18" x14ac:dyDescent="0.25">
      <c r="A39" s="146" t="str">
        <f>VLOOKUP(E39,'LISTADO ATM'!$A$2:$C$901,3,0)</f>
        <v>DISTRITO NACIONAL</v>
      </c>
      <c r="B39" s="126" t="s">
        <v>2667</v>
      </c>
      <c r="C39" s="96">
        <v>44434.655439814815</v>
      </c>
      <c r="D39" s="96" t="s">
        <v>2174</v>
      </c>
      <c r="E39" s="126">
        <v>244</v>
      </c>
      <c r="F39" s="146" t="str">
        <f>VLOOKUP(E39,VIP!$A$2:$O15449,2,0)</f>
        <v>DRBR244</v>
      </c>
      <c r="G39" s="146" t="str">
        <f>VLOOKUP(E39,'LISTADO ATM'!$A$2:$B$900,2,0)</f>
        <v xml:space="preserve">ATM Ministerio de Hacienda (antiguo Finanzas) </v>
      </c>
      <c r="H39" s="146" t="str">
        <f>VLOOKUP(E39,VIP!$A$2:$O20410,7,FALSE)</f>
        <v>Si</v>
      </c>
      <c r="I39" s="146" t="str">
        <f>VLOOKUP(E39,VIP!$A$2:$O12375,8,FALSE)</f>
        <v>Si</v>
      </c>
      <c r="J39" s="146" t="str">
        <f>VLOOKUP(E39,VIP!$A$2:$O12325,8,FALSE)</f>
        <v>Si</v>
      </c>
      <c r="K39" s="146" t="str">
        <f>VLOOKUP(E39,VIP!$A$2:$O15899,6,0)</f>
        <v>NO</v>
      </c>
      <c r="L39" s="137" t="s">
        <v>2213</v>
      </c>
      <c r="M39" s="95" t="s">
        <v>2438</v>
      </c>
      <c r="N39" s="95" t="s">
        <v>2444</v>
      </c>
      <c r="O39" s="146" t="s">
        <v>2446</v>
      </c>
      <c r="P39" s="146"/>
      <c r="Q39" s="129" t="s">
        <v>2213</v>
      </c>
      <c r="R39" s="69"/>
    </row>
    <row r="40" spans="1:18" ht="18" x14ac:dyDescent="0.25">
      <c r="A40" s="146" t="str">
        <f>VLOOKUP(E40,'LISTADO ATM'!$A$2:$C$901,3,0)</f>
        <v>DISTRITO NACIONAL</v>
      </c>
      <c r="B40" s="126" t="s">
        <v>2666</v>
      </c>
      <c r="C40" s="96">
        <v>44434.657106481478</v>
      </c>
      <c r="D40" s="96" t="s">
        <v>2174</v>
      </c>
      <c r="E40" s="126">
        <v>917</v>
      </c>
      <c r="F40" s="146" t="str">
        <f>VLOOKUP(E40,VIP!$A$2:$O15447,2,0)</f>
        <v>DRBR01B</v>
      </c>
      <c r="G40" s="146" t="str">
        <f>VLOOKUP(E40,'LISTADO ATM'!$A$2:$B$900,2,0)</f>
        <v xml:space="preserve">ATM Oficina Los Mina </v>
      </c>
      <c r="H40" s="146" t="str">
        <f>VLOOKUP(E40,VIP!$A$2:$O20408,7,FALSE)</f>
        <v>Si</v>
      </c>
      <c r="I40" s="146" t="str">
        <f>VLOOKUP(E40,VIP!$A$2:$O12373,8,FALSE)</f>
        <v>Si</v>
      </c>
      <c r="J40" s="146" t="str">
        <f>VLOOKUP(E40,VIP!$A$2:$O12323,8,FALSE)</f>
        <v>Si</v>
      </c>
      <c r="K40" s="146" t="str">
        <f>VLOOKUP(E40,VIP!$A$2:$O15897,6,0)</f>
        <v>NO</v>
      </c>
      <c r="L40" s="137" t="s">
        <v>2213</v>
      </c>
      <c r="M40" s="95" t="s">
        <v>2438</v>
      </c>
      <c r="N40" s="95" t="s">
        <v>2444</v>
      </c>
      <c r="O40" s="146" t="s">
        <v>2446</v>
      </c>
      <c r="P40" s="146"/>
      <c r="Q40" s="129" t="s">
        <v>2213</v>
      </c>
      <c r="R40" s="69"/>
    </row>
    <row r="41" spans="1:18" ht="18" x14ac:dyDescent="0.25">
      <c r="A41" s="146" t="str">
        <f>VLOOKUP(E41,'LISTADO ATM'!$A$2:$C$901,3,0)</f>
        <v>NORTE</v>
      </c>
      <c r="B41" s="126" t="s">
        <v>2665</v>
      </c>
      <c r="C41" s="96">
        <v>44434.657939814817</v>
      </c>
      <c r="D41" s="96" t="s">
        <v>2175</v>
      </c>
      <c r="E41" s="126">
        <v>257</v>
      </c>
      <c r="F41" s="146" t="str">
        <f>VLOOKUP(E41,VIP!$A$2:$O15446,2,0)</f>
        <v>DRBR257</v>
      </c>
      <c r="G41" s="146" t="str">
        <f>VLOOKUP(E41,'LISTADO ATM'!$A$2:$B$900,2,0)</f>
        <v xml:space="preserve">ATM S/M Pola (Santiago) </v>
      </c>
      <c r="H41" s="146" t="str">
        <f>VLOOKUP(E41,VIP!$A$2:$O20407,7,FALSE)</f>
        <v>Si</v>
      </c>
      <c r="I41" s="146" t="str">
        <f>VLOOKUP(E41,VIP!$A$2:$O12372,8,FALSE)</f>
        <v>Si</v>
      </c>
      <c r="J41" s="146" t="str">
        <f>VLOOKUP(E41,VIP!$A$2:$O12322,8,FALSE)</f>
        <v>Si</v>
      </c>
      <c r="K41" s="146" t="str">
        <f>VLOOKUP(E41,VIP!$A$2:$O15896,6,0)</f>
        <v>NO</v>
      </c>
      <c r="L41" s="137" t="s">
        <v>2213</v>
      </c>
      <c r="M41" s="95" t="s">
        <v>2438</v>
      </c>
      <c r="N41" s="95" t="s">
        <v>2444</v>
      </c>
      <c r="O41" s="146" t="s">
        <v>2583</v>
      </c>
      <c r="P41" s="146"/>
      <c r="Q41" s="129" t="s">
        <v>2213</v>
      </c>
      <c r="R41" s="69"/>
    </row>
    <row r="42" spans="1:18" ht="18" x14ac:dyDescent="0.25">
      <c r="A42" s="146" t="str">
        <f>VLOOKUP(E42,'LISTADO ATM'!$A$2:$C$901,3,0)</f>
        <v>DISTRITO NACIONAL</v>
      </c>
      <c r="B42" s="126" t="s">
        <v>2664</v>
      </c>
      <c r="C42" s="96">
        <v>44434.664918981478</v>
      </c>
      <c r="D42" s="96" t="s">
        <v>2174</v>
      </c>
      <c r="E42" s="126">
        <v>623</v>
      </c>
      <c r="F42" s="146" t="str">
        <f>VLOOKUP(E42,VIP!$A$2:$O15444,2,0)</f>
        <v>DRBR623</v>
      </c>
      <c r="G42" s="146" t="str">
        <f>VLOOKUP(E42,'LISTADO ATM'!$A$2:$B$900,2,0)</f>
        <v xml:space="preserve">ATM Operaciones Especiales (Manoguayabo) </v>
      </c>
      <c r="H42" s="146" t="str">
        <f>VLOOKUP(E42,VIP!$A$2:$O20405,7,FALSE)</f>
        <v>Si</v>
      </c>
      <c r="I42" s="146" t="str">
        <f>VLOOKUP(E42,VIP!$A$2:$O12370,8,FALSE)</f>
        <v>Si</v>
      </c>
      <c r="J42" s="146" t="str">
        <f>VLOOKUP(E42,VIP!$A$2:$O12320,8,FALSE)</f>
        <v>Si</v>
      </c>
      <c r="K42" s="146" t="str">
        <f>VLOOKUP(E42,VIP!$A$2:$O15894,6,0)</f>
        <v>No</v>
      </c>
      <c r="L42" s="137" t="s">
        <v>2213</v>
      </c>
      <c r="M42" s="95" t="s">
        <v>2438</v>
      </c>
      <c r="N42" s="95" t="s">
        <v>2444</v>
      </c>
      <c r="O42" s="146" t="s">
        <v>2446</v>
      </c>
      <c r="P42" s="146"/>
      <c r="Q42" s="129" t="s">
        <v>2213</v>
      </c>
      <c r="R42" s="69"/>
    </row>
    <row r="43" spans="1:18" ht="18" x14ac:dyDescent="0.25">
      <c r="A43" s="146" t="str">
        <f>VLOOKUP(E43,'LISTADO ATM'!$A$2:$C$901,3,0)</f>
        <v>NORTE</v>
      </c>
      <c r="B43" s="126" t="s">
        <v>2663</v>
      </c>
      <c r="C43" s="96">
        <v>44434.666886574072</v>
      </c>
      <c r="D43" s="96" t="s">
        <v>2175</v>
      </c>
      <c r="E43" s="126">
        <v>105</v>
      </c>
      <c r="F43" s="146" t="str">
        <f>VLOOKUP(E43,VIP!$A$2:$O15442,2,0)</f>
        <v>DRBR105</v>
      </c>
      <c r="G43" s="146" t="str">
        <f>VLOOKUP(E43,'LISTADO ATM'!$A$2:$B$900,2,0)</f>
        <v xml:space="preserve">ATM Autobanco Estancia Nueva (Moca) </v>
      </c>
      <c r="H43" s="146" t="str">
        <f>VLOOKUP(E43,VIP!$A$2:$O20403,7,FALSE)</f>
        <v>Si</v>
      </c>
      <c r="I43" s="146" t="str">
        <f>VLOOKUP(E43,VIP!$A$2:$O12368,8,FALSE)</f>
        <v>Si</v>
      </c>
      <c r="J43" s="146" t="str">
        <f>VLOOKUP(E43,VIP!$A$2:$O12318,8,FALSE)</f>
        <v>Si</v>
      </c>
      <c r="K43" s="146" t="str">
        <f>VLOOKUP(E43,VIP!$A$2:$O15892,6,0)</f>
        <v>NO</v>
      </c>
      <c r="L43" s="137" t="s">
        <v>2213</v>
      </c>
      <c r="M43" s="95" t="s">
        <v>2438</v>
      </c>
      <c r="N43" s="95" t="s">
        <v>2444</v>
      </c>
      <c r="O43" s="146" t="s">
        <v>2583</v>
      </c>
      <c r="P43" s="146"/>
      <c r="Q43" s="129" t="s">
        <v>2213</v>
      </c>
      <c r="R43" s="69"/>
    </row>
    <row r="44" spans="1:18" ht="18" x14ac:dyDescent="0.25">
      <c r="A44" s="146" t="str">
        <f>VLOOKUP(E44,'LISTADO ATM'!$A$2:$C$901,3,0)</f>
        <v>NORTE</v>
      </c>
      <c r="B44" s="126" t="s">
        <v>2710</v>
      </c>
      <c r="C44" s="96">
        <v>44434.676365740743</v>
      </c>
      <c r="D44" s="96" t="s">
        <v>2460</v>
      </c>
      <c r="E44" s="126">
        <v>288</v>
      </c>
      <c r="F44" s="146" t="str">
        <f>VLOOKUP(E44,VIP!$A$2:$O15486,2,0)</f>
        <v>DRBR288</v>
      </c>
      <c r="G44" s="146" t="str">
        <f>VLOOKUP(E44,'LISTADO ATM'!$A$2:$B$900,2,0)</f>
        <v xml:space="preserve">ATM Oficina Camino Real II (Puerto Plata) </v>
      </c>
      <c r="H44" s="146" t="str">
        <f>VLOOKUP(E44,VIP!$A$2:$O20447,7,FALSE)</f>
        <v>N/A</v>
      </c>
      <c r="I44" s="146" t="str">
        <f>VLOOKUP(E44,VIP!$A$2:$O12412,8,FALSE)</f>
        <v>N/A</v>
      </c>
      <c r="J44" s="146" t="str">
        <f>VLOOKUP(E44,VIP!$A$2:$O12362,8,FALSE)</f>
        <v>N/A</v>
      </c>
      <c r="K44" s="146" t="str">
        <f>VLOOKUP(E44,VIP!$A$2:$O15936,6,0)</f>
        <v>N/A</v>
      </c>
      <c r="L44" s="137" t="s">
        <v>2410</v>
      </c>
      <c r="M44" s="95" t="s">
        <v>2438</v>
      </c>
      <c r="N44" s="95" t="s">
        <v>2444</v>
      </c>
      <c r="O44" s="146" t="s">
        <v>2632</v>
      </c>
      <c r="P44" s="146"/>
      <c r="Q44" s="129" t="s">
        <v>2410</v>
      </c>
      <c r="R44" s="69"/>
    </row>
    <row r="45" spans="1:18" ht="18" x14ac:dyDescent="0.25">
      <c r="A45" s="146" t="str">
        <f>VLOOKUP(E45,'LISTADO ATM'!$A$2:$C$901,3,0)</f>
        <v>NORTE</v>
      </c>
      <c r="B45" s="126" t="s">
        <v>2709</v>
      </c>
      <c r="C45" s="96">
        <v>44434.695162037038</v>
      </c>
      <c r="D45" s="96" t="s">
        <v>2175</v>
      </c>
      <c r="E45" s="126">
        <v>411</v>
      </c>
      <c r="F45" s="146" t="str">
        <f>VLOOKUP(E45,VIP!$A$2:$O15485,2,0)</f>
        <v>DRBR411</v>
      </c>
      <c r="G45" s="146" t="str">
        <f>VLOOKUP(E45,'LISTADO ATM'!$A$2:$B$900,2,0)</f>
        <v xml:space="preserve">ATM UNP Piedra Blanca </v>
      </c>
      <c r="H45" s="146" t="str">
        <f>VLOOKUP(E45,VIP!$A$2:$O20446,7,FALSE)</f>
        <v>Si</v>
      </c>
      <c r="I45" s="146" t="str">
        <f>VLOOKUP(E45,VIP!$A$2:$O12411,8,FALSE)</f>
        <v>Si</v>
      </c>
      <c r="J45" s="146" t="str">
        <f>VLOOKUP(E45,VIP!$A$2:$O12361,8,FALSE)</f>
        <v>Si</v>
      </c>
      <c r="K45" s="146" t="str">
        <f>VLOOKUP(E45,VIP!$A$2:$O15935,6,0)</f>
        <v>NO</v>
      </c>
      <c r="L45" s="137" t="s">
        <v>2213</v>
      </c>
      <c r="M45" s="95" t="s">
        <v>2438</v>
      </c>
      <c r="N45" s="95" t="s">
        <v>2444</v>
      </c>
      <c r="O45" s="146" t="s">
        <v>2583</v>
      </c>
      <c r="P45" s="146"/>
      <c r="Q45" s="129" t="s">
        <v>2213</v>
      </c>
      <c r="R45" s="69"/>
    </row>
    <row r="46" spans="1:18" ht="18" x14ac:dyDescent="0.25">
      <c r="A46" s="146" t="str">
        <f>VLOOKUP(E46,'LISTADO ATM'!$A$2:$C$901,3,0)</f>
        <v>NORTE</v>
      </c>
      <c r="B46" s="126" t="s">
        <v>2708</v>
      </c>
      <c r="C46" s="96">
        <v>44434.723182870373</v>
      </c>
      <c r="D46" s="96" t="s">
        <v>2174</v>
      </c>
      <c r="E46" s="126">
        <v>851</v>
      </c>
      <c r="F46" s="146" t="str">
        <f>VLOOKUP(E46,VIP!$A$2:$O15483,2,0)</f>
        <v>DRBR851</v>
      </c>
      <c r="G46" s="146" t="str">
        <f>VLOOKUP(E46,'LISTADO ATM'!$A$2:$B$900,2,0)</f>
        <v xml:space="preserve">ATM Hospital Vinicio Calventi </v>
      </c>
      <c r="H46" s="146" t="str">
        <f>VLOOKUP(E46,VIP!$A$2:$O20444,7,FALSE)</f>
        <v>Si</v>
      </c>
      <c r="I46" s="146" t="str">
        <f>VLOOKUP(E46,VIP!$A$2:$O12409,8,FALSE)</f>
        <v>Si</v>
      </c>
      <c r="J46" s="146" t="str">
        <f>VLOOKUP(E46,VIP!$A$2:$O12359,8,FALSE)</f>
        <v>Si</v>
      </c>
      <c r="K46" s="146" t="str">
        <f>VLOOKUP(E46,VIP!$A$2:$O15933,6,0)</f>
        <v>NO</v>
      </c>
      <c r="L46" s="137" t="s">
        <v>2456</v>
      </c>
      <c r="M46" s="95" t="s">
        <v>2438</v>
      </c>
      <c r="N46" s="95" t="s">
        <v>2444</v>
      </c>
      <c r="O46" s="146" t="s">
        <v>2446</v>
      </c>
      <c r="P46" s="146"/>
      <c r="Q46" s="129" t="s">
        <v>2456</v>
      </c>
      <c r="R46" s="69"/>
    </row>
    <row r="47" spans="1:18" ht="18" x14ac:dyDescent="0.25">
      <c r="A47" s="146" t="str">
        <f>VLOOKUP(E47,'LISTADO ATM'!$A$2:$C$901,3,0)</f>
        <v>NORTE</v>
      </c>
      <c r="B47" s="126" t="s">
        <v>2707</v>
      </c>
      <c r="C47" s="96">
        <v>44434.73238425926</v>
      </c>
      <c r="D47" s="96" t="s">
        <v>2175</v>
      </c>
      <c r="E47" s="126">
        <v>464</v>
      </c>
      <c r="F47" s="146" t="str">
        <f>VLOOKUP(E47,VIP!$A$2:$O15481,2,0)</f>
        <v>DRBR0A4</v>
      </c>
      <c r="G47" s="146" t="str">
        <f>VLOOKUP(E47,'LISTADO ATM'!$A$2:$B$900,2,0)</f>
        <v>ATM Supermercado Chito Samaná</v>
      </c>
      <c r="H47" s="146">
        <f>VLOOKUP(E47,VIP!$A$2:$O20442,7,FALSE)</f>
        <v>0</v>
      </c>
      <c r="I47" s="146">
        <f>VLOOKUP(E47,VIP!$A$2:$O12407,8,FALSE)</f>
        <v>0</v>
      </c>
      <c r="J47" s="146">
        <f>VLOOKUP(E47,VIP!$A$2:$O12357,8,FALSE)</f>
        <v>0</v>
      </c>
      <c r="K47" s="146">
        <f>VLOOKUP(E47,VIP!$A$2:$O15931,6,0)</f>
        <v>0</v>
      </c>
      <c r="L47" s="137" t="s">
        <v>2239</v>
      </c>
      <c r="M47" s="95" t="s">
        <v>2438</v>
      </c>
      <c r="N47" s="95" t="s">
        <v>2444</v>
      </c>
      <c r="O47" s="146" t="s">
        <v>2583</v>
      </c>
      <c r="P47" s="146"/>
      <c r="Q47" s="129" t="s">
        <v>2239</v>
      </c>
      <c r="R47" s="69"/>
    </row>
    <row r="48" spans="1:18" ht="18" x14ac:dyDescent="0.25">
      <c r="A48" s="146" t="str">
        <f>VLOOKUP(E48,'LISTADO ATM'!$A$2:$C$901,3,0)</f>
        <v>ESTE</v>
      </c>
      <c r="B48" s="126" t="s">
        <v>2706</v>
      </c>
      <c r="C48" s="96">
        <v>44434.742673611108</v>
      </c>
      <c r="D48" s="96" t="s">
        <v>2174</v>
      </c>
      <c r="E48" s="126">
        <v>294</v>
      </c>
      <c r="F48" s="146" t="str">
        <f>VLOOKUP(E48,VIP!$A$2:$O15479,2,0)</f>
        <v>DRBR294</v>
      </c>
      <c r="G48" s="146" t="str">
        <f>VLOOKUP(E48,'LISTADO ATM'!$A$2:$B$900,2,0)</f>
        <v xml:space="preserve">ATM Plaza Zaglul San Pedro II </v>
      </c>
      <c r="H48" s="146" t="str">
        <f>VLOOKUP(E48,VIP!$A$2:$O20440,7,FALSE)</f>
        <v>Si</v>
      </c>
      <c r="I48" s="146" t="str">
        <f>VLOOKUP(E48,VIP!$A$2:$O12405,8,FALSE)</f>
        <v>Si</v>
      </c>
      <c r="J48" s="146" t="str">
        <f>VLOOKUP(E48,VIP!$A$2:$O12355,8,FALSE)</f>
        <v>Si</v>
      </c>
      <c r="K48" s="146" t="str">
        <f>VLOOKUP(E48,VIP!$A$2:$O15929,6,0)</f>
        <v>NO</v>
      </c>
      <c r="L48" s="137" t="s">
        <v>2213</v>
      </c>
      <c r="M48" s="95" t="s">
        <v>2438</v>
      </c>
      <c r="N48" s="95" t="s">
        <v>2444</v>
      </c>
      <c r="O48" s="146" t="s">
        <v>2446</v>
      </c>
      <c r="P48" s="146"/>
      <c r="Q48" s="129" t="s">
        <v>2213</v>
      </c>
      <c r="R48" s="69"/>
    </row>
    <row r="49" spans="1:18" ht="18" x14ac:dyDescent="0.25">
      <c r="A49" s="146" t="str">
        <f>VLOOKUP(E49,'LISTADO ATM'!$A$2:$C$901,3,0)</f>
        <v>DISTRITO NACIONAL</v>
      </c>
      <c r="B49" s="126" t="s">
        <v>2705</v>
      </c>
      <c r="C49" s="96">
        <v>44434.754108796296</v>
      </c>
      <c r="D49" s="96" t="s">
        <v>2460</v>
      </c>
      <c r="E49" s="126">
        <v>813</v>
      </c>
      <c r="F49" s="146" t="str">
        <f>VLOOKUP(E49,VIP!$A$2:$O15478,2,0)</f>
        <v>DRBR815</v>
      </c>
      <c r="G49" s="146" t="str">
        <f>VLOOKUP(E49,'LISTADO ATM'!$A$2:$B$900,2,0)</f>
        <v>ATM Occidental Mall</v>
      </c>
      <c r="H49" s="146" t="str">
        <f>VLOOKUP(E49,VIP!$A$2:$O20439,7,FALSE)</f>
        <v>Si</v>
      </c>
      <c r="I49" s="146" t="str">
        <f>VLOOKUP(E49,VIP!$A$2:$O12404,8,FALSE)</f>
        <v>Si</v>
      </c>
      <c r="J49" s="146" t="str">
        <f>VLOOKUP(E49,VIP!$A$2:$O12354,8,FALSE)</f>
        <v>Si</v>
      </c>
      <c r="K49" s="146" t="str">
        <f>VLOOKUP(E49,VIP!$A$2:$O15928,6,0)</f>
        <v>NO</v>
      </c>
      <c r="L49" s="137" t="s">
        <v>2410</v>
      </c>
      <c r="M49" s="95" t="s">
        <v>2438</v>
      </c>
      <c r="N49" s="95" t="s">
        <v>2444</v>
      </c>
      <c r="O49" s="146" t="s">
        <v>2461</v>
      </c>
      <c r="P49" s="146"/>
      <c r="Q49" s="129" t="s">
        <v>2410</v>
      </c>
      <c r="R49" s="69"/>
    </row>
    <row r="50" spans="1:18" ht="18" x14ac:dyDescent="0.25">
      <c r="A50" s="146" t="str">
        <f>VLOOKUP(E50,'LISTADO ATM'!$A$2:$C$901,3,0)</f>
        <v>ESTE</v>
      </c>
      <c r="B50" s="126" t="s">
        <v>2704</v>
      </c>
      <c r="C50" s="96">
        <v>44434.761678240742</v>
      </c>
      <c r="D50" s="96" t="s">
        <v>2441</v>
      </c>
      <c r="E50" s="126">
        <v>630</v>
      </c>
      <c r="F50" s="146" t="str">
        <f>VLOOKUP(E50,VIP!$A$2:$O15477,2,0)</f>
        <v>DRBR112</v>
      </c>
      <c r="G50" s="146" t="str">
        <f>VLOOKUP(E50,'LISTADO ATM'!$A$2:$B$900,2,0)</f>
        <v xml:space="preserve">ATM Oficina Plaza Zaglul (SPM) </v>
      </c>
      <c r="H50" s="146" t="str">
        <f>VLOOKUP(E50,VIP!$A$2:$O20438,7,FALSE)</f>
        <v>Si</v>
      </c>
      <c r="I50" s="146" t="str">
        <f>VLOOKUP(E50,VIP!$A$2:$O12403,8,FALSE)</f>
        <v>Si</v>
      </c>
      <c r="J50" s="146" t="str">
        <f>VLOOKUP(E50,VIP!$A$2:$O12353,8,FALSE)</f>
        <v>Si</v>
      </c>
      <c r="K50" s="146" t="str">
        <f>VLOOKUP(E50,VIP!$A$2:$O15927,6,0)</f>
        <v>NO</v>
      </c>
      <c r="L50" s="137" t="s">
        <v>2550</v>
      </c>
      <c r="M50" s="95" t="s">
        <v>2438</v>
      </c>
      <c r="N50" s="95" t="s">
        <v>2444</v>
      </c>
      <c r="O50" s="146" t="s">
        <v>2445</v>
      </c>
      <c r="P50" s="146"/>
      <c r="Q50" s="129" t="s">
        <v>2550</v>
      </c>
      <c r="R50" s="69"/>
    </row>
    <row r="51" spans="1:18" ht="18" x14ac:dyDescent="0.25">
      <c r="A51" s="146" t="str">
        <f>VLOOKUP(E51,'LISTADO ATM'!$A$2:$C$901,3,0)</f>
        <v>SUR</v>
      </c>
      <c r="B51" s="126" t="s">
        <v>2703</v>
      </c>
      <c r="C51" s="96">
        <v>44434.77107638889</v>
      </c>
      <c r="D51" s="96" t="s">
        <v>2460</v>
      </c>
      <c r="E51" s="126">
        <v>829</v>
      </c>
      <c r="F51" s="146" t="str">
        <f>VLOOKUP(E51,VIP!$A$2:$O15476,2,0)</f>
        <v>DRBR829</v>
      </c>
      <c r="G51" s="146" t="str">
        <f>VLOOKUP(E51,'LISTADO ATM'!$A$2:$B$900,2,0)</f>
        <v xml:space="preserve">ATM UNP Multicentro Sirena Baní </v>
      </c>
      <c r="H51" s="146" t="str">
        <f>VLOOKUP(E51,VIP!$A$2:$O20437,7,FALSE)</f>
        <v>Si</v>
      </c>
      <c r="I51" s="146" t="str">
        <f>VLOOKUP(E51,VIP!$A$2:$O12402,8,FALSE)</f>
        <v>Si</v>
      </c>
      <c r="J51" s="146" t="str">
        <f>VLOOKUP(E51,VIP!$A$2:$O12352,8,FALSE)</f>
        <v>Si</v>
      </c>
      <c r="K51" s="146" t="str">
        <f>VLOOKUP(E51,VIP!$A$2:$O15926,6,0)</f>
        <v>NO</v>
      </c>
      <c r="L51" s="137" t="s">
        <v>2760</v>
      </c>
      <c r="M51" s="95" t="s">
        <v>2438</v>
      </c>
      <c r="N51" s="95" t="s">
        <v>2444</v>
      </c>
      <c r="O51" s="146" t="s">
        <v>2461</v>
      </c>
      <c r="P51" s="146"/>
      <c r="Q51" s="129" t="s">
        <v>2631</v>
      </c>
      <c r="R51" s="69"/>
    </row>
    <row r="52" spans="1:18" ht="18" x14ac:dyDescent="0.25">
      <c r="A52" s="146" t="str">
        <f>VLOOKUP(E52,'LISTADO ATM'!$A$2:$C$901,3,0)</f>
        <v>NORTE</v>
      </c>
      <c r="B52" s="126" t="s">
        <v>2702</v>
      </c>
      <c r="C52" s="96">
        <v>44434.772696759261</v>
      </c>
      <c r="D52" s="96" t="s">
        <v>2441</v>
      </c>
      <c r="E52" s="126">
        <v>40</v>
      </c>
      <c r="F52" s="146" t="str">
        <f>VLOOKUP(E52,VIP!$A$2:$O15475,2,0)</f>
        <v>DRBR040</v>
      </c>
      <c r="G52" s="146" t="str">
        <f>VLOOKUP(E52,'LISTADO ATM'!$A$2:$B$900,2,0)</f>
        <v xml:space="preserve">ATM Oficina El Puñal </v>
      </c>
      <c r="H52" s="146" t="str">
        <f>VLOOKUP(E52,VIP!$A$2:$O20436,7,FALSE)</f>
        <v>Si</v>
      </c>
      <c r="I52" s="146" t="str">
        <f>VLOOKUP(E52,VIP!$A$2:$O12401,8,FALSE)</f>
        <v>Si</v>
      </c>
      <c r="J52" s="146" t="str">
        <f>VLOOKUP(E52,VIP!$A$2:$O12351,8,FALSE)</f>
        <v>Si</v>
      </c>
      <c r="K52" s="146" t="str">
        <f>VLOOKUP(E52,VIP!$A$2:$O15925,6,0)</f>
        <v>NO</v>
      </c>
      <c r="L52" s="137" t="s">
        <v>2550</v>
      </c>
      <c r="M52" s="95" t="s">
        <v>2438</v>
      </c>
      <c r="N52" s="95" t="s">
        <v>2444</v>
      </c>
      <c r="O52" s="146" t="s">
        <v>2445</v>
      </c>
      <c r="P52" s="146"/>
      <c r="Q52" s="129" t="s">
        <v>2550</v>
      </c>
      <c r="R52" s="69"/>
    </row>
    <row r="53" spans="1:18" ht="18" x14ac:dyDescent="0.25">
      <c r="A53" s="146" t="str">
        <f>VLOOKUP(E53,'LISTADO ATM'!$A$2:$C$901,3,0)</f>
        <v>DISTRITO NACIONAL</v>
      </c>
      <c r="B53" s="126" t="s">
        <v>2701</v>
      </c>
      <c r="C53" s="96">
        <v>44434.779918981483</v>
      </c>
      <c r="D53" s="96" t="s">
        <v>2441</v>
      </c>
      <c r="E53" s="126">
        <v>336</v>
      </c>
      <c r="F53" s="146" t="str">
        <f>VLOOKUP(E53,VIP!$A$2:$O15474,2,0)</f>
        <v>DRBR336</v>
      </c>
      <c r="G53" s="146" t="str">
        <f>VLOOKUP(E53,'LISTADO ATM'!$A$2:$B$900,2,0)</f>
        <v>ATM Instituto Nacional de Cancer (incart)</v>
      </c>
      <c r="H53" s="146" t="str">
        <f>VLOOKUP(E53,VIP!$A$2:$O20435,7,FALSE)</f>
        <v>Si</v>
      </c>
      <c r="I53" s="146" t="str">
        <f>VLOOKUP(E53,VIP!$A$2:$O12400,8,FALSE)</f>
        <v>Si</v>
      </c>
      <c r="J53" s="146" t="str">
        <f>VLOOKUP(E53,VIP!$A$2:$O12350,8,FALSE)</f>
        <v>Si</v>
      </c>
      <c r="K53" s="146" t="str">
        <f>VLOOKUP(E53,VIP!$A$2:$O15924,6,0)</f>
        <v>NO</v>
      </c>
      <c r="L53" s="137" t="s">
        <v>2550</v>
      </c>
      <c r="M53" s="95" t="s">
        <v>2438</v>
      </c>
      <c r="N53" s="95" t="s">
        <v>2444</v>
      </c>
      <c r="O53" s="146" t="s">
        <v>2445</v>
      </c>
      <c r="P53" s="146"/>
      <c r="Q53" s="129" t="s">
        <v>2550</v>
      </c>
      <c r="R53" s="69"/>
    </row>
    <row r="54" spans="1:18" ht="18" x14ac:dyDescent="0.25">
      <c r="A54" s="146" t="str">
        <f>VLOOKUP(E54,'LISTADO ATM'!$A$2:$C$901,3,0)</f>
        <v>NORTE</v>
      </c>
      <c r="B54" s="126" t="s">
        <v>2700</v>
      </c>
      <c r="C54" s="96">
        <v>44434.781597222223</v>
      </c>
      <c r="D54" s="96" t="s">
        <v>2460</v>
      </c>
      <c r="E54" s="126">
        <v>285</v>
      </c>
      <c r="F54" s="146" t="str">
        <f>VLOOKUP(E54,VIP!$A$2:$O15473,2,0)</f>
        <v>DRBR285</v>
      </c>
      <c r="G54" s="146" t="str">
        <f>VLOOKUP(E54,'LISTADO ATM'!$A$2:$B$900,2,0)</f>
        <v xml:space="preserve">ATM Oficina Camino Real (Puerto Plata) </v>
      </c>
      <c r="H54" s="146" t="str">
        <f>VLOOKUP(E54,VIP!$A$2:$O20434,7,FALSE)</f>
        <v>Si</v>
      </c>
      <c r="I54" s="146" t="str">
        <f>VLOOKUP(E54,VIP!$A$2:$O12399,8,FALSE)</f>
        <v>Si</v>
      </c>
      <c r="J54" s="146" t="str">
        <f>VLOOKUP(E54,VIP!$A$2:$O12349,8,FALSE)</f>
        <v>Si</v>
      </c>
      <c r="K54" s="146" t="str">
        <f>VLOOKUP(E54,VIP!$A$2:$O15923,6,0)</f>
        <v>NO</v>
      </c>
      <c r="L54" s="137" t="s">
        <v>2550</v>
      </c>
      <c r="M54" s="95" t="s">
        <v>2438</v>
      </c>
      <c r="N54" s="95" t="s">
        <v>2444</v>
      </c>
      <c r="O54" s="146" t="s">
        <v>2461</v>
      </c>
      <c r="P54" s="146"/>
      <c r="Q54" s="129" t="s">
        <v>2550</v>
      </c>
      <c r="R54" s="69"/>
    </row>
    <row r="55" spans="1:18" ht="18" x14ac:dyDescent="0.25">
      <c r="A55" s="146" t="str">
        <f>VLOOKUP(E55,'LISTADO ATM'!$A$2:$C$901,3,0)</f>
        <v>DISTRITO NACIONAL</v>
      </c>
      <c r="B55" s="126" t="s">
        <v>2699</v>
      </c>
      <c r="C55" s="96">
        <v>44434.783449074072</v>
      </c>
      <c r="D55" s="96" t="s">
        <v>2441</v>
      </c>
      <c r="E55" s="126">
        <v>26</v>
      </c>
      <c r="F55" s="146" t="str">
        <f>VLOOKUP(E55,VIP!$A$2:$O15472,2,0)</f>
        <v>DRBR221</v>
      </c>
      <c r="G55" s="146" t="str">
        <f>VLOOKUP(E55,'LISTADO ATM'!$A$2:$B$900,2,0)</f>
        <v>ATM S/M Jumbo San Isidro</v>
      </c>
      <c r="H55" s="146" t="str">
        <f>VLOOKUP(E55,VIP!$A$2:$O20433,7,FALSE)</f>
        <v>Si</v>
      </c>
      <c r="I55" s="146" t="str">
        <f>VLOOKUP(E55,VIP!$A$2:$O12398,8,FALSE)</f>
        <v>Si</v>
      </c>
      <c r="J55" s="146" t="str">
        <f>VLOOKUP(E55,VIP!$A$2:$O12348,8,FALSE)</f>
        <v>Si</v>
      </c>
      <c r="K55" s="146" t="str">
        <f>VLOOKUP(E55,VIP!$A$2:$O15922,6,0)</f>
        <v>NO</v>
      </c>
      <c r="L55" s="137" t="s">
        <v>2410</v>
      </c>
      <c r="M55" s="95" t="s">
        <v>2438</v>
      </c>
      <c r="N55" s="95" t="s">
        <v>2444</v>
      </c>
      <c r="O55" s="146" t="s">
        <v>2445</v>
      </c>
      <c r="P55" s="146"/>
      <c r="Q55" s="129" t="s">
        <v>2410</v>
      </c>
      <c r="R55" s="69"/>
    </row>
    <row r="56" spans="1:18" ht="18" x14ac:dyDescent="0.25">
      <c r="A56" s="146" t="str">
        <f>VLOOKUP(E56,'LISTADO ATM'!$A$2:$C$901,3,0)</f>
        <v>ESTE</v>
      </c>
      <c r="B56" s="126" t="s">
        <v>2698</v>
      </c>
      <c r="C56" s="96">
        <v>44434.784826388888</v>
      </c>
      <c r="D56" s="96" t="s">
        <v>2460</v>
      </c>
      <c r="E56" s="126">
        <v>660</v>
      </c>
      <c r="F56" s="146" t="str">
        <f>VLOOKUP(E56,VIP!$A$2:$O15471,2,0)</f>
        <v>DRBR660</v>
      </c>
      <c r="G56" s="146" t="str">
        <f>VLOOKUP(E56,'LISTADO ATM'!$A$2:$B$900,2,0)</f>
        <v>ATM Romana Norte II</v>
      </c>
      <c r="H56" s="146" t="str">
        <f>VLOOKUP(E56,VIP!$A$2:$O20432,7,FALSE)</f>
        <v>N/A</v>
      </c>
      <c r="I56" s="146" t="str">
        <f>VLOOKUP(E56,VIP!$A$2:$O12397,8,FALSE)</f>
        <v>N/A</v>
      </c>
      <c r="J56" s="146" t="str">
        <f>VLOOKUP(E56,VIP!$A$2:$O12347,8,FALSE)</f>
        <v>N/A</v>
      </c>
      <c r="K56" s="146" t="str">
        <f>VLOOKUP(E56,VIP!$A$2:$O15921,6,0)</f>
        <v>N/A</v>
      </c>
      <c r="L56" s="137" t="s">
        <v>2410</v>
      </c>
      <c r="M56" s="95" t="s">
        <v>2438</v>
      </c>
      <c r="N56" s="95" t="s">
        <v>2444</v>
      </c>
      <c r="O56" s="146" t="s">
        <v>2461</v>
      </c>
      <c r="P56" s="146"/>
      <c r="Q56" s="129" t="s">
        <v>2410</v>
      </c>
      <c r="R56" s="69"/>
    </row>
    <row r="57" spans="1:18" ht="18" x14ac:dyDescent="0.25">
      <c r="A57" s="146" t="str">
        <f>VLOOKUP(E57,'LISTADO ATM'!$A$2:$C$901,3,0)</f>
        <v>ESTE</v>
      </c>
      <c r="B57" s="126" t="s">
        <v>2697</v>
      </c>
      <c r="C57" s="96">
        <v>44434.785682870373</v>
      </c>
      <c r="D57" s="96" t="s">
        <v>2460</v>
      </c>
      <c r="E57" s="126">
        <v>843</v>
      </c>
      <c r="F57" s="146" t="str">
        <f>VLOOKUP(E57,VIP!$A$2:$O15470,2,0)</f>
        <v>DRBR843</v>
      </c>
      <c r="G57" s="146" t="str">
        <f>VLOOKUP(E57,'LISTADO ATM'!$A$2:$B$900,2,0)</f>
        <v xml:space="preserve">ATM Oficina Romana Centro </v>
      </c>
      <c r="H57" s="146" t="str">
        <f>VLOOKUP(E57,VIP!$A$2:$O20431,7,FALSE)</f>
        <v>Si</v>
      </c>
      <c r="I57" s="146" t="str">
        <f>VLOOKUP(E57,VIP!$A$2:$O12396,8,FALSE)</f>
        <v>Si</v>
      </c>
      <c r="J57" s="146" t="str">
        <f>VLOOKUP(E57,VIP!$A$2:$O12346,8,FALSE)</f>
        <v>Si</v>
      </c>
      <c r="K57" s="146" t="str">
        <f>VLOOKUP(E57,VIP!$A$2:$O15920,6,0)</f>
        <v>NO</v>
      </c>
      <c r="L57" s="137" t="s">
        <v>2410</v>
      </c>
      <c r="M57" s="95" t="s">
        <v>2438</v>
      </c>
      <c r="N57" s="95" t="s">
        <v>2444</v>
      </c>
      <c r="O57" s="146" t="s">
        <v>2461</v>
      </c>
      <c r="P57" s="146"/>
      <c r="Q57" s="129" t="s">
        <v>2410</v>
      </c>
      <c r="R57" s="69"/>
    </row>
    <row r="58" spans="1:18" ht="18" x14ac:dyDescent="0.25">
      <c r="A58" s="146" t="str">
        <f>VLOOKUP(E58,'LISTADO ATM'!$A$2:$C$901,3,0)</f>
        <v>NORTE</v>
      </c>
      <c r="B58" s="126" t="s">
        <v>2695</v>
      </c>
      <c r="C58" s="96">
        <v>44434.785891203705</v>
      </c>
      <c r="D58" s="96" t="s">
        <v>2460</v>
      </c>
      <c r="E58" s="126">
        <v>77</v>
      </c>
      <c r="F58" s="146" t="str">
        <f>VLOOKUP(E58,VIP!$A$2:$O15469,2,0)</f>
        <v>DRBR077</v>
      </c>
      <c r="G58" s="146" t="str">
        <f>VLOOKUP(E58,'LISTADO ATM'!$A$2:$B$900,2,0)</f>
        <v xml:space="preserve">ATM Oficina Cruce de Imbert </v>
      </c>
      <c r="H58" s="146" t="str">
        <f>VLOOKUP(E58,VIP!$A$2:$O20430,7,FALSE)</f>
        <v>Si</v>
      </c>
      <c r="I58" s="146" t="str">
        <f>VLOOKUP(E58,VIP!$A$2:$O12395,8,FALSE)</f>
        <v>Si</v>
      </c>
      <c r="J58" s="146" t="str">
        <f>VLOOKUP(E58,VIP!$A$2:$O12345,8,FALSE)</f>
        <v>Si</v>
      </c>
      <c r="K58" s="146" t="str">
        <f>VLOOKUP(E58,VIP!$A$2:$O15919,6,0)</f>
        <v>SI</v>
      </c>
      <c r="L58" s="137" t="s">
        <v>2696</v>
      </c>
      <c r="M58" s="95" t="s">
        <v>2438</v>
      </c>
      <c r="N58" s="95" t="s">
        <v>2444</v>
      </c>
      <c r="O58" s="146" t="s">
        <v>2461</v>
      </c>
      <c r="P58" s="146"/>
      <c r="Q58" s="129" t="s">
        <v>2696</v>
      </c>
      <c r="R58" s="69"/>
    </row>
    <row r="59" spans="1:18" ht="18" x14ac:dyDescent="0.25">
      <c r="A59" s="146" t="str">
        <f>VLOOKUP(E59,'LISTADO ATM'!$A$2:$C$901,3,0)</f>
        <v>DISTRITO NACIONAL</v>
      </c>
      <c r="B59" s="126" t="s">
        <v>2694</v>
      </c>
      <c r="C59" s="96">
        <v>44434.786712962959</v>
      </c>
      <c r="D59" s="96" t="s">
        <v>2460</v>
      </c>
      <c r="E59" s="126">
        <v>408</v>
      </c>
      <c r="F59" s="146" t="str">
        <f>VLOOKUP(E59,VIP!$A$2:$O15468,2,0)</f>
        <v>DRBR408</v>
      </c>
      <c r="G59" s="146" t="str">
        <f>VLOOKUP(E59,'LISTADO ATM'!$A$2:$B$900,2,0)</f>
        <v xml:space="preserve">ATM Autobanco Las Palmas de Herrera </v>
      </c>
      <c r="H59" s="146" t="str">
        <f>VLOOKUP(E59,VIP!$A$2:$O20429,7,FALSE)</f>
        <v>Si</v>
      </c>
      <c r="I59" s="146" t="str">
        <f>VLOOKUP(E59,VIP!$A$2:$O12394,8,FALSE)</f>
        <v>Si</v>
      </c>
      <c r="J59" s="146" t="str">
        <f>VLOOKUP(E59,VIP!$A$2:$O12344,8,FALSE)</f>
        <v>Si</v>
      </c>
      <c r="K59" s="146" t="str">
        <f>VLOOKUP(E59,VIP!$A$2:$O15918,6,0)</f>
        <v>NO</v>
      </c>
      <c r="L59" s="137" t="s">
        <v>2410</v>
      </c>
      <c r="M59" s="95" t="s">
        <v>2438</v>
      </c>
      <c r="N59" s="95" t="s">
        <v>2444</v>
      </c>
      <c r="O59" s="146" t="s">
        <v>2461</v>
      </c>
      <c r="P59" s="146"/>
      <c r="Q59" s="129" t="s">
        <v>2410</v>
      </c>
      <c r="R59" s="69"/>
    </row>
    <row r="60" spans="1:18" ht="18" x14ac:dyDescent="0.25">
      <c r="A60" s="146" t="str">
        <f>VLOOKUP(E60,'LISTADO ATM'!$A$2:$C$901,3,0)</f>
        <v>DISTRITO NACIONAL</v>
      </c>
      <c r="B60" s="126" t="s">
        <v>2693</v>
      </c>
      <c r="C60" s="96">
        <v>44434.787777777776</v>
      </c>
      <c r="D60" s="96" t="s">
        <v>2460</v>
      </c>
      <c r="E60" s="126">
        <v>722</v>
      </c>
      <c r="F60" s="146" t="str">
        <f>VLOOKUP(E60,VIP!$A$2:$O15467,2,0)</f>
        <v>DRBR393</v>
      </c>
      <c r="G60" s="146" t="str">
        <f>VLOOKUP(E60,'LISTADO ATM'!$A$2:$B$900,2,0)</f>
        <v xml:space="preserve">ATM Oficina Charles de Gaulle III </v>
      </c>
      <c r="H60" s="146" t="str">
        <f>VLOOKUP(E60,VIP!$A$2:$O20428,7,FALSE)</f>
        <v>Si</v>
      </c>
      <c r="I60" s="146" t="str">
        <f>VLOOKUP(E60,VIP!$A$2:$O12393,8,FALSE)</f>
        <v>Si</v>
      </c>
      <c r="J60" s="146" t="str">
        <f>VLOOKUP(E60,VIP!$A$2:$O12343,8,FALSE)</f>
        <v>Si</v>
      </c>
      <c r="K60" s="146" t="str">
        <f>VLOOKUP(E60,VIP!$A$2:$O15917,6,0)</f>
        <v>SI</v>
      </c>
      <c r="L60" s="137" t="s">
        <v>2410</v>
      </c>
      <c r="M60" s="95" t="s">
        <v>2438</v>
      </c>
      <c r="N60" s="95" t="s">
        <v>2444</v>
      </c>
      <c r="O60" s="146" t="s">
        <v>2461</v>
      </c>
      <c r="P60" s="146"/>
      <c r="Q60" s="129" t="s">
        <v>2410</v>
      </c>
      <c r="R60" s="69"/>
    </row>
    <row r="61" spans="1:18" ht="18" x14ac:dyDescent="0.25">
      <c r="A61" s="146" t="str">
        <f>VLOOKUP(E61,'LISTADO ATM'!$A$2:$C$901,3,0)</f>
        <v>DISTRITO NACIONAL</v>
      </c>
      <c r="B61" s="126" t="s">
        <v>2692</v>
      </c>
      <c r="C61" s="96">
        <v>44434.789293981485</v>
      </c>
      <c r="D61" s="96" t="s">
        <v>2460</v>
      </c>
      <c r="E61" s="126">
        <v>554</v>
      </c>
      <c r="F61" s="146" t="str">
        <f>VLOOKUP(E61,VIP!$A$2:$O15466,2,0)</f>
        <v>DRBR011</v>
      </c>
      <c r="G61" s="146" t="str">
        <f>VLOOKUP(E61,'LISTADO ATM'!$A$2:$B$900,2,0)</f>
        <v xml:space="preserve">ATM Oficina Isabel La Católica I </v>
      </c>
      <c r="H61" s="146" t="str">
        <f>VLOOKUP(E61,VIP!$A$2:$O20427,7,FALSE)</f>
        <v>Si</v>
      </c>
      <c r="I61" s="146" t="str">
        <f>VLOOKUP(E61,VIP!$A$2:$O12392,8,FALSE)</f>
        <v>Si</v>
      </c>
      <c r="J61" s="146" t="str">
        <f>VLOOKUP(E61,VIP!$A$2:$O12342,8,FALSE)</f>
        <v>Si</v>
      </c>
      <c r="K61" s="146" t="str">
        <f>VLOOKUP(E61,VIP!$A$2:$O15916,6,0)</f>
        <v>NO</v>
      </c>
      <c r="L61" s="137" t="s">
        <v>2410</v>
      </c>
      <c r="M61" s="95" t="s">
        <v>2438</v>
      </c>
      <c r="N61" s="95" t="s">
        <v>2444</v>
      </c>
      <c r="O61" s="146" t="s">
        <v>2461</v>
      </c>
      <c r="P61" s="146"/>
      <c r="Q61" s="129" t="s">
        <v>2410</v>
      </c>
      <c r="R61" s="69"/>
    </row>
    <row r="62" spans="1:18" ht="18" x14ac:dyDescent="0.25">
      <c r="A62" s="146" t="str">
        <f>VLOOKUP(E62,'LISTADO ATM'!$A$2:$C$901,3,0)</f>
        <v>NORTE</v>
      </c>
      <c r="B62" s="126" t="s">
        <v>2691</v>
      </c>
      <c r="C62" s="96">
        <v>44434.790289351855</v>
      </c>
      <c r="D62" s="96" t="s">
        <v>2612</v>
      </c>
      <c r="E62" s="126">
        <v>903</v>
      </c>
      <c r="F62" s="146" t="str">
        <f>VLOOKUP(E62,VIP!$A$2:$O15465,2,0)</f>
        <v>DRBR903</v>
      </c>
      <c r="G62" s="146" t="str">
        <f>VLOOKUP(E62,'LISTADO ATM'!$A$2:$B$900,2,0)</f>
        <v xml:space="preserve">ATM Oficina La Vega Real I </v>
      </c>
      <c r="H62" s="146" t="str">
        <f>VLOOKUP(E62,VIP!$A$2:$O20426,7,FALSE)</f>
        <v>Si</v>
      </c>
      <c r="I62" s="146" t="str">
        <f>VLOOKUP(E62,VIP!$A$2:$O12391,8,FALSE)</f>
        <v>Si</v>
      </c>
      <c r="J62" s="146" t="str">
        <f>VLOOKUP(E62,VIP!$A$2:$O12341,8,FALSE)</f>
        <v>Si</v>
      </c>
      <c r="K62" s="146" t="str">
        <f>VLOOKUP(E62,VIP!$A$2:$O15915,6,0)</f>
        <v>NO</v>
      </c>
      <c r="L62" s="137" t="s">
        <v>2410</v>
      </c>
      <c r="M62" s="95" t="s">
        <v>2438</v>
      </c>
      <c r="N62" s="95" t="s">
        <v>2444</v>
      </c>
      <c r="O62" s="146" t="s">
        <v>2613</v>
      </c>
      <c r="P62" s="146"/>
      <c r="Q62" s="129" t="s">
        <v>2410</v>
      </c>
      <c r="R62" s="69"/>
    </row>
    <row r="63" spans="1:18" ht="18" x14ac:dyDescent="0.25">
      <c r="A63" s="146" t="str">
        <f>VLOOKUP(E63,'LISTADO ATM'!$A$2:$C$901,3,0)</f>
        <v>NORTE</v>
      </c>
      <c r="B63" s="126" t="s">
        <v>2690</v>
      </c>
      <c r="C63" s="96">
        <v>44434.791307870371</v>
      </c>
      <c r="D63" s="96" t="s">
        <v>2612</v>
      </c>
      <c r="E63" s="126">
        <v>807</v>
      </c>
      <c r="F63" s="146" t="str">
        <f>VLOOKUP(E63,VIP!$A$2:$O15464,2,0)</f>
        <v>DRBR207</v>
      </c>
      <c r="G63" s="146" t="str">
        <f>VLOOKUP(E63,'LISTADO ATM'!$A$2:$B$900,2,0)</f>
        <v xml:space="preserve">ATM S/M Morel (Mao) </v>
      </c>
      <c r="H63" s="146" t="str">
        <f>VLOOKUP(E63,VIP!$A$2:$O20425,7,FALSE)</f>
        <v>Si</v>
      </c>
      <c r="I63" s="146" t="str">
        <f>VLOOKUP(E63,VIP!$A$2:$O12390,8,FALSE)</f>
        <v>Si</v>
      </c>
      <c r="J63" s="146" t="str">
        <f>VLOOKUP(E63,VIP!$A$2:$O12340,8,FALSE)</f>
        <v>Si</v>
      </c>
      <c r="K63" s="146" t="str">
        <f>VLOOKUP(E63,VIP!$A$2:$O15914,6,0)</f>
        <v>SI</v>
      </c>
      <c r="L63" s="137" t="s">
        <v>2410</v>
      </c>
      <c r="M63" s="95" t="s">
        <v>2438</v>
      </c>
      <c r="N63" s="95" t="s">
        <v>2444</v>
      </c>
      <c r="O63" s="146" t="s">
        <v>2613</v>
      </c>
      <c r="P63" s="146"/>
      <c r="Q63" s="129" t="s">
        <v>2410</v>
      </c>
      <c r="R63" s="69"/>
    </row>
    <row r="64" spans="1:18" ht="18" x14ac:dyDescent="0.25">
      <c r="A64" s="146" t="str">
        <f>VLOOKUP(E64,'LISTADO ATM'!$A$2:$C$901,3,0)</f>
        <v>NORTE</v>
      </c>
      <c r="B64" s="126" t="s">
        <v>2689</v>
      </c>
      <c r="C64" s="96">
        <v>44434.792326388888</v>
      </c>
      <c r="D64" s="96" t="s">
        <v>2612</v>
      </c>
      <c r="E64" s="126">
        <v>396</v>
      </c>
      <c r="F64" s="146" t="str">
        <f>VLOOKUP(E64,VIP!$A$2:$O15463,2,0)</f>
        <v>DRBR396</v>
      </c>
      <c r="G64" s="146" t="str">
        <f>VLOOKUP(E64,'LISTADO ATM'!$A$2:$B$900,2,0)</f>
        <v xml:space="preserve">ATM Oficina Plaza Ulloa (La Fuente) </v>
      </c>
      <c r="H64" s="146" t="str">
        <f>VLOOKUP(E64,VIP!$A$2:$O20424,7,FALSE)</f>
        <v>Si</v>
      </c>
      <c r="I64" s="146" t="str">
        <f>VLOOKUP(E64,VIP!$A$2:$O12389,8,FALSE)</f>
        <v>Si</v>
      </c>
      <c r="J64" s="146" t="str">
        <f>VLOOKUP(E64,VIP!$A$2:$O12339,8,FALSE)</f>
        <v>Si</v>
      </c>
      <c r="K64" s="146" t="str">
        <f>VLOOKUP(E64,VIP!$A$2:$O15913,6,0)</f>
        <v>NO</v>
      </c>
      <c r="L64" s="137" t="s">
        <v>2410</v>
      </c>
      <c r="M64" s="95" t="s">
        <v>2438</v>
      </c>
      <c r="N64" s="95" t="s">
        <v>2444</v>
      </c>
      <c r="O64" s="146" t="s">
        <v>2613</v>
      </c>
      <c r="P64" s="146"/>
      <c r="Q64" s="129" t="s">
        <v>2410</v>
      </c>
      <c r="R64" s="69"/>
    </row>
    <row r="65" spans="1:18" ht="18" x14ac:dyDescent="0.25">
      <c r="A65" s="146" t="str">
        <f>VLOOKUP(E65,'LISTADO ATM'!$A$2:$C$901,3,0)</f>
        <v>NORTE</v>
      </c>
      <c r="B65" s="126" t="s">
        <v>2688</v>
      </c>
      <c r="C65" s="96">
        <v>44434.793356481481</v>
      </c>
      <c r="D65" s="96" t="s">
        <v>2612</v>
      </c>
      <c r="E65" s="126">
        <v>736</v>
      </c>
      <c r="F65" s="146" t="str">
        <f>VLOOKUP(E65,VIP!$A$2:$O15462,2,0)</f>
        <v>DRBR071</v>
      </c>
      <c r="G65" s="146" t="str">
        <f>VLOOKUP(E65,'LISTADO ATM'!$A$2:$B$900,2,0)</f>
        <v xml:space="preserve">ATM Oficina Puerto Plata I </v>
      </c>
      <c r="H65" s="146" t="str">
        <f>VLOOKUP(E65,VIP!$A$2:$O20423,7,FALSE)</f>
        <v>Si</v>
      </c>
      <c r="I65" s="146" t="str">
        <f>VLOOKUP(E65,VIP!$A$2:$O12388,8,FALSE)</f>
        <v>Si</v>
      </c>
      <c r="J65" s="146" t="str">
        <f>VLOOKUP(E65,VIP!$A$2:$O12338,8,FALSE)</f>
        <v>Si</v>
      </c>
      <c r="K65" s="146" t="str">
        <f>VLOOKUP(E65,VIP!$A$2:$O15912,6,0)</f>
        <v>SI</v>
      </c>
      <c r="L65" s="137" t="s">
        <v>2410</v>
      </c>
      <c r="M65" s="95" t="s">
        <v>2438</v>
      </c>
      <c r="N65" s="95" t="s">
        <v>2444</v>
      </c>
      <c r="O65" s="146" t="s">
        <v>2613</v>
      </c>
      <c r="P65" s="146"/>
      <c r="Q65" s="129" t="s">
        <v>2434</v>
      </c>
      <c r="R65" s="69"/>
    </row>
    <row r="66" spans="1:18" ht="18" x14ac:dyDescent="0.25">
      <c r="A66" s="146" t="str">
        <f>VLOOKUP(E66,'LISTADO ATM'!$A$2:$C$901,3,0)</f>
        <v>DISTRITO NACIONAL</v>
      </c>
      <c r="B66" s="126" t="s">
        <v>2687</v>
      </c>
      <c r="C66" s="96">
        <v>44434.794305555559</v>
      </c>
      <c r="D66" s="96" t="s">
        <v>2460</v>
      </c>
      <c r="E66" s="126">
        <v>515</v>
      </c>
      <c r="F66" s="146" t="str">
        <f>VLOOKUP(E66,VIP!$A$2:$O15461,2,0)</f>
        <v>DRBR515</v>
      </c>
      <c r="G66" s="146" t="str">
        <f>VLOOKUP(E66,'LISTADO ATM'!$A$2:$B$900,2,0)</f>
        <v xml:space="preserve">ATM Oficina Agora Mall I </v>
      </c>
      <c r="H66" s="146" t="str">
        <f>VLOOKUP(E66,VIP!$A$2:$O20422,7,FALSE)</f>
        <v>Si</v>
      </c>
      <c r="I66" s="146" t="str">
        <f>VLOOKUP(E66,VIP!$A$2:$O12387,8,FALSE)</f>
        <v>Si</v>
      </c>
      <c r="J66" s="146" t="str">
        <f>VLOOKUP(E66,VIP!$A$2:$O12337,8,FALSE)</f>
        <v>Si</v>
      </c>
      <c r="K66" s="146" t="str">
        <f>VLOOKUP(E66,VIP!$A$2:$O15911,6,0)</f>
        <v>SI</v>
      </c>
      <c r="L66" s="137" t="s">
        <v>2434</v>
      </c>
      <c r="M66" s="95" t="s">
        <v>2438</v>
      </c>
      <c r="N66" s="95" t="s">
        <v>2444</v>
      </c>
      <c r="O66" s="146" t="s">
        <v>2461</v>
      </c>
      <c r="P66" s="146"/>
      <c r="Q66" s="129" t="s">
        <v>2434</v>
      </c>
      <c r="R66" s="69"/>
    </row>
    <row r="67" spans="1:18" ht="18" x14ac:dyDescent="0.25">
      <c r="A67" s="146" t="str">
        <f>VLOOKUP(E67,'LISTADO ATM'!$A$2:$C$901,3,0)</f>
        <v>NORTE</v>
      </c>
      <c r="B67" s="126" t="s">
        <v>2686</v>
      </c>
      <c r="C67" s="96">
        <v>44434.795567129629</v>
      </c>
      <c r="D67" s="96" t="s">
        <v>2612</v>
      </c>
      <c r="E67" s="126">
        <v>497</v>
      </c>
      <c r="F67" s="146" t="str">
        <f>VLOOKUP(E67,VIP!$A$2:$O15460,2,0)</f>
        <v>DRBR497</v>
      </c>
      <c r="G67" s="146" t="str">
        <f>VLOOKUP(E67,'LISTADO ATM'!$A$2:$B$900,2,0)</f>
        <v xml:space="preserve">ATM Oficina El Portal II (Santiago) </v>
      </c>
      <c r="H67" s="146" t="str">
        <f>VLOOKUP(E67,VIP!$A$2:$O20421,7,FALSE)</f>
        <v>Si</v>
      </c>
      <c r="I67" s="146" t="str">
        <f>VLOOKUP(E67,VIP!$A$2:$O12386,8,FALSE)</f>
        <v>Si</v>
      </c>
      <c r="J67" s="146" t="str">
        <f>VLOOKUP(E67,VIP!$A$2:$O12336,8,FALSE)</f>
        <v>Si</v>
      </c>
      <c r="K67" s="146" t="str">
        <f>VLOOKUP(E67,VIP!$A$2:$O15910,6,0)</f>
        <v>SI</v>
      </c>
      <c r="L67" s="137" t="s">
        <v>2434</v>
      </c>
      <c r="M67" s="95" t="s">
        <v>2438</v>
      </c>
      <c r="N67" s="95" t="s">
        <v>2444</v>
      </c>
      <c r="O67" s="146" t="s">
        <v>2613</v>
      </c>
      <c r="P67" s="146"/>
      <c r="Q67" s="129" t="s">
        <v>2434</v>
      </c>
      <c r="R67" s="69"/>
    </row>
    <row r="68" spans="1:18" ht="18" x14ac:dyDescent="0.25">
      <c r="A68" s="146" t="str">
        <f>VLOOKUP(E68,'LISTADO ATM'!$A$2:$C$901,3,0)</f>
        <v>DISTRITO NACIONAL</v>
      </c>
      <c r="B68" s="126" t="s">
        <v>2685</v>
      </c>
      <c r="C68" s="96">
        <v>44434.796377314815</v>
      </c>
      <c r="D68" s="96" t="s">
        <v>2460</v>
      </c>
      <c r="E68" s="126">
        <v>194</v>
      </c>
      <c r="F68" s="146" t="str">
        <f>VLOOKUP(E68,VIP!$A$2:$O15459,2,0)</f>
        <v>DRBR194</v>
      </c>
      <c r="G68" s="146" t="str">
        <f>VLOOKUP(E68,'LISTADO ATM'!$A$2:$B$900,2,0)</f>
        <v xml:space="preserve">ATM UNP Pantoja </v>
      </c>
      <c r="H68" s="146" t="str">
        <f>VLOOKUP(E68,VIP!$A$2:$O20420,7,FALSE)</f>
        <v>Si</v>
      </c>
      <c r="I68" s="146" t="str">
        <f>VLOOKUP(E68,VIP!$A$2:$O12385,8,FALSE)</f>
        <v>No</v>
      </c>
      <c r="J68" s="146" t="str">
        <f>VLOOKUP(E68,VIP!$A$2:$O12335,8,FALSE)</f>
        <v>No</v>
      </c>
      <c r="K68" s="146" t="str">
        <f>VLOOKUP(E68,VIP!$A$2:$O15909,6,0)</f>
        <v>NO</v>
      </c>
      <c r="L68" s="137" t="s">
        <v>2434</v>
      </c>
      <c r="M68" s="95" t="s">
        <v>2438</v>
      </c>
      <c r="N68" s="95" t="s">
        <v>2444</v>
      </c>
      <c r="O68" s="146" t="s">
        <v>2461</v>
      </c>
      <c r="P68" s="146"/>
      <c r="Q68" s="129" t="s">
        <v>2434</v>
      </c>
      <c r="R68" s="69"/>
    </row>
    <row r="69" spans="1:18" ht="18" x14ac:dyDescent="0.25">
      <c r="A69" s="146" t="str">
        <f>VLOOKUP(E69,'LISTADO ATM'!$A$2:$C$901,3,0)</f>
        <v>NORTE</v>
      </c>
      <c r="B69" s="126" t="s">
        <v>2684</v>
      </c>
      <c r="C69" s="96">
        <v>44434.797881944447</v>
      </c>
      <c r="D69" s="96" t="s">
        <v>2612</v>
      </c>
      <c r="E69" s="126">
        <v>942</v>
      </c>
      <c r="F69" s="146" t="str">
        <f>VLOOKUP(E69,VIP!$A$2:$O15457,2,0)</f>
        <v>DRBR942</v>
      </c>
      <c r="G69" s="146" t="str">
        <f>VLOOKUP(E69,'LISTADO ATM'!$A$2:$B$900,2,0)</f>
        <v xml:space="preserve">ATM Estación Texaco La Vega </v>
      </c>
      <c r="H69" s="146" t="str">
        <f>VLOOKUP(E69,VIP!$A$2:$O20418,7,FALSE)</f>
        <v>Si</v>
      </c>
      <c r="I69" s="146" t="str">
        <f>VLOOKUP(E69,VIP!$A$2:$O12383,8,FALSE)</f>
        <v>Si</v>
      </c>
      <c r="J69" s="146" t="str">
        <f>VLOOKUP(E69,VIP!$A$2:$O12333,8,FALSE)</f>
        <v>Si</v>
      </c>
      <c r="K69" s="146" t="str">
        <f>VLOOKUP(E69,VIP!$A$2:$O15907,6,0)</f>
        <v>NO</v>
      </c>
      <c r="L69" s="137" t="s">
        <v>2434</v>
      </c>
      <c r="M69" s="95" t="s">
        <v>2438</v>
      </c>
      <c r="N69" s="95" t="s">
        <v>2444</v>
      </c>
      <c r="O69" s="146" t="s">
        <v>2613</v>
      </c>
      <c r="P69" s="146"/>
      <c r="Q69" s="129" t="s">
        <v>2434</v>
      </c>
      <c r="R69" s="69"/>
    </row>
    <row r="70" spans="1:18" ht="18" x14ac:dyDescent="0.25">
      <c r="A70" s="146" t="str">
        <f>VLOOKUP(E70,'LISTADO ATM'!$A$2:$C$901,3,0)</f>
        <v>DISTRITO NACIONAL</v>
      </c>
      <c r="B70" s="126" t="s">
        <v>2683</v>
      </c>
      <c r="C70" s="96">
        <v>44434.800370370373</v>
      </c>
      <c r="D70" s="96" t="s">
        <v>2174</v>
      </c>
      <c r="E70" s="126">
        <v>621</v>
      </c>
      <c r="F70" s="146" t="str">
        <f>VLOOKUP(E70,VIP!$A$2:$O15456,2,0)</f>
        <v>DRBR621</v>
      </c>
      <c r="G70" s="146" t="str">
        <f>VLOOKUP(E70,'LISTADO ATM'!$A$2:$B$900,2,0)</f>
        <v xml:space="preserve">ATM CESAC  </v>
      </c>
      <c r="H70" s="146" t="str">
        <f>VLOOKUP(E70,VIP!$A$2:$O20417,7,FALSE)</f>
        <v>Si</v>
      </c>
      <c r="I70" s="146" t="str">
        <f>VLOOKUP(E70,VIP!$A$2:$O12382,8,FALSE)</f>
        <v>Si</v>
      </c>
      <c r="J70" s="146" t="str">
        <f>VLOOKUP(E70,VIP!$A$2:$O12332,8,FALSE)</f>
        <v>Si</v>
      </c>
      <c r="K70" s="146" t="str">
        <f>VLOOKUP(E70,VIP!$A$2:$O15906,6,0)</f>
        <v>NO</v>
      </c>
      <c r="L70" s="137" t="s">
        <v>2636</v>
      </c>
      <c r="M70" s="95" t="s">
        <v>2438</v>
      </c>
      <c r="N70" s="95" t="s">
        <v>2444</v>
      </c>
      <c r="O70" s="146" t="s">
        <v>2446</v>
      </c>
      <c r="P70" s="146" t="s">
        <v>2630</v>
      </c>
      <c r="Q70" s="129" t="s">
        <v>2636</v>
      </c>
    </row>
    <row r="71" spans="1:18" ht="18" x14ac:dyDescent="0.25">
      <c r="A71" s="146" t="str">
        <f>VLOOKUP(E71,'LISTADO ATM'!$A$2:$C$901,3,0)</f>
        <v>DISTRITO NACIONAL</v>
      </c>
      <c r="B71" s="126" t="s">
        <v>2682</v>
      </c>
      <c r="C71" s="96">
        <v>44434.802222222221</v>
      </c>
      <c r="D71" s="96" t="s">
        <v>2441</v>
      </c>
      <c r="E71" s="126">
        <v>696</v>
      </c>
      <c r="F71" s="146" t="str">
        <f>VLOOKUP(E71,VIP!$A$2:$O15455,2,0)</f>
        <v>DRBR696</v>
      </c>
      <c r="G71" s="146" t="str">
        <f>VLOOKUP(E71,'LISTADO ATM'!$A$2:$B$900,2,0)</f>
        <v>ATM Olé Jacobo Majluta</v>
      </c>
      <c r="H71" s="146" t="str">
        <f>VLOOKUP(E71,VIP!$A$2:$O20416,7,FALSE)</f>
        <v>Si</v>
      </c>
      <c r="I71" s="146" t="str">
        <f>VLOOKUP(E71,VIP!$A$2:$O12381,8,FALSE)</f>
        <v>Si</v>
      </c>
      <c r="J71" s="146" t="str">
        <f>VLOOKUP(E71,VIP!$A$2:$O12331,8,FALSE)</f>
        <v>Si</v>
      </c>
      <c r="K71" s="146" t="str">
        <f>VLOOKUP(E71,VIP!$A$2:$O15905,6,0)</f>
        <v>NO</v>
      </c>
      <c r="L71" s="137" t="s">
        <v>2410</v>
      </c>
      <c r="M71" s="95" t="s">
        <v>2438</v>
      </c>
      <c r="N71" s="95" t="s">
        <v>2444</v>
      </c>
      <c r="O71" s="146" t="s">
        <v>2445</v>
      </c>
      <c r="P71" s="146"/>
      <c r="Q71" s="129" t="s">
        <v>2410</v>
      </c>
    </row>
    <row r="72" spans="1:18" ht="18" x14ac:dyDescent="0.25">
      <c r="A72" s="146" t="str">
        <f>VLOOKUP(E72,'LISTADO ATM'!$A$2:$C$901,3,0)</f>
        <v>DISTRITO NACIONAL</v>
      </c>
      <c r="B72" s="126" t="s">
        <v>2681</v>
      </c>
      <c r="C72" s="96">
        <v>44434.803067129629</v>
      </c>
      <c r="D72" s="96" t="s">
        <v>2441</v>
      </c>
      <c r="E72" s="126">
        <v>96</v>
      </c>
      <c r="F72" s="146" t="str">
        <f>VLOOKUP(E72,VIP!$A$2:$O15453,2,0)</f>
        <v>DRBR096</v>
      </c>
      <c r="G72" s="146" t="str">
        <f>VLOOKUP(E72,'LISTADO ATM'!$A$2:$B$900,2,0)</f>
        <v>ATM S/M Caribe Av. Charles de Gaulle</v>
      </c>
      <c r="H72" s="146" t="str">
        <f>VLOOKUP(E72,VIP!$A$2:$O20414,7,FALSE)</f>
        <v>Si</v>
      </c>
      <c r="I72" s="146" t="str">
        <f>VLOOKUP(E72,VIP!$A$2:$O12379,8,FALSE)</f>
        <v>No</v>
      </c>
      <c r="J72" s="146" t="str">
        <f>VLOOKUP(E72,VIP!$A$2:$O12329,8,FALSE)</f>
        <v>No</v>
      </c>
      <c r="K72" s="146" t="str">
        <f>VLOOKUP(E72,VIP!$A$2:$O15903,6,0)</f>
        <v>NO</v>
      </c>
      <c r="L72" s="137" t="s">
        <v>2410</v>
      </c>
      <c r="M72" s="95" t="s">
        <v>2438</v>
      </c>
      <c r="N72" s="95" t="s">
        <v>2444</v>
      </c>
      <c r="O72" s="146" t="s">
        <v>2445</v>
      </c>
      <c r="P72" s="146"/>
      <c r="Q72" s="129" t="s">
        <v>2410</v>
      </c>
    </row>
    <row r="73" spans="1:18" ht="18" x14ac:dyDescent="0.25">
      <c r="A73" s="146" t="str">
        <f>VLOOKUP(E73,'LISTADO ATM'!$A$2:$C$901,3,0)</f>
        <v>ESTE</v>
      </c>
      <c r="B73" s="126" t="s">
        <v>2680</v>
      </c>
      <c r="C73" s="96">
        <v>44434.805439814816</v>
      </c>
      <c r="D73" s="96" t="s">
        <v>2174</v>
      </c>
      <c r="E73" s="126">
        <v>427</v>
      </c>
      <c r="F73" s="146" t="str">
        <f>VLOOKUP(E73,VIP!$A$2:$O15452,2,0)</f>
        <v>DRBR427</v>
      </c>
      <c r="G73" s="146" t="str">
        <f>VLOOKUP(E73,'LISTADO ATM'!$A$2:$B$900,2,0)</f>
        <v xml:space="preserve">ATM Almacenes Iberia (Hato Mayor) </v>
      </c>
      <c r="H73" s="146" t="str">
        <f>VLOOKUP(E73,VIP!$A$2:$O20413,7,FALSE)</f>
        <v>Si</v>
      </c>
      <c r="I73" s="146" t="str">
        <f>VLOOKUP(E73,VIP!$A$2:$O12378,8,FALSE)</f>
        <v>Si</v>
      </c>
      <c r="J73" s="146" t="str">
        <f>VLOOKUP(E73,VIP!$A$2:$O12328,8,FALSE)</f>
        <v>Si</v>
      </c>
      <c r="K73" s="146" t="str">
        <f>VLOOKUP(E73,VIP!$A$2:$O15902,6,0)</f>
        <v>NO</v>
      </c>
      <c r="L73" s="137" t="s">
        <v>2213</v>
      </c>
      <c r="M73" s="95" t="s">
        <v>2438</v>
      </c>
      <c r="N73" s="95" t="s">
        <v>2444</v>
      </c>
      <c r="O73" s="146" t="s">
        <v>2446</v>
      </c>
      <c r="P73" s="146"/>
      <c r="Q73" s="129" t="s">
        <v>2213</v>
      </c>
    </row>
    <row r="74" spans="1:18" ht="18" x14ac:dyDescent="0.25">
      <c r="A74" s="146" t="str">
        <f>VLOOKUP(E74,'LISTADO ATM'!$A$2:$C$901,3,0)</f>
        <v>SUR</v>
      </c>
      <c r="B74" s="126" t="s">
        <v>2679</v>
      </c>
      <c r="C74" s="96">
        <v>44434.806122685186</v>
      </c>
      <c r="D74" s="96" t="s">
        <v>2174</v>
      </c>
      <c r="E74" s="126">
        <v>783</v>
      </c>
      <c r="F74" s="146" t="str">
        <f>VLOOKUP(E74,VIP!$A$2:$O15451,2,0)</f>
        <v>DRBR303</v>
      </c>
      <c r="G74" s="146" t="str">
        <f>VLOOKUP(E74,'LISTADO ATM'!$A$2:$B$900,2,0)</f>
        <v xml:space="preserve">ATM Autobanco Alfa y Omega (Barahona) </v>
      </c>
      <c r="H74" s="146" t="str">
        <f>VLOOKUP(E74,VIP!$A$2:$O20412,7,FALSE)</f>
        <v>Si</v>
      </c>
      <c r="I74" s="146" t="str">
        <f>VLOOKUP(E74,VIP!$A$2:$O12377,8,FALSE)</f>
        <v>Si</v>
      </c>
      <c r="J74" s="146" t="str">
        <f>VLOOKUP(E74,VIP!$A$2:$O12327,8,FALSE)</f>
        <v>Si</v>
      </c>
      <c r="K74" s="146" t="str">
        <f>VLOOKUP(E74,VIP!$A$2:$O15901,6,0)</f>
        <v>NO</v>
      </c>
      <c r="L74" s="137" t="s">
        <v>2213</v>
      </c>
      <c r="M74" s="95" t="s">
        <v>2438</v>
      </c>
      <c r="N74" s="95" t="s">
        <v>2444</v>
      </c>
      <c r="O74" s="146" t="s">
        <v>2446</v>
      </c>
      <c r="P74" s="146"/>
      <c r="Q74" s="129" t="s">
        <v>2213</v>
      </c>
    </row>
    <row r="75" spans="1:18" ht="18" x14ac:dyDescent="0.25">
      <c r="A75" s="146" t="str">
        <f>VLOOKUP(E75,'LISTADO ATM'!$A$2:$C$901,3,0)</f>
        <v>DISTRITO NACIONAL</v>
      </c>
      <c r="B75" s="126" t="s">
        <v>2678</v>
      </c>
      <c r="C75" s="96">
        <v>44434.827939814815</v>
      </c>
      <c r="D75" s="96" t="s">
        <v>2174</v>
      </c>
      <c r="E75" s="126">
        <v>525</v>
      </c>
      <c r="F75" s="146" t="str">
        <f>VLOOKUP(E75,VIP!$A$2:$O15448,2,0)</f>
        <v>DRBR525</v>
      </c>
      <c r="G75" s="146" t="str">
        <f>VLOOKUP(E75,'LISTADO ATM'!$A$2:$B$900,2,0)</f>
        <v>ATM S/M Bravo Las Americas</v>
      </c>
      <c r="H75" s="146" t="str">
        <f>VLOOKUP(E75,VIP!$A$2:$O20409,7,FALSE)</f>
        <v>Si</v>
      </c>
      <c r="I75" s="146" t="str">
        <f>VLOOKUP(E75,VIP!$A$2:$O12374,8,FALSE)</f>
        <v>Si</v>
      </c>
      <c r="J75" s="146" t="str">
        <f>VLOOKUP(E75,VIP!$A$2:$O12324,8,FALSE)</f>
        <v>Si</v>
      </c>
      <c r="K75" s="146" t="str">
        <f>VLOOKUP(E75,VIP!$A$2:$O15898,6,0)</f>
        <v>NO</v>
      </c>
      <c r="L75" s="137" t="s">
        <v>2456</v>
      </c>
      <c r="M75" s="95" t="s">
        <v>2438</v>
      </c>
      <c r="N75" s="95" t="s">
        <v>2444</v>
      </c>
      <c r="O75" s="146" t="s">
        <v>2446</v>
      </c>
      <c r="P75" s="146"/>
      <c r="Q75" s="129" t="s">
        <v>2456</v>
      </c>
    </row>
    <row r="76" spans="1:18" ht="18" x14ac:dyDescent="0.25">
      <c r="A76" s="146" t="str">
        <f>VLOOKUP(E76,'LISTADO ATM'!$A$2:$C$901,3,0)</f>
        <v>DISTRITO NACIONAL</v>
      </c>
      <c r="B76" s="126" t="s">
        <v>2677</v>
      </c>
      <c r="C76" s="96">
        <v>44434.833483796298</v>
      </c>
      <c r="D76" s="96" t="s">
        <v>2174</v>
      </c>
      <c r="E76" s="126">
        <v>302</v>
      </c>
      <c r="F76" s="146" t="str">
        <f>VLOOKUP(E76,VIP!$A$2:$O15443,2,0)</f>
        <v>DRBR302</v>
      </c>
      <c r="G76" s="146" t="str">
        <f>VLOOKUP(E76,'LISTADO ATM'!$A$2:$B$900,2,0)</f>
        <v xml:space="preserve">ATM S/M Aprezio Los Mameyes  </v>
      </c>
      <c r="H76" s="146" t="str">
        <f>VLOOKUP(E76,VIP!$A$2:$O20404,7,FALSE)</f>
        <v>Si</v>
      </c>
      <c r="I76" s="146" t="str">
        <f>VLOOKUP(E76,VIP!$A$2:$O12369,8,FALSE)</f>
        <v>Si</v>
      </c>
      <c r="J76" s="146" t="str">
        <f>VLOOKUP(E76,VIP!$A$2:$O12319,8,FALSE)</f>
        <v>Si</v>
      </c>
      <c r="K76" s="146" t="str">
        <f>VLOOKUP(E76,VIP!$A$2:$O15893,6,0)</f>
        <v>NO</v>
      </c>
      <c r="L76" s="137" t="s">
        <v>2456</v>
      </c>
      <c r="M76" s="95" t="s">
        <v>2438</v>
      </c>
      <c r="N76" s="95" t="s">
        <v>2444</v>
      </c>
      <c r="O76" s="146" t="s">
        <v>2446</v>
      </c>
      <c r="P76" s="146"/>
      <c r="Q76" s="129" t="s">
        <v>2456</v>
      </c>
    </row>
    <row r="77" spans="1:18" ht="18" x14ac:dyDescent="0.25">
      <c r="A77" s="146" t="str">
        <f>VLOOKUP(E77,'LISTADO ATM'!$A$2:$C$901,3,0)</f>
        <v>NORTE</v>
      </c>
      <c r="B77" s="126" t="s">
        <v>2725</v>
      </c>
      <c r="C77" s="96">
        <v>44434.861446759256</v>
      </c>
      <c r="D77" s="96" t="s">
        <v>2175</v>
      </c>
      <c r="E77" s="126">
        <v>747</v>
      </c>
      <c r="F77" s="146" t="str">
        <f>VLOOKUP(E77,VIP!$A$2:$O15457,2,0)</f>
        <v>DRBR200</v>
      </c>
      <c r="G77" s="146" t="str">
        <f>VLOOKUP(E77,'LISTADO ATM'!$A$2:$B$900,2,0)</f>
        <v xml:space="preserve">ATM Club BR (Santiago) </v>
      </c>
      <c r="H77" s="146" t="str">
        <f>VLOOKUP(E77,VIP!$A$2:$O20418,7,FALSE)</f>
        <v>Si</v>
      </c>
      <c r="I77" s="146" t="str">
        <f>VLOOKUP(E77,VIP!$A$2:$O12383,8,FALSE)</f>
        <v>Si</v>
      </c>
      <c r="J77" s="146" t="str">
        <f>VLOOKUP(E77,VIP!$A$2:$O12333,8,FALSE)</f>
        <v>Si</v>
      </c>
      <c r="K77" s="146" t="str">
        <f>VLOOKUP(E77,VIP!$A$2:$O15907,6,0)</f>
        <v>SI</v>
      </c>
      <c r="L77" s="137" t="s">
        <v>2213</v>
      </c>
      <c r="M77" s="95" t="s">
        <v>2438</v>
      </c>
      <c r="N77" s="95" t="s">
        <v>2444</v>
      </c>
      <c r="O77" s="146" t="s">
        <v>2583</v>
      </c>
      <c r="P77" s="146"/>
      <c r="Q77" s="129" t="s">
        <v>2213</v>
      </c>
    </row>
    <row r="78" spans="1:18" ht="18" x14ac:dyDescent="0.25">
      <c r="A78" s="146" t="str">
        <f>VLOOKUP(E78,'LISTADO ATM'!$A$2:$C$901,3,0)</f>
        <v>SUR</v>
      </c>
      <c r="B78" s="126" t="s">
        <v>2724</v>
      </c>
      <c r="C78" s="96">
        <v>44434.908888888887</v>
      </c>
      <c r="D78" s="96" t="s">
        <v>2460</v>
      </c>
      <c r="E78" s="126">
        <v>984</v>
      </c>
      <c r="F78" s="146" t="str">
        <f>VLOOKUP(E78,VIP!$A$2:$O15456,2,0)</f>
        <v>DRBR984</v>
      </c>
      <c r="G78" s="146" t="str">
        <f>VLOOKUP(E78,'LISTADO ATM'!$A$2:$B$900,2,0)</f>
        <v xml:space="preserve">ATM Oficina Neiba II </v>
      </c>
      <c r="H78" s="146" t="str">
        <f>VLOOKUP(E78,VIP!$A$2:$O20417,7,FALSE)</f>
        <v>Si</v>
      </c>
      <c r="I78" s="146" t="str">
        <f>VLOOKUP(E78,VIP!$A$2:$O12382,8,FALSE)</f>
        <v>Si</v>
      </c>
      <c r="J78" s="146" t="str">
        <f>VLOOKUP(E78,VIP!$A$2:$O12332,8,FALSE)</f>
        <v>Si</v>
      </c>
      <c r="K78" s="146" t="str">
        <f>VLOOKUP(E78,VIP!$A$2:$O15906,6,0)</f>
        <v>NO</v>
      </c>
      <c r="L78" s="137" t="s">
        <v>2410</v>
      </c>
      <c r="M78" s="95" t="s">
        <v>2438</v>
      </c>
      <c r="N78" s="95" t="s">
        <v>2444</v>
      </c>
      <c r="O78" s="146" t="s">
        <v>2461</v>
      </c>
      <c r="P78" s="146"/>
      <c r="Q78" s="129" t="s">
        <v>2410</v>
      </c>
    </row>
    <row r="79" spans="1:18" ht="18" x14ac:dyDescent="0.25">
      <c r="A79" s="146" t="str">
        <f>VLOOKUP(E79,'LISTADO ATM'!$A$2:$C$901,3,0)</f>
        <v>DISTRITO NACIONAL</v>
      </c>
      <c r="B79" s="126" t="s">
        <v>2723</v>
      </c>
      <c r="C79" s="96">
        <v>44434.909548611111</v>
      </c>
      <c r="D79" s="96" t="s">
        <v>2441</v>
      </c>
      <c r="E79" s="126">
        <v>536</v>
      </c>
      <c r="F79" s="146" t="str">
        <f>VLOOKUP(E79,VIP!$A$2:$O15455,2,0)</f>
        <v>DRBR509</v>
      </c>
      <c r="G79" s="146" t="str">
        <f>VLOOKUP(E79,'LISTADO ATM'!$A$2:$B$900,2,0)</f>
        <v xml:space="preserve">ATM Super Lama San Isidro </v>
      </c>
      <c r="H79" s="146" t="str">
        <f>VLOOKUP(E79,VIP!$A$2:$O20416,7,FALSE)</f>
        <v>Si</v>
      </c>
      <c r="I79" s="146" t="str">
        <f>VLOOKUP(E79,VIP!$A$2:$O12381,8,FALSE)</f>
        <v>Si</v>
      </c>
      <c r="J79" s="146" t="str">
        <f>VLOOKUP(E79,VIP!$A$2:$O12331,8,FALSE)</f>
        <v>Si</v>
      </c>
      <c r="K79" s="146" t="str">
        <f>VLOOKUP(E79,VIP!$A$2:$O15905,6,0)</f>
        <v>NO</v>
      </c>
      <c r="L79" s="137" t="s">
        <v>2410</v>
      </c>
      <c r="M79" s="95" t="s">
        <v>2438</v>
      </c>
      <c r="N79" s="95" t="s">
        <v>2444</v>
      </c>
      <c r="O79" s="146" t="s">
        <v>2445</v>
      </c>
      <c r="P79" s="146"/>
      <c r="Q79" s="129" t="s">
        <v>2410</v>
      </c>
    </row>
    <row r="80" spans="1:18" ht="18" x14ac:dyDescent="0.25">
      <c r="A80" s="146" t="str">
        <f>VLOOKUP(E80,'LISTADO ATM'!$A$2:$C$901,3,0)</f>
        <v>NORTE</v>
      </c>
      <c r="B80" s="126" t="s">
        <v>2722</v>
      </c>
      <c r="C80" s="96">
        <v>44434.910370370373</v>
      </c>
      <c r="D80" s="96" t="s">
        <v>2612</v>
      </c>
      <c r="E80" s="126">
        <v>119</v>
      </c>
      <c r="F80" s="146" t="str">
        <f>VLOOKUP(E80,VIP!$A$2:$O15454,2,0)</f>
        <v>DRBR119</v>
      </c>
      <c r="G80" s="146" t="str">
        <f>VLOOKUP(E80,'LISTADO ATM'!$A$2:$B$900,2,0)</f>
        <v>ATM Oficina La Barranquita</v>
      </c>
      <c r="H80" s="146" t="str">
        <f>VLOOKUP(E80,VIP!$A$2:$O20415,7,FALSE)</f>
        <v>N/A</v>
      </c>
      <c r="I80" s="146" t="str">
        <f>VLOOKUP(E80,VIP!$A$2:$O12380,8,FALSE)</f>
        <v>N/A</v>
      </c>
      <c r="J80" s="146" t="str">
        <f>VLOOKUP(E80,VIP!$A$2:$O12330,8,FALSE)</f>
        <v>N/A</v>
      </c>
      <c r="K80" s="146" t="str">
        <f>VLOOKUP(E80,VIP!$A$2:$O15904,6,0)</f>
        <v>N/A</v>
      </c>
      <c r="L80" s="137" t="s">
        <v>2410</v>
      </c>
      <c r="M80" s="95" t="s">
        <v>2438</v>
      </c>
      <c r="N80" s="95" t="s">
        <v>2444</v>
      </c>
      <c r="O80" s="146" t="s">
        <v>2613</v>
      </c>
      <c r="P80" s="146"/>
      <c r="Q80" s="129" t="s">
        <v>2410</v>
      </c>
    </row>
    <row r="81" spans="1:17" ht="18" x14ac:dyDescent="0.25">
      <c r="A81" s="146" t="str">
        <f>VLOOKUP(E81,'LISTADO ATM'!$A$2:$C$901,3,0)</f>
        <v>NORTE</v>
      </c>
      <c r="B81" s="126" t="s">
        <v>2721</v>
      </c>
      <c r="C81" s="96">
        <v>44434.911666666667</v>
      </c>
      <c r="D81" s="96" t="s">
        <v>2612</v>
      </c>
      <c r="E81" s="126">
        <v>605</v>
      </c>
      <c r="F81" s="146" t="str">
        <f>VLOOKUP(E81,VIP!$A$2:$O15453,2,0)</f>
        <v>DRBR141</v>
      </c>
      <c r="G81" s="146" t="str">
        <f>VLOOKUP(E81,'LISTADO ATM'!$A$2:$B$900,2,0)</f>
        <v xml:space="preserve">ATM Oficina Bonao I </v>
      </c>
      <c r="H81" s="146" t="str">
        <f>VLOOKUP(E81,VIP!$A$2:$O20414,7,FALSE)</f>
        <v>Si</v>
      </c>
      <c r="I81" s="146" t="str">
        <f>VLOOKUP(E81,VIP!$A$2:$O12379,8,FALSE)</f>
        <v>Si</v>
      </c>
      <c r="J81" s="146" t="str">
        <f>VLOOKUP(E81,VIP!$A$2:$O12329,8,FALSE)</f>
        <v>Si</v>
      </c>
      <c r="K81" s="146" t="str">
        <f>VLOOKUP(E81,VIP!$A$2:$O15903,6,0)</f>
        <v>SI</v>
      </c>
      <c r="L81" s="137" t="s">
        <v>2410</v>
      </c>
      <c r="M81" s="95" t="s">
        <v>2438</v>
      </c>
      <c r="N81" s="95" t="s">
        <v>2444</v>
      </c>
      <c r="O81" s="146" t="s">
        <v>2613</v>
      </c>
      <c r="P81" s="146"/>
      <c r="Q81" s="129" t="s">
        <v>2410</v>
      </c>
    </row>
    <row r="82" spans="1:17" s="123" customFormat="1" ht="18" x14ac:dyDescent="0.25">
      <c r="A82" s="146" t="str">
        <f>VLOOKUP(E82,'LISTADO ATM'!$A$2:$C$901,3,0)</f>
        <v>NORTE</v>
      </c>
      <c r="B82" s="126" t="s">
        <v>2720</v>
      </c>
      <c r="C82" s="96">
        <v>44434.912256944444</v>
      </c>
      <c r="D82" s="96" t="s">
        <v>2612</v>
      </c>
      <c r="E82" s="126">
        <v>372</v>
      </c>
      <c r="F82" s="146" t="str">
        <f>VLOOKUP(E82,VIP!$A$2:$O15452,2,0)</f>
        <v>DRBR372</v>
      </c>
      <c r="G82" s="146" t="str">
        <f>VLOOKUP(E82,'LISTADO ATM'!$A$2:$B$900,2,0)</f>
        <v>ATM Oficina Sánchez II</v>
      </c>
      <c r="H82" s="146" t="str">
        <f>VLOOKUP(E82,VIP!$A$2:$O20413,7,FALSE)</f>
        <v>N/A</v>
      </c>
      <c r="I82" s="146" t="str">
        <f>VLOOKUP(E82,VIP!$A$2:$O12378,8,FALSE)</f>
        <v>N/A</v>
      </c>
      <c r="J82" s="146" t="str">
        <f>VLOOKUP(E82,VIP!$A$2:$O12328,8,FALSE)</f>
        <v>N/A</v>
      </c>
      <c r="K82" s="146" t="str">
        <f>VLOOKUP(E82,VIP!$A$2:$O15902,6,0)</f>
        <v>N/A</v>
      </c>
      <c r="L82" s="137" t="s">
        <v>2410</v>
      </c>
      <c r="M82" s="95" t="s">
        <v>2438</v>
      </c>
      <c r="N82" s="95" t="s">
        <v>2444</v>
      </c>
      <c r="O82" s="146" t="s">
        <v>2613</v>
      </c>
      <c r="P82" s="146"/>
      <c r="Q82" s="129" t="s">
        <v>2410</v>
      </c>
    </row>
    <row r="83" spans="1:17" s="123" customFormat="1" ht="18" x14ac:dyDescent="0.25">
      <c r="A83" s="146" t="str">
        <f>VLOOKUP(E83,'LISTADO ATM'!$A$2:$C$901,3,0)</f>
        <v>NORTE</v>
      </c>
      <c r="B83" s="126" t="s">
        <v>2719</v>
      </c>
      <c r="C83" s="96">
        <v>44434.912789351853</v>
      </c>
      <c r="D83" s="96" t="s">
        <v>2612</v>
      </c>
      <c r="E83" s="126">
        <v>687</v>
      </c>
      <c r="F83" s="146" t="str">
        <f>VLOOKUP(E83,VIP!$A$2:$O15451,2,0)</f>
        <v>DRBR687</v>
      </c>
      <c r="G83" s="146" t="str">
        <f>VLOOKUP(E83,'LISTADO ATM'!$A$2:$B$900,2,0)</f>
        <v>ATM Oficina Monterrico II</v>
      </c>
      <c r="H83" s="146" t="str">
        <f>VLOOKUP(E83,VIP!$A$2:$O20412,7,FALSE)</f>
        <v>NO</v>
      </c>
      <c r="I83" s="146" t="str">
        <f>VLOOKUP(E83,VIP!$A$2:$O12377,8,FALSE)</f>
        <v>NO</v>
      </c>
      <c r="J83" s="146" t="str">
        <f>VLOOKUP(E83,VIP!$A$2:$O12327,8,FALSE)</f>
        <v>NO</v>
      </c>
      <c r="K83" s="146" t="str">
        <f>VLOOKUP(E83,VIP!$A$2:$O15901,6,0)</f>
        <v>SI</v>
      </c>
      <c r="L83" s="137" t="s">
        <v>2410</v>
      </c>
      <c r="M83" s="95" t="s">
        <v>2438</v>
      </c>
      <c r="N83" s="95" t="s">
        <v>2444</v>
      </c>
      <c r="O83" s="146" t="s">
        <v>2613</v>
      </c>
      <c r="P83" s="146"/>
      <c r="Q83" s="129" t="s">
        <v>2410</v>
      </c>
    </row>
    <row r="84" spans="1:17" s="123" customFormat="1" ht="18" x14ac:dyDescent="0.25">
      <c r="A84" s="146" t="str">
        <f>VLOOKUP(E84,'LISTADO ATM'!$A$2:$C$901,3,0)</f>
        <v>DISTRITO NACIONAL</v>
      </c>
      <c r="B84" s="126" t="s">
        <v>2717</v>
      </c>
      <c r="C84" s="96">
        <v>44434.913425925923</v>
      </c>
      <c r="D84" s="96" t="s">
        <v>2460</v>
      </c>
      <c r="E84" s="126">
        <v>735</v>
      </c>
      <c r="F84" s="146" t="str">
        <f>VLOOKUP(E84,VIP!$A$2:$O15450,2,0)</f>
        <v>DRBR179</v>
      </c>
      <c r="G84" s="146" t="str">
        <f>VLOOKUP(E84,'LISTADO ATM'!$A$2:$B$900,2,0)</f>
        <v xml:space="preserve">ATM Oficina Independencia II  </v>
      </c>
      <c r="H84" s="146" t="str">
        <f>VLOOKUP(E84,VIP!$A$2:$O20411,7,FALSE)</f>
        <v>Si</v>
      </c>
      <c r="I84" s="146" t="str">
        <f>VLOOKUP(E84,VIP!$A$2:$O12376,8,FALSE)</f>
        <v>Si</v>
      </c>
      <c r="J84" s="146" t="str">
        <f>VLOOKUP(E84,VIP!$A$2:$O12326,8,FALSE)</f>
        <v>Si</v>
      </c>
      <c r="K84" s="146" t="str">
        <f>VLOOKUP(E84,VIP!$A$2:$O15900,6,0)</f>
        <v>NO</v>
      </c>
      <c r="L84" s="137" t="s">
        <v>2718</v>
      </c>
      <c r="M84" s="95" t="s">
        <v>2438</v>
      </c>
      <c r="N84" s="95" t="s">
        <v>2444</v>
      </c>
      <c r="O84" s="146" t="s">
        <v>2461</v>
      </c>
      <c r="P84" s="146"/>
      <c r="Q84" s="129" t="s">
        <v>2718</v>
      </c>
    </row>
    <row r="85" spans="1:17" s="123" customFormat="1" ht="18" x14ac:dyDescent="0.25">
      <c r="A85" s="146" t="str">
        <f>VLOOKUP(E85,'LISTADO ATM'!$A$2:$C$901,3,0)</f>
        <v>DISTRITO NACIONAL</v>
      </c>
      <c r="B85" s="126" t="s">
        <v>2716</v>
      </c>
      <c r="C85" s="96">
        <v>44434.925520833334</v>
      </c>
      <c r="D85" s="96" t="s">
        <v>2441</v>
      </c>
      <c r="E85" s="126">
        <v>573</v>
      </c>
      <c r="F85" s="146" t="str">
        <f>VLOOKUP(E85,VIP!$A$2:$O15449,2,0)</f>
        <v>DRBR038</v>
      </c>
      <c r="G85" s="146" t="str">
        <f>VLOOKUP(E85,'LISTADO ATM'!$A$2:$B$900,2,0)</f>
        <v xml:space="preserve">ATM IDSS </v>
      </c>
      <c r="H85" s="146" t="str">
        <f>VLOOKUP(E85,VIP!$A$2:$O20410,7,FALSE)</f>
        <v>Si</v>
      </c>
      <c r="I85" s="146" t="str">
        <f>VLOOKUP(E85,VIP!$A$2:$O12375,8,FALSE)</f>
        <v>Si</v>
      </c>
      <c r="J85" s="146" t="str">
        <f>VLOOKUP(E85,VIP!$A$2:$O12325,8,FALSE)</f>
        <v>Si</v>
      </c>
      <c r="K85" s="146" t="str">
        <f>VLOOKUP(E85,VIP!$A$2:$O15899,6,0)</f>
        <v>NO</v>
      </c>
      <c r="L85" s="137" t="s">
        <v>2410</v>
      </c>
      <c r="M85" s="95" t="s">
        <v>2438</v>
      </c>
      <c r="N85" s="95" t="s">
        <v>2444</v>
      </c>
      <c r="O85" s="146" t="s">
        <v>2445</v>
      </c>
      <c r="P85" s="146"/>
      <c r="Q85" s="129" t="s">
        <v>2410</v>
      </c>
    </row>
    <row r="86" spans="1:17" s="123" customFormat="1" ht="18" x14ac:dyDescent="0.25">
      <c r="A86" s="146" t="str">
        <f>VLOOKUP(E86,'LISTADO ATM'!$A$2:$C$901,3,0)</f>
        <v>DISTRITO NACIONAL</v>
      </c>
      <c r="B86" s="126" t="s">
        <v>2715</v>
      </c>
      <c r="C86" s="96">
        <v>44434.926400462966</v>
      </c>
      <c r="D86" s="96" t="s">
        <v>2460</v>
      </c>
      <c r="E86" s="126">
        <v>930</v>
      </c>
      <c r="F86" s="146" t="str">
        <f>VLOOKUP(E86,VIP!$A$2:$O15448,2,0)</f>
        <v>DRBR930</v>
      </c>
      <c r="G86" s="146" t="str">
        <f>VLOOKUP(E86,'LISTADO ATM'!$A$2:$B$900,2,0)</f>
        <v>ATM Oficina Plaza Spring Center</v>
      </c>
      <c r="H86" s="146" t="str">
        <f>VLOOKUP(E86,VIP!$A$2:$O20409,7,FALSE)</f>
        <v>Si</v>
      </c>
      <c r="I86" s="146" t="str">
        <f>VLOOKUP(E86,VIP!$A$2:$O12374,8,FALSE)</f>
        <v>Si</v>
      </c>
      <c r="J86" s="146" t="str">
        <f>VLOOKUP(E86,VIP!$A$2:$O12324,8,FALSE)</f>
        <v>Si</v>
      </c>
      <c r="K86" s="146" t="str">
        <f>VLOOKUP(E86,VIP!$A$2:$O15898,6,0)</f>
        <v>NO</v>
      </c>
      <c r="L86" s="137" t="s">
        <v>2410</v>
      </c>
      <c r="M86" s="95" t="s">
        <v>2438</v>
      </c>
      <c r="N86" s="95" t="s">
        <v>2444</v>
      </c>
      <c r="O86" s="146" t="s">
        <v>2461</v>
      </c>
      <c r="P86" s="146"/>
      <c r="Q86" s="129" t="s">
        <v>2410</v>
      </c>
    </row>
    <row r="87" spans="1:17" s="123" customFormat="1" ht="18" x14ac:dyDescent="0.25">
      <c r="A87" s="146" t="str">
        <f>VLOOKUP(E87,'LISTADO ATM'!$A$2:$C$901,3,0)</f>
        <v>DISTRITO NACIONAL</v>
      </c>
      <c r="B87" s="126" t="s">
        <v>2714</v>
      </c>
      <c r="C87" s="96">
        <v>44434.930069444446</v>
      </c>
      <c r="D87" s="96" t="s">
        <v>2174</v>
      </c>
      <c r="E87" s="126">
        <v>672</v>
      </c>
      <c r="F87" s="146" t="str">
        <f>VLOOKUP(E87,VIP!$A$2:$O15446,2,0)</f>
        <v>DRBR672</v>
      </c>
      <c r="G87" s="146" t="str">
        <f>VLOOKUP(E87,'LISTADO ATM'!$A$2:$B$900,2,0)</f>
        <v>ATM Destacamento Policía Nacional La Victoria</v>
      </c>
      <c r="H87" s="146" t="str">
        <f>VLOOKUP(E87,VIP!$A$2:$O20407,7,FALSE)</f>
        <v>Si</v>
      </c>
      <c r="I87" s="146" t="str">
        <f>VLOOKUP(E87,VIP!$A$2:$O12372,8,FALSE)</f>
        <v>Si</v>
      </c>
      <c r="J87" s="146" t="str">
        <f>VLOOKUP(E87,VIP!$A$2:$O12322,8,FALSE)</f>
        <v>Si</v>
      </c>
      <c r="K87" s="146" t="str">
        <f>VLOOKUP(E87,VIP!$A$2:$O15896,6,0)</f>
        <v>SI</v>
      </c>
      <c r="L87" s="137" t="s">
        <v>2239</v>
      </c>
      <c r="M87" s="95" t="s">
        <v>2438</v>
      </c>
      <c r="N87" s="95" t="s">
        <v>2444</v>
      </c>
      <c r="O87" s="146" t="s">
        <v>2446</v>
      </c>
      <c r="P87" s="146"/>
      <c r="Q87" s="129" t="s">
        <v>2239</v>
      </c>
    </row>
    <row r="88" spans="1:17" s="123" customFormat="1" ht="18" x14ac:dyDescent="0.25">
      <c r="A88" s="146" t="str">
        <f>VLOOKUP(E88,'LISTADO ATM'!$A$2:$C$901,3,0)</f>
        <v>DISTRITO NACIONAL</v>
      </c>
      <c r="B88" s="126" t="s">
        <v>2713</v>
      </c>
      <c r="C88" s="96">
        <v>44434.945185185185</v>
      </c>
      <c r="D88" s="96" t="s">
        <v>2174</v>
      </c>
      <c r="E88" s="126">
        <v>973</v>
      </c>
      <c r="F88" s="146" t="str">
        <f>VLOOKUP(E88,VIP!$A$2:$O15445,2,0)</f>
        <v>DRBR912</v>
      </c>
      <c r="G88" s="146" t="str">
        <f>VLOOKUP(E88,'LISTADO ATM'!$A$2:$B$900,2,0)</f>
        <v xml:space="preserve">ATM Oficina Sabana de la Mar </v>
      </c>
      <c r="H88" s="146" t="str">
        <f>VLOOKUP(E88,VIP!$A$2:$O20406,7,FALSE)</f>
        <v>Si</v>
      </c>
      <c r="I88" s="146" t="str">
        <f>VLOOKUP(E88,VIP!$A$2:$O12371,8,FALSE)</f>
        <v>Si</v>
      </c>
      <c r="J88" s="146" t="str">
        <f>VLOOKUP(E88,VIP!$A$2:$O12321,8,FALSE)</f>
        <v>Si</v>
      </c>
      <c r="K88" s="146" t="str">
        <f>VLOOKUP(E88,VIP!$A$2:$O15895,6,0)</f>
        <v>NO</v>
      </c>
      <c r="L88" s="137" t="s">
        <v>2633</v>
      </c>
      <c r="M88" s="95" t="s">
        <v>2438</v>
      </c>
      <c r="N88" s="95" t="s">
        <v>2444</v>
      </c>
      <c r="O88" s="146" t="s">
        <v>2446</v>
      </c>
      <c r="P88" s="146"/>
      <c r="Q88" s="129" t="s">
        <v>2633</v>
      </c>
    </row>
    <row r="89" spans="1:17" s="123" customFormat="1" ht="18" x14ac:dyDescent="0.25">
      <c r="A89" s="146" t="str">
        <f>VLOOKUP(E89,'LISTADO ATM'!$A$2:$C$901,3,0)</f>
        <v>NORTE</v>
      </c>
      <c r="B89" s="126" t="s">
        <v>2712</v>
      </c>
      <c r="C89" s="96">
        <v>44434.946192129632</v>
      </c>
      <c r="D89" s="96" t="s">
        <v>2175</v>
      </c>
      <c r="E89" s="126">
        <v>304</v>
      </c>
      <c r="F89" s="146" t="str">
        <f>VLOOKUP(E89,VIP!$A$2:$O15443,2,0)</f>
        <v>DRBR304</v>
      </c>
      <c r="G89" s="146" t="str">
        <f>VLOOKUP(E89,'LISTADO ATM'!$A$2:$B$900,2,0)</f>
        <v xml:space="preserve">ATM Multicentro La Sirena Estrella Sadhala </v>
      </c>
      <c r="H89" s="146" t="str">
        <f>VLOOKUP(E89,VIP!$A$2:$O20404,7,FALSE)</f>
        <v>Si</v>
      </c>
      <c r="I89" s="146" t="str">
        <f>VLOOKUP(E89,VIP!$A$2:$O12369,8,FALSE)</f>
        <v>Si</v>
      </c>
      <c r="J89" s="146" t="str">
        <f>VLOOKUP(E89,VIP!$A$2:$O12319,8,FALSE)</f>
        <v>Si</v>
      </c>
      <c r="K89" s="146" t="str">
        <f>VLOOKUP(E89,VIP!$A$2:$O15893,6,0)</f>
        <v>NO</v>
      </c>
      <c r="L89" s="137" t="s">
        <v>2633</v>
      </c>
      <c r="M89" s="95" t="s">
        <v>2438</v>
      </c>
      <c r="N89" s="95" t="s">
        <v>2444</v>
      </c>
      <c r="O89" s="146" t="s">
        <v>2583</v>
      </c>
      <c r="P89" s="146"/>
      <c r="Q89" s="129" t="s">
        <v>2633</v>
      </c>
    </row>
    <row r="90" spans="1:17" s="123" customFormat="1" ht="18" x14ac:dyDescent="0.25">
      <c r="A90" s="146" t="str">
        <f>VLOOKUP(E90,'LISTADO ATM'!$A$2:$C$901,3,0)</f>
        <v>DISTRITO NACIONAL</v>
      </c>
      <c r="B90" s="126" t="s">
        <v>2745</v>
      </c>
      <c r="C90" s="96">
        <v>44434.979664351849</v>
      </c>
      <c r="D90" s="96" t="s">
        <v>2441</v>
      </c>
      <c r="E90" s="126">
        <v>458</v>
      </c>
      <c r="F90" s="146" t="str">
        <f>VLOOKUP(E90,VIP!$A$2:$O15467,2,0)</f>
        <v>DRBR458</v>
      </c>
      <c r="G90" s="146" t="str">
        <f>VLOOKUP(E90,'LISTADO ATM'!$A$2:$B$900,2,0)</f>
        <v>ATM Hospital Dario Contreras</v>
      </c>
      <c r="H90" s="146" t="str">
        <f>VLOOKUP(E90,VIP!$A$2:$O20428,7,FALSE)</f>
        <v>Si</v>
      </c>
      <c r="I90" s="146" t="str">
        <f>VLOOKUP(E90,VIP!$A$2:$O12393,8,FALSE)</f>
        <v>Si</v>
      </c>
      <c r="J90" s="146" t="str">
        <f>VLOOKUP(E90,VIP!$A$2:$O12343,8,FALSE)</f>
        <v>Si</v>
      </c>
      <c r="K90" s="146" t="str">
        <f>VLOOKUP(E90,VIP!$A$2:$O15917,6,0)</f>
        <v>NO</v>
      </c>
      <c r="L90" s="137" t="s">
        <v>2410</v>
      </c>
      <c r="M90" s="95" t="s">
        <v>2438</v>
      </c>
      <c r="N90" s="95" t="s">
        <v>2444</v>
      </c>
      <c r="O90" s="146" t="s">
        <v>2445</v>
      </c>
      <c r="P90" s="146"/>
      <c r="Q90" s="129" t="s">
        <v>2410</v>
      </c>
    </row>
    <row r="91" spans="1:17" s="123" customFormat="1" ht="18" x14ac:dyDescent="0.25">
      <c r="A91" s="146" t="str">
        <f>VLOOKUP(E91,'LISTADO ATM'!$A$2:$C$901,3,0)</f>
        <v>ESTE</v>
      </c>
      <c r="B91" s="126" t="s">
        <v>2744</v>
      </c>
      <c r="C91" s="96">
        <v>44434.980671296296</v>
      </c>
      <c r="D91" s="96" t="s">
        <v>2460</v>
      </c>
      <c r="E91" s="126">
        <v>158</v>
      </c>
      <c r="F91" s="146" t="str">
        <f>VLOOKUP(E91,VIP!$A$2:$O15466,2,0)</f>
        <v>DRBR158</v>
      </c>
      <c r="G91" s="146" t="str">
        <f>VLOOKUP(E91,'LISTADO ATM'!$A$2:$B$900,2,0)</f>
        <v xml:space="preserve">ATM Oficina Romana Norte </v>
      </c>
      <c r="H91" s="146" t="str">
        <f>VLOOKUP(E91,VIP!$A$2:$O20427,7,FALSE)</f>
        <v>Si</v>
      </c>
      <c r="I91" s="146" t="str">
        <f>VLOOKUP(E91,VIP!$A$2:$O12392,8,FALSE)</f>
        <v>Si</v>
      </c>
      <c r="J91" s="146" t="str">
        <f>VLOOKUP(E91,VIP!$A$2:$O12342,8,FALSE)</f>
        <v>Si</v>
      </c>
      <c r="K91" s="146" t="str">
        <f>VLOOKUP(E91,VIP!$A$2:$O15916,6,0)</f>
        <v>SI</v>
      </c>
      <c r="L91" s="137" t="s">
        <v>2410</v>
      </c>
      <c r="M91" s="95" t="s">
        <v>2438</v>
      </c>
      <c r="N91" s="95" t="s">
        <v>2444</v>
      </c>
      <c r="O91" s="146" t="s">
        <v>2461</v>
      </c>
      <c r="P91" s="146"/>
      <c r="Q91" s="129" t="s">
        <v>2410</v>
      </c>
    </row>
    <row r="92" spans="1:17" s="123" customFormat="1" ht="18" x14ac:dyDescent="0.25">
      <c r="A92" s="146" t="str">
        <f>VLOOKUP(E92,'LISTADO ATM'!$A$2:$C$901,3,0)</f>
        <v>NORTE</v>
      </c>
      <c r="B92" s="126" t="s">
        <v>2743</v>
      </c>
      <c r="C92" s="96">
        <v>44435.040439814817</v>
      </c>
      <c r="D92" s="96" t="s">
        <v>2460</v>
      </c>
      <c r="E92" s="126">
        <v>956</v>
      </c>
      <c r="F92" s="146" t="str">
        <f>VLOOKUP(E92,VIP!$A$2:$O15463,2,0)</f>
        <v>DRBR956</v>
      </c>
      <c r="G92" s="146" t="str">
        <f>VLOOKUP(E92,'LISTADO ATM'!$A$2:$B$900,2,0)</f>
        <v xml:space="preserve">ATM Autoservicio El Jaya (SFM) </v>
      </c>
      <c r="H92" s="146" t="str">
        <f>VLOOKUP(E92,VIP!$A$2:$O20424,7,FALSE)</f>
        <v>Si</v>
      </c>
      <c r="I92" s="146" t="str">
        <f>VLOOKUP(E92,VIP!$A$2:$O12389,8,FALSE)</f>
        <v>Si</v>
      </c>
      <c r="J92" s="146" t="str">
        <f>VLOOKUP(E92,VIP!$A$2:$O12339,8,FALSE)</f>
        <v>Si</v>
      </c>
      <c r="K92" s="146" t="str">
        <f>VLOOKUP(E92,VIP!$A$2:$O15913,6,0)</f>
        <v>NO</v>
      </c>
      <c r="L92" s="137" t="s">
        <v>2631</v>
      </c>
      <c r="M92" s="95" t="s">
        <v>2438</v>
      </c>
      <c r="N92" s="95" t="s">
        <v>2444</v>
      </c>
      <c r="O92" s="146" t="s">
        <v>2746</v>
      </c>
      <c r="P92" s="146"/>
      <c r="Q92" s="129" t="s">
        <v>2631</v>
      </c>
    </row>
    <row r="93" spans="1:17" s="123" customFormat="1" ht="18" x14ac:dyDescent="0.25">
      <c r="A93" s="146" t="str">
        <f>VLOOKUP(E93,'LISTADO ATM'!$A$2:$C$901,3,0)</f>
        <v>ESTE</v>
      </c>
      <c r="B93" s="126" t="s">
        <v>2742</v>
      </c>
      <c r="C93" s="96">
        <v>44435.042337962965</v>
      </c>
      <c r="D93" s="96" t="s">
        <v>2174</v>
      </c>
      <c r="E93" s="126">
        <v>822</v>
      </c>
      <c r="F93" s="146" t="str">
        <f>VLOOKUP(E93,VIP!$A$2:$O15462,2,0)</f>
        <v>DRBR822</v>
      </c>
      <c r="G93" s="146" t="str">
        <f>VLOOKUP(E93,'LISTADO ATM'!$A$2:$B$900,2,0)</f>
        <v xml:space="preserve">ATM INDUSPALMA </v>
      </c>
      <c r="H93" s="146" t="str">
        <f>VLOOKUP(E93,VIP!$A$2:$O20423,7,FALSE)</f>
        <v>Si</v>
      </c>
      <c r="I93" s="146" t="str">
        <f>VLOOKUP(E93,VIP!$A$2:$O12388,8,FALSE)</f>
        <v>Si</v>
      </c>
      <c r="J93" s="146" t="str">
        <f>VLOOKUP(E93,VIP!$A$2:$O12338,8,FALSE)</f>
        <v>Si</v>
      </c>
      <c r="K93" s="146" t="str">
        <f>VLOOKUP(E93,VIP!$A$2:$O15912,6,0)</f>
        <v>NO</v>
      </c>
      <c r="L93" s="137" t="s">
        <v>2239</v>
      </c>
      <c r="M93" s="95" t="s">
        <v>2438</v>
      </c>
      <c r="N93" s="95" t="s">
        <v>2444</v>
      </c>
      <c r="O93" s="146" t="s">
        <v>2446</v>
      </c>
      <c r="P93" s="146"/>
      <c r="Q93" s="129" t="s">
        <v>2239</v>
      </c>
    </row>
    <row r="94" spans="1:17" s="123" customFormat="1" ht="18" x14ac:dyDescent="0.25">
      <c r="A94" s="146" t="str">
        <f>VLOOKUP(E94,'LISTADO ATM'!$A$2:$C$901,3,0)</f>
        <v>DISTRITO NACIONAL</v>
      </c>
      <c r="B94" s="126" t="s">
        <v>2741</v>
      </c>
      <c r="C94" s="96">
        <v>44435.04923611111</v>
      </c>
      <c r="D94" s="96" t="s">
        <v>2174</v>
      </c>
      <c r="E94" s="126">
        <v>744</v>
      </c>
      <c r="F94" s="146" t="str">
        <f>VLOOKUP(E94,VIP!$A$2:$O15461,2,0)</f>
        <v>DRBR289</v>
      </c>
      <c r="G94" s="146" t="str">
        <f>VLOOKUP(E94,'LISTADO ATM'!$A$2:$B$900,2,0)</f>
        <v xml:space="preserve">ATM Multicentro La Sirena Venezuela </v>
      </c>
      <c r="H94" s="146" t="str">
        <f>VLOOKUP(E94,VIP!$A$2:$O20422,7,FALSE)</f>
        <v>Si</v>
      </c>
      <c r="I94" s="146" t="str">
        <f>VLOOKUP(E94,VIP!$A$2:$O12387,8,FALSE)</f>
        <v>Si</v>
      </c>
      <c r="J94" s="146" t="str">
        <f>VLOOKUP(E94,VIP!$A$2:$O12337,8,FALSE)</f>
        <v>Si</v>
      </c>
      <c r="K94" s="146" t="str">
        <f>VLOOKUP(E94,VIP!$A$2:$O15911,6,0)</f>
        <v>SI</v>
      </c>
      <c r="L94" s="137" t="s">
        <v>2239</v>
      </c>
      <c r="M94" s="95" t="s">
        <v>2438</v>
      </c>
      <c r="N94" s="95" t="s">
        <v>2444</v>
      </c>
      <c r="O94" s="146" t="s">
        <v>2446</v>
      </c>
      <c r="P94" s="146"/>
      <c r="Q94" s="129" t="s">
        <v>2239</v>
      </c>
    </row>
    <row r="95" spans="1:17" s="123" customFormat="1" ht="18" x14ac:dyDescent="0.25">
      <c r="A95" s="146" t="str">
        <f>VLOOKUP(E95,'LISTADO ATM'!$A$2:$C$901,3,0)</f>
        <v>NORTE</v>
      </c>
      <c r="B95" s="126" t="s">
        <v>2740</v>
      </c>
      <c r="C95" s="96">
        <v>44435.064780092594</v>
      </c>
      <c r="D95" s="96" t="s">
        <v>2460</v>
      </c>
      <c r="E95" s="126">
        <v>432</v>
      </c>
      <c r="F95" s="146" t="str">
        <f>VLOOKUP(E95,VIP!$A$2:$O15459,2,0)</f>
        <v>DRBR432</v>
      </c>
      <c r="G95" s="146" t="str">
        <f>VLOOKUP(E95,'LISTADO ATM'!$A$2:$B$900,2,0)</f>
        <v xml:space="preserve">ATM Oficina Puerto Plata II </v>
      </c>
      <c r="H95" s="146" t="str">
        <f>VLOOKUP(E95,VIP!$A$2:$O20420,7,FALSE)</f>
        <v>Si</v>
      </c>
      <c r="I95" s="146" t="str">
        <f>VLOOKUP(E95,VIP!$A$2:$O12385,8,FALSE)</f>
        <v>Si</v>
      </c>
      <c r="J95" s="146" t="str">
        <f>VLOOKUP(E95,VIP!$A$2:$O12335,8,FALSE)</f>
        <v>Si</v>
      </c>
      <c r="K95" s="146" t="str">
        <f>VLOOKUP(E95,VIP!$A$2:$O15909,6,0)</f>
        <v>SI</v>
      </c>
      <c r="L95" s="137" t="s">
        <v>2434</v>
      </c>
      <c r="M95" s="95" t="s">
        <v>2438</v>
      </c>
      <c r="N95" s="95" t="s">
        <v>2444</v>
      </c>
      <c r="O95" s="146" t="s">
        <v>2746</v>
      </c>
      <c r="P95" s="146"/>
      <c r="Q95" s="129" t="s">
        <v>2434</v>
      </c>
    </row>
    <row r="96" spans="1:17" s="123" customFormat="1" ht="18" x14ac:dyDescent="0.25">
      <c r="A96" s="146" t="str">
        <f>VLOOKUP(E96,'LISTADO ATM'!$A$2:$C$901,3,0)</f>
        <v>NORTE</v>
      </c>
      <c r="B96" s="126" t="s">
        <v>2739</v>
      </c>
      <c r="C96" s="96">
        <v>44435.067800925928</v>
      </c>
      <c r="D96" s="96" t="s">
        <v>2612</v>
      </c>
      <c r="E96" s="126">
        <v>371</v>
      </c>
      <c r="F96" s="146" t="str">
        <f>VLOOKUP(E96,VIP!$A$2:$O15458,2,0)</f>
        <v>DRBR371</v>
      </c>
      <c r="G96" s="146" t="str">
        <f>VLOOKUP(E96,'LISTADO ATM'!$A$2:$B$900,2,0)</f>
        <v>ATM AYUNTAMIENTO JIMA LA VEGA</v>
      </c>
      <c r="H96" s="146">
        <f>VLOOKUP(E96,VIP!$A$2:$O20419,7,FALSE)</f>
        <v>0</v>
      </c>
      <c r="I96" s="146">
        <f>VLOOKUP(E96,VIP!$A$2:$O12384,8,FALSE)</f>
        <v>0</v>
      </c>
      <c r="J96" s="146">
        <f>VLOOKUP(E96,VIP!$A$2:$O12334,8,FALSE)</f>
        <v>0</v>
      </c>
      <c r="K96" s="146">
        <f>VLOOKUP(E96,VIP!$A$2:$O15908,6,0)</f>
        <v>0</v>
      </c>
      <c r="L96" s="137" t="s">
        <v>2410</v>
      </c>
      <c r="M96" s="95" t="s">
        <v>2438</v>
      </c>
      <c r="N96" s="95" t="s">
        <v>2444</v>
      </c>
      <c r="O96" s="146" t="s">
        <v>2613</v>
      </c>
      <c r="P96" s="146"/>
      <c r="Q96" s="129" t="s">
        <v>2410</v>
      </c>
    </row>
    <row r="97" spans="1:17" s="123" customFormat="1" ht="18" x14ac:dyDescent="0.25">
      <c r="A97" s="146" t="str">
        <f>VLOOKUP(E97,'LISTADO ATM'!$A$2:$C$901,3,0)</f>
        <v>SUR</v>
      </c>
      <c r="B97" s="126" t="s">
        <v>2738</v>
      </c>
      <c r="C97" s="96">
        <v>44435.070393518516</v>
      </c>
      <c r="D97" s="96" t="s">
        <v>2441</v>
      </c>
      <c r="E97" s="126">
        <v>311</v>
      </c>
      <c r="F97" s="146" t="str">
        <f>VLOOKUP(E97,VIP!$A$2:$O15457,2,0)</f>
        <v>DRBR381</v>
      </c>
      <c r="G97" s="146" t="str">
        <f>VLOOKUP(E97,'LISTADO ATM'!$A$2:$B$900,2,0)</f>
        <v>ATM Plaza Eroski</v>
      </c>
      <c r="H97" s="146" t="str">
        <f>VLOOKUP(E97,VIP!$A$2:$O20418,7,FALSE)</f>
        <v>Si</v>
      </c>
      <c r="I97" s="146" t="str">
        <f>VLOOKUP(E97,VIP!$A$2:$O12383,8,FALSE)</f>
        <v>Si</v>
      </c>
      <c r="J97" s="146" t="str">
        <f>VLOOKUP(E97,VIP!$A$2:$O12333,8,FALSE)</f>
        <v>Si</v>
      </c>
      <c r="K97" s="146" t="str">
        <f>VLOOKUP(E97,VIP!$A$2:$O15907,6,0)</f>
        <v>NO</v>
      </c>
      <c r="L97" s="137" t="s">
        <v>2434</v>
      </c>
      <c r="M97" s="95" t="s">
        <v>2438</v>
      </c>
      <c r="N97" s="95" t="s">
        <v>2444</v>
      </c>
      <c r="O97" s="146" t="s">
        <v>2445</v>
      </c>
      <c r="P97" s="146"/>
      <c r="Q97" s="129" t="s">
        <v>2434</v>
      </c>
    </row>
    <row r="98" spans="1:17" s="123" customFormat="1" ht="18" x14ac:dyDescent="0.25">
      <c r="A98" s="146" t="str">
        <f>VLOOKUP(E98,'LISTADO ATM'!$A$2:$C$901,3,0)</f>
        <v>ESTE</v>
      </c>
      <c r="B98" s="126" t="s">
        <v>2737</v>
      </c>
      <c r="C98" s="96">
        <v>44435.071423611109</v>
      </c>
      <c r="D98" s="96" t="s">
        <v>2460</v>
      </c>
      <c r="E98" s="126">
        <v>289</v>
      </c>
      <c r="F98" s="146" t="str">
        <f>VLOOKUP(E98,VIP!$A$2:$O15456,2,0)</f>
        <v>DRBR910</v>
      </c>
      <c r="G98" s="146" t="str">
        <f>VLOOKUP(E98,'LISTADO ATM'!$A$2:$B$900,2,0)</f>
        <v>ATM Oficina Bávaro II</v>
      </c>
      <c r="H98" s="146" t="str">
        <f>VLOOKUP(E98,VIP!$A$2:$O20417,7,FALSE)</f>
        <v>Si</v>
      </c>
      <c r="I98" s="146" t="str">
        <f>VLOOKUP(E98,VIP!$A$2:$O12382,8,FALSE)</f>
        <v>Si</v>
      </c>
      <c r="J98" s="146" t="str">
        <f>VLOOKUP(E98,VIP!$A$2:$O12332,8,FALSE)</f>
        <v>Si</v>
      </c>
      <c r="K98" s="146" t="str">
        <f>VLOOKUP(E98,VIP!$A$2:$O15906,6,0)</f>
        <v>NO</v>
      </c>
      <c r="L98" s="137" t="s">
        <v>2434</v>
      </c>
      <c r="M98" s="95" t="s">
        <v>2438</v>
      </c>
      <c r="N98" s="95" t="s">
        <v>2444</v>
      </c>
      <c r="O98" s="146" t="s">
        <v>2746</v>
      </c>
      <c r="P98" s="146"/>
      <c r="Q98" s="129" t="s">
        <v>2434</v>
      </c>
    </row>
    <row r="99" spans="1:17" s="123" customFormat="1" ht="18" x14ac:dyDescent="0.25">
      <c r="A99" s="146" t="str">
        <f>VLOOKUP(E99,'LISTADO ATM'!$A$2:$C$901,3,0)</f>
        <v>ESTE</v>
      </c>
      <c r="B99" s="126" t="s">
        <v>2736</v>
      </c>
      <c r="C99" s="96">
        <v>44435.073159722226</v>
      </c>
      <c r="D99" s="96" t="s">
        <v>2460</v>
      </c>
      <c r="E99" s="126">
        <v>217</v>
      </c>
      <c r="F99" s="146" t="str">
        <f>VLOOKUP(E99,VIP!$A$2:$O15455,2,0)</f>
        <v>DRBR217</v>
      </c>
      <c r="G99" s="146" t="str">
        <f>VLOOKUP(E99,'LISTADO ATM'!$A$2:$B$900,2,0)</f>
        <v xml:space="preserve">ATM Oficina Bávaro </v>
      </c>
      <c r="H99" s="146" t="str">
        <f>VLOOKUP(E99,VIP!$A$2:$O20416,7,FALSE)</f>
        <v>Si</v>
      </c>
      <c r="I99" s="146" t="str">
        <f>VLOOKUP(E99,VIP!$A$2:$O12381,8,FALSE)</f>
        <v>Si</v>
      </c>
      <c r="J99" s="146" t="str">
        <f>VLOOKUP(E99,VIP!$A$2:$O12331,8,FALSE)</f>
        <v>Si</v>
      </c>
      <c r="K99" s="146" t="str">
        <f>VLOOKUP(E99,VIP!$A$2:$O15905,6,0)</f>
        <v>NO</v>
      </c>
      <c r="L99" s="137" t="s">
        <v>2434</v>
      </c>
      <c r="M99" s="95" t="s">
        <v>2438</v>
      </c>
      <c r="N99" s="95" t="s">
        <v>2444</v>
      </c>
      <c r="O99" s="146" t="s">
        <v>2746</v>
      </c>
      <c r="P99" s="146"/>
      <c r="Q99" s="129" t="s">
        <v>2434</v>
      </c>
    </row>
    <row r="100" spans="1:17" s="123" customFormat="1" ht="18" x14ac:dyDescent="0.25">
      <c r="A100" s="146" t="str">
        <f>VLOOKUP(E100,'LISTADO ATM'!$A$2:$C$901,3,0)</f>
        <v>NORTE</v>
      </c>
      <c r="B100" s="126" t="s">
        <v>2735</v>
      </c>
      <c r="C100" s="96">
        <v>44435.074560185189</v>
      </c>
      <c r="D100" s="96" t="s">
        <v>2612</v>
      </c>
      <c r="E100" s="126">
        <v>172</v>
      </c>
      <c r="F100" s="146" t="str">
        <f>VLOOKUP(E100,VIP!$A$2:$O15454,2,0)</f>
        <v>DRBR172</v>
      </c>
      <c r="G100" s="146" t="str">
        <f>VLOOKUP(E100,'LISTADO ATM'!$A$2:$B$900,2,0)</f>
        <v xml:space="preserve">ATM UNP Guaucí </v>
      </c>
      <c r="H100" s="146" t="str">
        <f>VLOOKUP(E100,VIP!$A$2:$O20415,7,FALSE)</f>
        <v>Si</v>
      </c>
      <c r="I100" s="146" t="str">
        <f>VLOOKUP(E100,VIP!$A$2:$O12380,8,FALSE)</f>
        <v>Si</v>
      </c>
      <c r="J100" s="146" t="str">
        <f>VLOOKUP(E100,VIP!$A$2:$O12330,8,FALSE)</f>
        <v>Si</v>
      </c>
      <c r="K100" s="146" t="str">
        <f>VLOOKUP(E100,VIP!$A$2:$O15904,6,0)</f>
        <v>NO</v>
      </c>
      <c r="L100" s="137" t="s">
        <v>2434</v>
      </c>
      <c r="M100" s="95" t="s">
        <v>2438</v>
      </c>
      <c r="N100" s="95" t="s">
        <v>2444</v>
      </c>
      <c r="O100" s="146" t="s">
        <v>2613</v>
      </c>
      <c r="P100" s="146"/>
      <c r="Q100" s="129" t="s">
        <v>2434</v>
      </c>
    </row>
    <row r="101" spans="1:17" s="123" customFormat="1" ht="18" x14ac:dyDescent="0.25">
      <c r="A101" s="146" t="str">
        <f>VLOOKUP(E101,'LISTADO ATM'!$A$2:$C$901,3,0)</f>
        <v>DISTRITO NACIONAL</v>
      </c>
      <c r="B101" s="126" t="s">
        <v>2734</v>
      </c>
      <c r="C101" s="96">
        <v>44435.081377314818</v>
      </c>
      <c r="D101" s="96" t="s">
        <v>2460</v>
      </c>
      <c r="E101" s="126">
        <v>504</v>
      </c>
      <c r="F101" s="146" t="str">
        <f>VLOOKUP(E101,VIP!$A$2:$O15453,2,0)</f>
        <v>DRBR504</v>
      </c>
      <c r="G101" s="146" t="str">
        <f>VLOOKUP(E101,'LISTADO ATM'!$A$2:$B$900,2,0)</f>
        <v>ATM Oficina Plaza Moderna</v>
      </c>
      <c r="H101" s="146" t="str">
        <f>VLOOKUP(E101,VIP!$A$2:$O20414,7,FALSE)</f>
        <v>Si</v>
      </c>
      <c r="I101" s="146" t="str">
        <f>VLOOKUP(E101,VIP!$A$2:$O12379,8,FALSE)</f>
        <v>Si</v>
      </c>
      <c r="J101" s="146" t="str">
        <f>VLOOKUP(E101,VIP!$A$2:$O12329,8,FALSE)</f>
        <v>Si</v>
      </c>
      <c r="K101" s="146" t="str">
        <f>VLOOKUP(E101,VIP!$A$2:$O15903,6,0)</f>
        <v>NO</v>
      </c>
      <c r="L101" s="137" t="s">
        <v>2410</v>
      </c>
      <c r="M101" s="95" t="s">
        <v>2438</v>
      </c>
      <c r="N101" s="95" t="s">
        <v>2444</v>
      </c>
      <c r="O101" s="146" t="s">
        <v>2746</v>
      </c>
      <c r="P101" s="146"/>
      <c r="Q101" s="129" t="s">
        <v>2410</v>
      </c>
    </row>
    <row r="102" spans="1:17" s="123" customFormat="1" ht="18" x14ac:dyDescent="0.25">
      <c r="A102" s="146" t="str">
        <f>VLOOKUP(E102,'LISTADO ATM'!$A$2:$C$901,3,0)</f>
        <v>NORTE</v>
      </c>
      <c r="B102" s="126" t="s">
        <v>2733</v>
      </c>
      <c r="C102" s="96">
        <v>44435.088067129633</v>
      </c>
      <c r="D102" s="96" t="s">
        <v>2612</v>
      </c>
      <c r="E102" s="126">
        <v>728</v>
      </c>
      <c r="F102" s="146" t="str">
        <f>VLOOKUP(E102,VIP!$A$2:$O15452,2,0)</f>
        <v>DRBR051</v>
      </c>
      <c r="G102" s="146" t="str">
        <f>VLOOKUP(E102,'LISTADO ATM'!$A$2:$B$900,2,0)</f>
        <v xml:space="preserve">ATM UNP La Vega Oficina Regional Norcentral </v>
      </c>
      <c r="H102" s="146" t="str">
        <f>VLOOKUP(E102,VIP!$A$2:$O20413,7,FALSE)</f>
        <v>Si</v>
      </c>
      <c r="I102" s="146" t="str">
        <f>VLOOKUP(E102,VIP!$A$2:$O12378,8,FALSE)</f>
        <v>Si</v>
      </c>
      <c r="J102" s="146" t="str">
        <f>VLOOKUP(E102,VIP!$A$2:$O12328,8,FALSE)</f>
        <v>Si</v>
      </c>
      <c r="K102" s="146" t="str">
        <f>VLOOKUP(E102,VIP!$A$2:$O15902,6,0)</f>
        <v>SI</v>
      </c>
      <c r="L102" s="137" t="s">
        <v>2410</v>
      </c>
      <c r="M102" s="95" t="s">
        <v>2438</v>
      </c>
      <c r="N102" s="95" t="s">
        <v>2444</v>
      </c>
      <c r="O102" s="146" t="s">
        <v>2613</v>
      </c>
      <c r="P102" s="146"/>
      <c r="Q102" s="129" t="s">
        <v>2410</v>
      </c>
    </row>
    <row r="103" spans="1:17" s="123" customFormat="1" ht="18" x14ac:dyDescent="0.25">
      <c r="A103" s="146" t="str">
        <f>VLOOKUP(E103,'LISTADO ATM'!$A$2:$C$901,3,0)</f>
        <v>DISTRITO NACIONAL</v>
      </c>
      <c r="B103" s="126" t="s">
        <v>2732</v>
      </c>
      <c r="C103" s="96">
        <v>44435.089571759258</v>
      </c>
      <c r="D103" s="96" t="s">
        <v>2441</v>
      </c>
      <c r="E103" s="126">
        <v>714</v>
      </c>
      <c r="F103" s="146" t="str">
        <f>VLOOKUP(E103,VIP!$A$2:$O15451,2,0)</f>
        <v>DRBR16M</v>
      </c>
      <c r="G103" s="146" t="str">
        <f>VLOOKUP(E103,'LISTADO ATM'!$A$2:$B$900,2,0)</f>
        <v xml:space="preserve">ATM Hospital de Herrera </v>
      </c>
      <c r="H103" s="146" t="str">
        <f>VLOOKUP(E103,VIP!$A$2:$O20412,7,FALSE)</f>
        <v>Si</v>
      </c>
      <c r="I103" s="146" t="str">
        <f>VLOOKUP(E103,VIP!$A$2:$O12377,8,FALSE)</f>
        <v>Si</v>
      </c>
      <c r="J103" s="146" t="str">
        <f>VLOOKUP(E103,VIP!$A$2:$O12327,8,FALSE)</f>
        <v>Si</v>
      </c>
      <c r="K103" s="146" t="str">
        <f>VLOOKUP(E103,VIP!$A$2:$O15901,6,0)</f>
        <v>NO</v>
      </c>
      <c r="L103" s="137" t="s">
        <v>2410</v>
      </c>
      <c r="M103" s="95" t="s">
        <v>2438</v>
      </c>
      <c r="N103" s="95" t="s">
        <v>2444</v>
      </c>
      <c r="O103" s="146" t="s">
        <v>2445</v>
      </c>
      <c r="P103" s="146"/>
      <c r="Q103" s="129" t="s">
        <v>2410</v>
      </c>
    </row>
    <row r="104" spans="1:17" s="123" customFormat="1" ht="18" x14ac:dyDescent="0.25">
      <c r="A104" s="146" t="str">
        <f>VLOOKUP(E104,'LISTADO ATM'!$A$2:$C$901,3,0)</f>
        <v>NORTE</v>
      </c>
      <c r="B104" s="126" t="s">
        <v>2731</v>
      </c>
      <c r="C104" s="96">
        <v>44435.091817129629</v>
      </c>
      <c r="D104" s="96" t="s">
        <v>2460</v>
      </c>
      <c r="E104" s="126">
        <v>636</v>
      </c>
      <c r="F104" s="146" t="str">
        <f>VLOOKUP(E104,VIP!$A$2:$O15450,2,0)</f>
        <v>DRBR110</v>
      </c>
      <c r="G104" s="146" t="str">
        <f>VLOOKUP(E104,'LISTADO ATM'!$A$2:$B$900,2,0)</f>
        <v xml:space="preserve">ATM Oficina Tamboríl </v>
      </c>
      <c r="H104" s="146" t="str">
        <f>VLOOKUP(E104,VIP!$A$2:$O20411,7,FALSE)</f>
        <v>Si</v>
      </c>
      <c r="I104" s="146" t="str">
        <f>VLOOKUP(E104,VIP!$A$2:$O12376,8,FALSE)</f>
        <v>Si</v>
      </c>
      <c r="J104" s="146" t="str">
        <f>VLOOKUP(E104,VIP!$A$2:$O12326,8,FALSE)</f>
        <v>Si</v>
      </c>
      <c r="K104" s="146" t="str">
        <f>VLOOKUP(E104,VIP!$A$2:$O15900,6,0)</f>
        <v>SI</v>
      </c>
      <c r="L104" s="137" t="s">
        <v>2434</v>
      </c>
      <c r="M104" s="95" t="s">
        <v>2438</v>
      </c>
      <c r="N104" s="95" t="s">
        <v>2444</v>
      </c>
      <c r="O104" s="146" t="s">
        <v>2746</v>
      </c>
      <c r="P104" s="146"/>
      <c r="Q104" s="129" t="s">
        <v>2434</v>
      </c>
    </row>
    <row r="105" spans="1:17" s="123" customFormat="1" ht="18" x14ac:dyDescent="0.25">
      <c r="A105" s="146" t="str">
        <f>VLOOKUP(E105,'LISTADO ATM'!$A$2:$C$901,3,0)</f>
        <v>NORTE</v>
      </c>
      <c r="B105" s="126" t="s">
        <v>2730</v>
      </c>
      <c r="C105" s="96">
        <v>44435.097731481481</v>
      </c>
      <c r="D105" s="96" t="s">
        <v>2460</v>
      </c>
      <c r="E105" s="126">
        <v>857</v>
      </c>
      <c r="F105" s="146" t="str">
        <f>VLOOKUP(E105,VIP!$A$2:$O15449,2,0)</f>
        <v>DRBR857</v>
      </c>
      <c r="G105" s="146" t="str">
        <f>VLOOKUP(E105,'LISTADO ATM'!$A$2:$B$900,2,0)</f>
        <v xml:space="preserve">ATM Oficina Los Alamos </v>
      </c>
      <c r="H105" s="146" t="str">
        <f>VLOOKUP(E105,VIP!$A$2:$O20410,7,FALSE)</f>
        <v>Si</v>
      </c>
      <c r="I105" s="146" t="str">
        <f>VLOOKUP(E105,VIP!$A$2:$O12375,8,FALSE)</f>
        <v>Si</v>
      </c>
      <c r="J105" s="146" t="str">
        <f>VLOOKUP(E105,VIP!$A$2:$O12325,8,FALSE)</f>
        <v>Si</v>
      </c>
      <c r="K105" s="146" t="str">
        <f>VLOOKUP(E105,VIP!$A$2:$O15899,6,0)</f>
        <v>NO</v>
      </c>
      <c r="L105" s="137" t="s">
        <v>2410</v>
      </c>
      <c r="M105" s="95" t="s">
        <v>2438</v>
      </c>
      <c r="N105" s="95" t="s">
        <v>2444</v>
      </c>
      <c r="O105" s="146" t="s">
        <v>2746</v>
      </c>
      <c r="P105" s="146"/>
      <c r="Q105" s="129" t="s">
        <v>2410</v>
      </c>
    </row>
    <row r="106" spans="1:17" s="123" customFormat="1" ht="18" x14ac:dyDescent="0.25">
      <c r="A106" s="146" t="str">
        <f>VLOOKUP(E106,'LISTADO ATM'!$A$2:$C$901,3,0)</f>
        <v>DISTRITO NACIONAL</v>
      </c>
      <c r="B106" s="126" t="s">
        <v>2729</v>
      </c>
      <c r="C106" s="96">
        <v>44435.100208333337</v>
      </c>
      <c r="D106" s="96" t="s">
        <v>2441</v>
      </c>
      <c r="E106" s="126">
        <v>823</v>
      </c>
      <c r="F106" s="146" t="str">
        <f>VLOOKUP(E106,VIP!$A$2:$O15448,2,0)</f>
        <v>DRBR823</v>
      </c>
      <c r="G106" s="146" t="str">
        <f>VLOOKUP(E106,'LISTADO ATM'!$A$2:$B$900,2,0)</f>
        <v xml:space="preserve">ATM UNP El Carril (Haina) </v>
      </c>
      <c r="H106" s="146" t="str">
        <f>VLOOKUP(E106,VIP!$A$2:$O20409,7,FALSE)</f>
        <v>Si</v>
      </c>
      <c r="I106" s="146" t="str">
        <f>VLOOKUP(E106,VIP!$A$2:$O12374,8,FALSE)</f>
        <v>Si</v>
      </c>
      <c r="J106" s="146" t="str">
        <f>VLOOKUP(E106,VIP!$A$2:$O12324,8,FALSE)</f>
        <v>Si</v>
      </c>
      <c r="K106" s="146" t="str">
        <f>VLOOKUP(E106,VIP!$A$2:$O15898,6,0)</f>
        <v>NO</v>
      </c>
      <c r="L106" s="137" t="s">
        <v>2434</v>
      </c>
      <c r="M106" s="95" t="s">
        <v>2438</v>
      </c>
      <c r="N106" s="95" t="s">
        <v>2444</v>
      </c>
      <c r="O106" s="146" t="s">
        <v>2445</v>
      </c>
      <c r="P106" s="146"/>
      <c r="Q106" s="129" t="s">
        <v>2434</v>
      </c>
    </row>
    <row r="107" spans="1:17" s="123" customFormat="1" ht="18" x14ac:dyDescent="0.25">
      <c r="A107" s="146" t="str">
        <f>VLOOKUP(E107,'LISTADO ATM'!$A$2:$C$901,3,0)</f>
        <v>NORTE</v>
      </c>
      <c r="B107" s="126" t="s">
        <v>2728</v>
      </c>
      <c r="C107" s="96">
        <v>44435.102638888886</v>
      </c>
      <c r="D107" s="96" t="s">
        <v>2460</v>
      </c>
      <c r="E107" s="126">
        <v>752</v>
      </c>
      <c r="F107" s="146" t="str">
        <f>VLOOKUP(E107,VIP!$A$2:$O15447,2,0)</f>
        <v>DRBR280</v>
      </c>
      <c r="G107" s="146" t="str">
        <f>VLOOKUP(E107,'LISTADO ATM'!$A$2:$B$900,2,0)</f>
        <v xml:space="preserve">ATM UNP Las Carolinas (La Vega) </v>
      </c>
      <c r="H107" s="146" t="str">
        <f>VLOOKUP(E107,VIP!$A$2:$O20408,7,FALSE)</f>
        <v>Si</v>
      </c>
      <c r="I107" s="146" t="str">
        <f>VLOOKUP(E107,VIP!$A$2:$O12373,8,FALSE)</f>
        <v>Si</v>
      </c>
      <c r="J107" s="146" t="str">
        <f>VLOOKUP(E107,VIP!$A$2:$O12323,8,FALSE)</f>
        <v>Si</v>
      </c>
      <c r="K107" s="146" t="str">
        <f>VLOOKUP(E107,VIP!$A$2:$O15897,6,0)</f>
        <v>SI</v>
      </c>
      <c r="L107" s="137" t="s">
        <v>2434</v>
      </c>
      <c r="M107" s="95" t="s">
        <v>2438</v>
      </c>
      <c r="N107" s="95" t="s">
        <v>2444</v>
      </c>
      <c r="O107" s="146" t="s">
        <v>2746</v>
      </c>
      <c r="P107" s="146"/>
      <c r="Q107" s="129" t="s">
        <v>2434</v>
      </c>
    </row>
    <row r="108" spans="1:17" s="123" customFormat="1" ht="18" x14ac:dyDescent="0.25">
      <c r="A108" s="146" t="str">
        <f>VLOOKUP(E108,'LISTADO ATM'!$A$2:$C$901,3,0)</f>
        <v>DISTRITO NACIONAL</v>
      </c>
      <c r="B108" s="126" t="s">
        <v>2727</v>
      </c>
      <c r="C108" s="96">
        <v>44435.140972222223</v>
      </c>
      <c r="D108" s="96" t="s">
        <v>2174</v>
      </c>
      <c r="E108" s="126">
        <v>363</v>
      </c>
      <c r="F108" s="146" t="str">
        <f>VLOOKUP(E108,VIP!$A$2:$O15446,2,0)</f>
        <v>DRBR363</v>
      </c>
      <c r="G108" s="146" t="str">
        <f>VLOOKUP(E108,'LISTADO ATM'!$A$2:$B$900,2,0)</f>
        <v>ATM Sirena Villa Mella</v>
      </c>
      <c r="H108" s="146" t="str">
        <f>VLOOKUP(E108,VIP!$A$2:$O20407,7,FALSE)</f>
        <v>N/A</v>
      </c>
      <c r="I108" s="146" t="str">
        <f>VLOOKUP(E108,VIP!$A$2:$O12372,8,FALSE)</f>
        <v>N/A</v>
      </c>
      <c r="J108" s="146" t="str">
        <f>VLOOKUP(E108,VIP!$A$2:$O12322,8,FALSE)</f>
        <v>N/A</v>
      </c>
      <c r="K108" s="146" t="str">
        <f>VLOOKUP(E108,VIP!$A$2:$O15896,6,0)</f>
        <v>N/A</v>
      </c>
      <c r="L108" s="137" t="s">
        <v>2633</v>
      </c>
      <c r="M108" s="95" t="s">
        <v>2438</v>
      </c>
      <c r="N108" s="95" t="s">
        <v>2444</v>
      </c>
      <c r="O108" s="146" t="s">
        <v>2446</v>
      </c>
      <c r="P108" s="146"/>
      <c r="Q108" s="129" t="s">
        <v>2633</v>
      </c>
    </row>
    <row r="109" spans="1:17" s="123" customFormat="1" ht="18" x14ac:dyDescent="0.25">
      <c r="A109" s="146" t="str">
        <f>VLOOKUP(E109,'LISTADO ATM'!$A$2:$C$901,3,0)</f>
        <v>DISTRITO NACIONAL</v>
      </c>
      <c r="B109" s="126" t="s">
        <v>2726</v>
      </c>
      <c r="C109" s="96">
        <v>44435.154074074075</v>
      </c>
      <c r="D109" s="96" t="s">
        <v>2174</v>
      </c>
      <c r="E109" s="126">
        <v>232</v>
      </c>
      <c r="F109" s="146" t="str">
        <f>VLOOKUP(E109,VIP!$A$2:$O15445,2,0)</f>
        <v>DRBR232</v>
      </c>
      <c r="G109" s="146" t="str">
        <f>VLOOKUP(E109,'LISTADO ATM'!$A$2:$B$900,2,0)</f>
        <v xml:space="preserve">ATM S/M Nacional Charles de Gaulle </v>
      </c>
      <c r="H109" s="146" t="str">
        <f>VLOOKUP(E109,VIP!$A$2:$O20406,7,FALSE)</f>
        <v>Si</v>
      </c>
      <c r="I109" s="146" t="str">
        <f>VLOOKUP(E109,VIP!$A$2:$O12371,8,FALSE)</f>
        <v>Si</v>
      </c>
      <c r="J109" s="146" t="str">
        <f>VLOOKUP(E109,VIP!$A$2:$O12321,8,FALSE)</f>
        <v>Si</v>
      </c>
      <c r="K109" s="146" t="str">
        <f>VLOOKUP(E109,VIP!$A$2:$O15895,6,0)</f>
        <v>SI</v>
      </c>
      <c r="L109" s="137" t="s">
        <v>2239</v>
      </c>
      <c r="M109" s="95" t="s">
        <v>2438</v>
      </c>
      <c r="N109" s="95" t="s">
        <v>2444</v>
      </c>
      <c r="O109" s="146" t="s">
        <v>2446</v>
      </c>
      <c r="P109" s="146"/>
      <c r="Q109" s="129" t="s">
        <v>2239</v>
      </c>
    </row>
    <row r="110" spans="1:17" ht="18" x14ac:dyDescent="0.25">
      <c r="A110" s="146" t="str">
        <f>VLOOKUP(E110,'LISTADO ATM'!$A$2:$C$901,3,0)</f>
        <v>DISTRITO NACIONAL</v>
      </c>
      <c r="B110" s="126" t="s">
        <v>2759</v>
      </c>
      <c r="C110" s="96">
        <v>44435.251076388886</v>
      </c>
      <c r="D110" s="96" t="s">
        <v>2174</v>
      </c>
      <c r="E110" s="126">
        <v>43</v>
      </c>
      <c r="F110" s="146" t="str">
        <f>VLOOKUP(E110,VIP!$A$2:$O15455,2,0)</f>
        <v>DRBR043</v>
      </c>
      <c r="G110" s="146" t="str">
        <f>VLOOKUP(E110,'LISTADO ATM'!$A$2:$B$900,2,0)</f>
        <v xml:space="preserve">ATM Zona Franca San Isidro </v>
      </c>
      <c r="H110" s="146" t="str">
        <f>VLOOKUP(E110,VIP!$A$2:$O20416,7,FALSE)</f>
        <v>Si</v>
      </c>
      <c r="I110" s="146" t="str">
        <f>VLOOKUP(E110,VIP!$A$2:$O12381,8,FALSE)</f>
        <v>No</v>
      </c>
      <c r="J110" s="146" t="str">
        <f>VLOOKUP(E110,VIP!$A$2:$O12331,8,FALSE)</f>
        <v>No</v>
      </c>
      <c r="K110" s="146" t="str">
        <f>VLOOKUP(E110,VIP!$A$2:$O15905,6,0)</f>
        <v>NO</v>
      </c>
      <c r="L110" s="137" t="s">
        <v>2456</v>
      </c>
      <c r="M110" s="95" t="s">
        <v>2438</v>
      </c>
      <c r="N110" s="95" t="s">
        <v>2444</v>
      </c>
      <c r="O110" s="146" t="s">
        <v>2446</v>
      </c>
      <c r="P110" s="146"/>
      <c r="Q110" s="129" t="s">
        <v>2456</v>
      </c>
    </row>
    <row r="111" spans="1:17" ht="18" x14ac:dyDescent="0.25">
      <c r="A111" s="146" t="str">
        <f>VLOOKUP(E111,'LISTADO ATM'!$A$2:$C$901,3,0)</f>
        <v>SUR</v>
      </c>
      <c r="B111" s="126" t="s">
        <v>2758</v>
      </c>
      <c r="C111" s="96">
        <v>44435.304444444446</v>
      </c>
      <c r="D111" s="96" t="s">
        <v>2174</v>
      </c>
      <c r="E111" s="126">
        <v>512</v>
      </c>
      <c r="F111" s="146" t="str">
        <f>VLOOKUP(E111,VIP!$A$2:$O15454,2,0)</f>
        <v>DRBR512</v>
      </c>
      <c r="G111" s="146" t="str">
        <f>VLOOKUP(E111,'LISTADO ATM'!$A$2:$B$900,2,0)</f>
        <v>ATM Plaza Jesús Ferreira</v>
      </c>
      <c r="H111" s="146" t="str">
        <f>VLOOKUP(E111,VIP!$A$2:$O20415,7,FALSE)</f>
        <v>N/A</v>
      </c>
      <c r="I111" s="146" t="str">
        <f>VLOOKUP(E111,VIP!$A$2:$O12380,8,FALSE)</f>
        <v>N/A</v>
      </c>
      <c r="J111" s="146" t="str">
        <f>VLOOKUP(E111,VIP!$A$2:$O12330,8,FALSE)</f>
        <v>N/A</v>
      </c>
      <c r="K111" s="146" t="str">
        <f>VLOOKUP(E111,VIP!$A$2:$O15904,6,0)</f>
        <v>N/A</v>
      </c>
      <c r="L111" s="137" t="s">
        <v>2213</v>
      </c>
      <c r="M111" s="95" t="s">
        <v>2438</v>
      </c>
      <c r="N111" s="95" t="s">
        <v>2444</v>
      </c>
      <c r="O111" s="146" t="s">
        <v>2446</v>
      </c>
      <c r="P111" s="146"/>
      <c r="Q111" s="129" t="s">
        <v>2213</v>
      </c>
    </row>
    <row r="112" spans="1:17" ht="18" x14ac:dyDescent="0.25">
      <c r="A112" s="146" t="str">
        <f>VLOOKUP(E112,'LISTADO ATM'!$A$2:$C$901,3,0)</f>
        <v>NORTE</v>
      </c>
      <c r="B112" s="126" t="s">
        <v>2757</v>
      </c>
      <c r="C112" s="96">
        <v>44435.317870370367</v>
      </c>
      <c r="D112" s="96" t="s">
        <v>2175</v>
      </c>
      <c r="E112" s="126">
        <v>862</v>
      </c>
      <c r="F112" s="146" t="str">
        <f>VLOOKUP(E112,VIP!$A$2:$O15453,2,0)</f>
        <v>DRBR862</v>
      </c>
      <c r="G112" s="146" t="str">
        <f>VLOOKUP(E112,'LISTADO ATM'!$A$2:$B$900,2,0)</f>
        <v xml:space="preserve">ATM S/M Doble A (Sabaneta) </v>
      </c>
      <c r="H112" s="146" t="str">
        <f>VLOOKUP(E112,VIP!$A$2:$O20414,7,FALSE)</f>
        <v>Si</v>
      </c>
      <c r="I112" s="146" t="str">
        <f>VLOOKUP(E112,VIP!$A$2:$O12379,8,FALSE)</f>
        <v>Si</v>
      </c>
      <c r="J112" s="146" t="str">
        <f>VLOOKUP(E112,VIP!$A$2:$O12329,8,FALSE)</f>
        <v>Si</v>
      </c>
      <c r="K112" s="146" t="str">
        <f>VLOOKUP(E112,VIP!$A$2:$O15903,6,0)</f>
        <v>NO</v>
      </c>
      <c r="L112" s="137" t="s">
        <v>2456</v>
      </c>
      <c r="M112" s="95" t="s">
        <v>2438</v>
      </c>
      <c r="N112" s="95" t="s">
        <v>2444</v>
      </c>
      <c r="O112" s="146" t="s">
        <v>2644</v>
      </c>
      <c r="P112" s="146"/>
      <c r="Q112" s="129" t="s">
        <v>2456</v>
      </c>
    </row>
    <row r="113" spans="1:17" ht="18" x14ac:dyDescent="0.25">
      <c r="A113" s="146" t="str">
        <f>VLOOKUP(E113,'LISTADO ATM'!$A$2:$C$901,3,0)</f>
        <v>NORTE</v>
      </c>
      <c r="B113" s="126" t="s">
        <v>2756</v>
      </c>
      <c r="C113" s="96">
        <v>44435.319513888891</v>
      </c>
      <c r="D113" s="96" t="s">
        <v>2612</v>
      </c>
      <c r="E113" s="126">
        <v>720</v>
      </c>
      <c r="F113" s="146" t="str">
        <f>VLOOKUP(E113,VIP!$A$2:$O15452,2,0)</f>
        <v>DRBR12E</v>
      </c>
      <c r="G113" s="146" t="str">
        <f>VLOOKUP(E113,'LISTADO ATM'!$A$2:$B$900,2,0)</f>
        <v xml:space="preserve">ATM OMSA (Santiago) </v>
      </c>
      <c r="H113" s="146" t="str">
        <f>VLOOKUP(E113,VIP!$A$2:$O20413,7,FALSE)</f>
        <v>Si</v>
      </c>
      <c r="I113" s="146" t="str">
        <f>VLOOKUP(E113,VIP!$A$2:$O12378,8,FALSE)</f>
        <v>Si</v>
      </c>
      <c r="J113" s="146" t="str">
        <f>VLOOKUP(E113,VIP!$A$2:$O12328,8,FALSE)</f>
        <v>Si</v>
      </c>
      <c r="K113" s="146" t="str">
        <f>VLOOKUP(E113,VIP!$A$2:$O15902,6,0)</f>
        <v>NO</v>
      </c>
      <c r="L113" s="137" t="s">
        <v>2410</v>
      </c>
      <c r="M113" s="95" t="s">
        <v>2438</v>
      </c>
      <c r="N113" s="95" t="s">
        <v>2444</v>
      </c>
      <c r="O113" s="146" t="s">
        <v>2613</v>
      </c>
      <c r="P113" s="146"/>
      <c r="Q113" s="129" t="s">
        <v>2410</v>
      </c>
    </row>
    <row r="114" spans="1:17" ht="18" x14ac:dyDescent="0.25">
      <c r="A114" s="146" t="str">
        <f>VLOOKUP(E114,'LISTADO ATM'!$A$2:$C$901,3,0)</f>
        <v>DISTRITO NACIONAL</v>
      </c>
      <c r="B114" s="126" t="s">
        <v>2755</v>
      </c>
      <c r="C114" s="96">
        <v>44435.321226851855</v>
      </c>
      <c r="D114" s="96" t="s">
        <v>2460</v>
      </c>
      <c r="E114" s="126">
        <v>527</v>
      </c>
      <c r="F114" s="146" t="str">
        <f>VLOOKUP(E114,VIP!$A$2:$O15451,2,0)</f>
        <v>DRBR527</v>
      </c>
      <c r="G114" s="146" t="str">
        <f>VLOOKUP(E114,'LISTADO ATM'!$A$2:$B$900,2,0)</f>
        <v>ATM Oficina Zona Oriental II</v>
      </c>
      <c r="H114" s="146" t="str">
        <f>VLOOKUP(E114,VIP!$A$2:$O20412,7,FALSE)</f>
        <v>Si</v>
      </c>
      <c r="I114" s="146" t="str">
        <f>VLOOKUP(E114,VIP!$A$2:$O12377,8,FALSE)</f>
        <v>Si</v>
      </c>
      <c r="J114" s="146" t="str">
        <f>VLOOKUP(E114,VIP!$A$2:$O12327,8,FALSE)</f>
        <v>Si</v>
      </c>
      <c r="K114" s="146" t="str">
        <f>VLOOKUP(E114,VIP!$A$2:$O15901,6,0)</f>
        <v>SI</v>
      </c>
      <c r="L114" s="137" t="s">
        <v>2410</v>
      </c>
      <c r="M114" s="95" t="s">
        <v>2438</v>
      </c>
      <c r="N114" s="95" t="s">
        <v>2444</v>
      </c>
      <c r="O114" s="146" t="s">
        <v>2632</v>
      </c>
      <c r="P114" s="146"/>
      <c r="Q114" s="129" t="s">
        <v>2410</v>
      </c>
    </row>
    <row r="115" spans="1:17" ht="18" x14ac:dyDescent="0.25">
      <c r="A115" s="146" t="str">
        <f>VLOOKUP(E115,'LISTADO ATM'!$A$2:$C$901,3,0)</f>
        <v>SUR</v>
      </c>
      <c r="B115" s="126" t="s">
        <v>2754</v>
      </c>
      <c r="C115" s="96">
        <v>44435.323310185187</v>
      </c>
      <c r="D115" s="96" t="s">
        <v>2460</v>
      </c>
      <c r="E115" s="126">
        <v>766</v>
      </c>
      <c r="F115" s="146" t="str">
        <f>VLOOKUP(E115,VIP!$A$2:$O15450,2,0)</f>
        <v>DRBR440</v>
      </c>
      <c r="G115" s="146" t="str">
        <f>VLOOKUP(E115,'LISTADO ATM'!$A$2:$B$900,2,0)</f>
        <v xml:space="preserve">ATM Oficina Azua II </v>
      </c>
      <c r="H115" s="146" t="str">
        <f>VLOOKUP(E115,VIP!$A$2:$O20411,7,FALSE)</f>
        <v>Si</v>
      </c>
      <c r="I115" s="146" t="str">
        <f>VLOOKUP(E115,VIP!$A$2:$O12376,8,FALSE)</f>
        <v>Si</v>
      </c>
      <c r="J115" s="146" t="str">
        <f>VLOOKUP(E115,VIP!$A$2:$O12326,8,FALSE)</f>
        <v>Si</v>
      </c>
      <c r="K115" s="146" t="str">
        <f>VLOOKUP(E115,VIP!$A$2:$O15900,6,0)</f>
        <v>SI</v>
      </c>
      <c r="L115" s="137" t="s">
        <v>2550</v>
      </c>
      <c r="M115" s="95" t="s">
        <v>2438</v>
      </c>
      <c r="N115" s="95" t="s">
        <v>2444</v>
      </c>
      <c r="O115" s="146" t="s">
        <v>2461</v>
      </c>
      <c r="P115" s="146"/>
      <c r="Q115" s="129" t="s">
        <v>2550</v>
      </c>
    </row>
    <row r="116" spans="1:17" ht="18" x14ac:dyDescent="0.25">
      <c r="A116" s="146" t="str">
        <f>VLOOKUP(E116,'LISTADO ATM'!$A$2:$C$901,3,0)</f>
        <v>ESTE</v>
      </c>
      <c r="B116" s="126" t="s">
        <v>2753</v>
      </c>
      <c r="C116" s="96">
        <v>44435.323796296296</v>
      </c>
      <c r="D116" s="96" t="s">
        <v>2460</v>
      </c>
      <c r="E116" s="126">
        <v>912</v>
      </c>
      <c r="F116" s="146" t="str">
        <f>VLOOKUP(E116,VIP!$A$2:$O15449,2,0)</f>
        <v>DRBR973</v>
      </c>
      <c r="G116" s="146" t="str">
        <f>VLOOKUP(E116,'LISTADO ATM'!$A$2:$B$900,2,0)</f>
        <v xml:space="preserve">ATM Oficina San Pedro II </v>
      </c>
      <c r="H116" s="146" t="str">
        <f>VLOOKUP(E116,VIP!$A$2:$O20410,7,FALSE)</f>
        <v>Si</v>
      </c>
      <c r="I116" s="146" t="str">
        <f>VLOOKUP(E116,VIP!$A$2:$O12375,8,FALSE)</f>
        <v>Si</v>
      </c>
      <c r="J116" s="146" t="str">
        <f>VLOOKUP(E116,VIP!$A$2:$O12325,8,FALSE)</f>
        <v>Si</v>
      </c>
      <c r="K116" s="146" t="str">
        <f>VLOOKUP(E116,VIP!$A$2:$O15899,6,0)</f>
        <v>SI</v>
      </c>
      <c r="L116" s="137" t="s">
        <v>2550</v>
      </c>
      <c r="M116" s="95" t="s">
        <v>2438</v>
      </c>
      <c r="N116" s="95" t="s">
        <v>2444</v>
      </c>
      <c r="O116" s="146" t="s">
        <v>2461</v>
      </c>
      <c r="P116" s="146"/>
      <c r="Q116" s="129" t="s">
        <v>2550</v>
      </c>
    </row>
    <row r="117" spans="1:17" ht="18" x14ac:dyDescent="0.25">
      <c r="A117" s="146" t="str">
        <f>VLOOKUP(E117,'LISTADO ATM'!$A$2:$C$901,3,0)</f>
        <v>DISTRITO NACIONAL</v>
      </c>
      <c r="B117" s="126" t="s">
        <v>2752</v>
      </c>
      <c r="C117" s="96">
        <v>44435.324687499997</v>
      </c>
      <c r="D117" s="96" t="s">
        <v>2441</v>
      </c>
      <c r="E117" s="126">
        <v>192</v>
      </c>
      <c r="F117" s="146" t="str">
        <f>VLOOKUP(E117,VIP!$A$2:$O15448,2,0)</f>
        <v>DRBR192</v>
      </c>
      <c r="G117" s="146" t="str">
        <f>VLOOKUP(E117,'LISTADO ATM'!$A$2:$B$900,2,0)</f>
        <v xml:space="preserve">ATM Autobanco Luperón II </v>
      </c>
      <c r="H117" s="146" t="str">
        <f>VLOOKUP(E117,VIP!$A$2:$O20409,7,FALSE)</f>
        <v>Si</v>
      </c>
      <c r="I117" s="146" t="str">
        <f>VLOOKUP(E117,VIP!$A$2:$O12374,8,FALSE)</f>
        <v>Si</v>
      </c>
      <c r="J117" s="146" t="str">
        <f>VLOOKUP(E117,VIP!$A$2:$O12324,8,FALSE)</f>
        <v>Si</v>
      </c>
      <c r="K117" s="146" t="str">
        <f>VLOOKUP(E117,VIP!$A$2:$O15898,6,0)</f>
        <v>NO</v>
      </c>
      <c r="L117" s="137" t="s">
        <v>2550</v>
      </c>
      <c r="M117" s="95" t="s">
        <v>2438</v>
      </c>
      <c r="N117" s="95" t="s">
        <v>2444</v>
      </c>
      <c r="O117" s="146" t="s">
        <v>2445</v>
      </c>
      <c r="P117" s="146"/>
      <c r="Q117" s="129" t="s">
        <v>2550</v>
      </c>
    </row>
    <row r="118" spans="1:17" ht="18" x14ac:dyDescent="0.25">
      <c r="A118" s="146" t="str">
        <f>VLOOKUP(E118,'LISTADO ATM'!$A$2:$C$901,3,0)</f>
        <v>DISTRITO NACIONAL</v>
      </c>
      <c r="B118" s="126" t="s">
        <v>2751</v>
      </c>
      <c r="C118" s="96">
        <v>44435.324907407405</v>
      </c>
      <c r="D118" s="96" t="s">
        <v>2460</v>
      </c>
      <c r="E118" s="126">
        <v>85</v>
      </c>
      <c r="F118" s="146" t="str">
        <f>VLOOKUP(E118,VIP!$A$2:$O15447,2,0)</f>
        <v>DRBR085</v>
      </c>
      <c r="G118" s="146" t="str">
        <f>VLOOKUP(E118,'LISTADO ATM'!$A$2:$B$900,2,0)</f>
        <v xml:space="preserve">ATM Oficina San Isidro (Fuerza Aérea) </v>
      </c>
      <c r="H118" s="146" t="str">
        <f>VLOOKUP(E118,VIP!$A$2:$O20408,7,FALSE)</f>
        <v>Si</v>
      </c>
      <c r="I118" s="146" t="str">
        <f>VLOOKUP(E118,VIP!$A$2:$O12373,8,FALSE)</f>
        <v>Si</v>
      </c>
      <c r="J118" s="146" t="str">
        <f>VLOOKUP(E118,VIP!$A$2:$O12323,8,FALSE)</f>
        <v>Si</v>
      </c>
      <c r="K118" s="146" t="str">
        <f>VLOOKUP(E118,VIP!$A$2:$O15897,6,0)</f>
        <v>NO</v>
      </c>
      <c r="L118" s="137" t="s">
        <v>2434</v>
      </c>
      <c r="M118" s="95" t="s">
        <v>2438</v>
      </c>
      <c r="N118" s="95" t="s">
        <v>2444</v>
      </c>
      <c r="O118" s="146" t="s">
        <v>2632</v>
      </c>
      <c r="P118" s="146"/>
      <c r="Q118" s="129" t="s">
        <v>2434</v>
      </c>
    </row>
    <row r="119" spans="1:17" ht="18" x14ac:dyDescent="0.25">
      <c r="A119" s="146" t="str">
        <f>VLOOKUP(E119,'LISTADO ATM'!$A$2:$C$901,3,0)</f>
        <v>NORTE</v>
      </c>
      <c r="B119" s="126" t="s">
        <v>2750</v>
      </c>
      <c r="C119" s="96">
        <v>44435.327303240738</v>
      </c>
      <c r="D119" s="96" t="s">
        <v>2612</v>
      </c>
      <c r="E119" s="126">
        <v>944</v>
      </c>
      <c r="F119" s="146" t="str">
        <f>VLOOKUP(E119,VIP!$A$2:$O15446,2,0)</f>
        <v>DRBR944</v>
      </c>
      <c r="G119" s="146" t="str">
        <f>VLOOKUP(E119,'LISTADO ATM'!$A$2:$B$900,2,0)</f>
        <v xml:space="preserve">ATM UNP Mao </v>
      </c>
      <c r="H119" s="146" t="str">
        <f>VLOOKUP(E119,VIP!$A$2:$O20407,7,FALSE)</f>
        <v>Si</v>
      </c>
      <c r="I119" s="146" t="str">
        <f>VLOOKUP(E119,VIP!$A$2:$O12372,8,FALSE)</f>
        <v>Si</v>
      </c>
      <c r="J119" s="146" t="str">
        <f>VLOOKUP(E119,VIP!$A$2:$O12322,8,FALSE)</f>
        <v>Si</v>
      </c>
      <c r="K119" s="146" t="str">
        <f>VLOOKUP(E119,VIP!$A$2:$O15896,6,0)</f>
        <v>NO</v>
      </c>
      <c r="L119" s="137" t="s">
        <v>2410</v>
      </c>
      <c r="M119" s="95" t="s">
        <v>2438</v>
      </c>
      <c r="N119" s="95" t="s">
        <v>2444</v>
      </c>
      <c r="O119" s="146" t="s">
        <v>2613</v>
      </c>
      <c r="P119" s="146"/>
      <c r="Q119" s="129" t="s">
        <v>2410</v>
      </c>
    </row>
    <row r="1035326" spans="16:16" ht="18" x14ac:dyDescent="0.25">
      <c r="P1035326" s="110"/>
    </row>
  </sheetData>
  <autoFilter ref="A4:Q82">
    <sortState ref="A5:Q119">
      <sortCondition ref="C4:C82"/>
    </sortState>
  </autoFilter>
  <sortState ref="C108:C115">
    <sortCondition ref="C119"/>
  </sortState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20:E1048576 E1:E69">
    <cfRule type="duplicateValues" dxfId="50" priority="55"/>
  </conditionalFormatting>
  <conditionalFormatting sqref="B120:B1048576 B1:B4">
    <cfRule type="duplicateValues" dxfId="49" priority="130298"/>
  </conditionalFormatting>
  <conditionalFormatting sqref="B120:B1048576 B1:B14">
    <cfRule type="duplicateValues" dxfId="48" priority="130307"/>
  </conditionalFormatting>
  <conditionalFormatting sqref="E82">
    <cfRule type="duplicateValues" dxfId="47" priority="10"/>
  </conditionalFormatting>
  <conditionalFormatting sqref="E82">
    <cfRule type="duplicateValues" dxfId="46" priority="9"/>
  </conditionalFormatting>
  <conditionalFormatting sqref="E82">
    <cfRule type="duplicateValues" dxfId="45" priority="8"/>
  </conditionalFormatting>
  <conditionalFormatting sqref="B82">
    <cfRule type="duplicateValues" dxfId="44" priority="7"/>
  </conditionalFormatting>
  <conditionalFormatting sqref="E83:E105 E70:E81">
    <cfRule type="duplicateValues" dxfId="43" priority="130370"/>
  </conditionalFormatting>
  <conditionalFormatting sqref="B83:B105 B70:B81">
    <cfRule type="duplicateValues" dxfId="42" priority="130372"/>
  </conditionalFormatting>
  <conditionalFormatting sqref="B106:B109">
    <cfRule type="duplicateValues" dxfId="41" priority="130421"/>
  </conditionalFormatting>
  <conditionalFormatting sqref="E40:E69">
    <cfRule type="duplicateValues" dxfId="40" priority="130464"/>
  </conditionalFormatting>
  <conditionalFormatting sqref="B40:B69">
    <cfRule type="duplicateValues" dxfId="39" priority="130466"/>
  </conditionalFormatting>
  <conditionalFormatting sqref="E15:E25">
    <cfRule type="duplicateValues" dxfId="38" priority="130483"/>
  </conditionalFormatting>
  <conditionalFormatting sqref="B15:B25">
    <cfRule type="duplicateValues" dxfId="37" priority="130485"/>
  </conditionalFormatting>
  <conditionalFormatting sqref="E5:E9">
    <cfRule type="duplicateValues" dxfId="36" priority="130530"/>
  </conditionalFormatting>
  <conditionalFormatting sqref="B5:B9">
    <cfRule type="duplicateValues" dxfId="35" priority="130532"/>
  </conditionalFormatting>
  <conditionalFormatting sqref="E10:E14">
    <cfRule type="duplicateValues" dxfId="34" priority="130539"/>
  </conditionalFormatting>
  <conditionalFormatting sqref="B10:B14">
    <cfRule type="duplicateValues" dxfId="33" priority="130541"/>
  </conditionalFormatting>
  <conditionalFormatting sqref="E30:E42">
    <cfRule type="duplicateValues" dxfId="32" priority="130602"/>
  </conditionalFormatting>
  <conditionalFormatting sqref="E26:E42">
    <cfRule type="duplicateValues" dxfId="31" priority="130604"/>
  </conditionalFormatting>
  <conditionalFormatting sqref="B26:B39">
    <cfRule type="duplicateValues" dxfId="30" priority="130606"/>
  </conditionalFormatting>
  <conditionalFormatting sqref="E5:E69">
    <cfRule type="duplicateValues" dxfId="29" priority="130608"/>
  </conditionalFormatting>
  <conditionalFormatting sqref="E5:E109">
    <cfRule type="duplicateValues" dxfId="28" priority="130610"/>
  </conditionalFormatting>
  <conditionalFormatting sqref="B110:B119">
    <cfRule type="duplicateValues" dxfId="27" priority="3"/>
  </conditionalFormatting>
  <conditionalFormatting sqref="E110:E119">
    <cfRule type="duplicateValues" dxfId="26" priority="2"/>
  </conditionalFormatting>
  <conditionalFormatting sqref="E1:E1048576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7"/>
  <sheetViews>
    <sheetView topLeftCell="A40" zoomScale="55" zoomScaleNormal="55" workbookViewId="0">
      <selection activeCell="H105" sqref="H105"/>
    </sheetView>
  </sheetViews>
  <sheetFormatPr baseColWidth="10" defaultColWidth="23.42578125" defaultRowHeight="15" x14ac:dyDescent="0.25"/>
  <cols>
    <col min="1" max="1" width="26.42578125" style="114" bestFit="1" customWidth="1"/>
    <col min="2" max="2" width="20.42578125" style="117" customWidth="1"/>
    <col min="3" max="3" width="61.42578125" style="114" customWidth="1"/>
    <col min="4" max="4" width="40.7109375" style="114" customWidth="1"/>
    <col min="5" max="5" width="15.140625" style="69" customWidth="1"/>
    <col min="6" max="6" width="29.42578125" style="82" bestFit="1" customWidth="1"/>
    <col min="7" max="7" width="6.85546875" style="82" bestFit="1" customWidth="1"/>
    <col min="8" max="8" width="54.140625" style="82" bestFit="1" customWidth="1"/>
    <col min="9" max="9" width="5.28515625" style="82" bestFit="1" customWidth="1"/>
    <col min="10" max="10" width="22.28515625" style="82" bestFit="1" customWidth="1"/>
    <col min="11" max="11" width="3.7109375" style="82" bestFit="1" customWidth="1"/>
    <col min="12" max="16384" width="23.42578125" style="82"/>
  </cols>
  <sheetData>
    <row r="1" spans="1:11" ht="25.5" customHeight="1" x14ac:dyDescent="0.25">
      <c r="A1" s="188" t="s">
        <v>2144</v>
      </c>
      <c r="B1" s="189"/>
      <c r="C1" s="189"/>
      <c r="D1" s="189"/>
      <c r="E1" s="190"/>
      <c r="F1" s="216" t="s">
        <v>2540</v>
      </c>
      <c r="G1" s="217"/>
      <c r="H1" s="100">
        <f>COUNTIF(A:E,"2 Gavetas Vacías + 1 Fallando")</f>
        <v>1</v>
      </c>
      <c r="I1" s="100">
        <f>COUNTIF(A:E,("3 Gavetas Vacías"))</f>
        <v>21</v>
      </c>
      <c r="J1" s="123">
        <f>COUNTIF(A:E,"2 Gavetas Fallando + 1 Vacia")</f>
        <v>0</v>
      </c>
      <c r="K1" s="123"/>
    </row>
    <row r="2" spans="1:11" ht="25.5" customHeight="1" x14ac:dyDescent="0.25">
      <c r="A2" s="191" t="s">
        <v>2625</v>
      </c>
      <c r="B2" s="192"/>
      <c r="C2" s="192"/>
      <c r="D2" s="192"/>
      <c r="E2" s="193"/>
      <c r="F2" s="99" t="s">
        <v>2539</v>
      </c>
      <c r="G2" s="98">
        <f>G3+G4</f>
        <v>115</v>
      </c>
      <c r="H2" s="99" t="s">
        <v>2549</v>
      </c>
      <c r="I2" s="98">
        <f>COUNTIF(A:E,"Abastecido")</f>
        <v>1</v>
      </c>
      <c r="J2" s="99" t="s">
        <v>2566</v>
      </c>
      <c r="K2" s="98">
        <f>COUNTIF(REPORTE!A:Q,"REINICIO FALLIDO")</f>
        <v>3</v>
      </c>
    </row>
    <row r="3" spans="1:11" ht="15" customHeight="1" x14ac:dyDescent="0.25">
      <c r="A3" s="194"/>
      <c r="B3" s="173"/>
      <c r="C3" s="195"/>
      <c r="D3" s="195"/>
      <c r="E3" s="196"/>
      <c r="F3" s="99" t="s">
        <v>2538</v>
      </c>
      <c r="G3" s="98">
        <f>COUNTIF(REPORTE!A:Q,"fuera de Servicio")</f>
        <v>115</v>
      </c>
      <c r="H3" s="99" t="s">
        <v>2545</v>
      </c>
      <c r="I3" s="98">
        <f>COUNTIF(A:E,"Gavetas Vacías + Gavetas Fallando")</f>
        <v>16</v>
      </c>
      <c r="J3" s="99" t="s">
        <v>2567</v>
      </c>
      <c r="K3" s="98">
        <f>COUNTIF(REPORTE!A:Q,"CARGA FALLIDA")</f>
        <v>0</v>
      </c>
    </row>
    <row r="4" spans="1:11" ht="18.75" thickBot="1" x14ac:dyDescent="0.3">
      <c r="A4" s="138" t="s">
        <v>2406</v>
      </c>
      <c r="B4" s="134">
        <v>44434.708333333336</v>
      </c>
      <c r="C4" s="197"/>
      <c r="D4" s="197"/>
      <c r="E4" s="198"/>
      <c r="F4" s="99" t="s">
        <v>2535</v>
      </c>
      <c r="G4" s="98">
        <f>COUNTIF(REPORTE!A:Q,"En Servicio")</f>
        <v>0</v>
      </c>
      <c r="H4" s="99" t="s">
        <v>2548</v>
      </c>
      <c r="I4" s="98">
        <f>COUNTIF(A:E,"Solucionado")</f>
        <v>1</v>
      </c>
      <c r="J4" s="99" t="s">
        <v>2568</v>
      </c>
      <c r="K4" s="98">
        <f>COUNTIF(REPORTE!A:Q,"PRINTER ")</f>
        <v>0</v>
      </c>
    </row>
    <row r="5" spans="1:11" ht="18.75" thickBot="1" x14ac:dyDescent="0.3">
      <c r="A5" s="138" t="s">
        <v>2407</v>
      </c>
      <c r="B5" s="134">
        <v>44435.25</v>
      </c>
      <c r="C5" s="197"/>
      <c r="D5" s="197"/>
      <c r="E5" s="198"/>
      <c r="F5" s="99" t="s">
        <v>2536</v>
      </c>
      <c r="G5" s="98">
        <f>COUNTIF(REPORTE!A:Q,"REINICIO EXITOSO")</f>
        <v>0</v>
      </c>
      <c r="H5" s="99" t="s">
        <v>2542</v>
      </c>
      <c r="I5" s="98">
        <f>I1+H1+J1</f>
        <v>22</v>
      </c>
      <c r="J5" s="123"/>
      <c r="K5" s="123"/>
    </row>
    <row r="6" spans="1:11" ht="15" customHeight="1" x14ac:dyDescent="0.25">
      <c r="A6" s="201"/>
      <c r="B6" s="202"/>
      <c r="C6" s="199"/>
      <c r="D6" s="199"/>
      <c r="E6" s="200"/>
      <c r="F6" s="99" t="s">
        <v>2537</v>
      </c>
      <c r="G6" s="98">
        <f>COUNTIF(REPORTE!A:Q,"CARGA EXITOSA")</f>
        <v>0</v>
      </c>
      <c r="H6" s="99" t="s">
        <v>2546</v>
      </c>
      <c r="I6" s="98">
        <f>COUNTIF(A:E,"GAVETA DE RECHAZO LLENA")</f>
        <v>12</v>
      </c>
      <c r="J6" s="123"/>
      <c r="K6" s="123"/>
    </row>
    <row r="7" spans="1:11" ht="18" customHeight="1" x14ac:dyDescent="0.25">
      <c r="A7" s="209" t="s">
        <v>2570</v>
      </c>
      <c r="B7" s="210"/>
      <c r="C7" s="210"/>
      <c r="D7" s="210"/>
      <c r="E7" s="211"/>
      <c r="F7" s="99" t="s">
        <v>2541</v>
      </c>
      <c r="G7" s="98">
        <f>COUNTIF(A:E,"Sin Efectivo")</f>
        <v>34</v>
      </c>
      <c r="H7" s="99" t="s">
        <v>2547</v>
      </c>
      <c r="I7" s="98">
        <f>COUNTIF(A:E,"GAVETA DE DEPOSITO LLENA")</f>
        <v>3</v>
      </c>
      <c r="J7" s="123"/>
      <c r="K7" s="123"/>
    </row>
    <row r="8" spans="1:11" ht="18" x14ac:dyDescent="0.25">
      <c r="A8" s="139" t="s">
        <v>15</v>
      </c>
      <c r="B8" s="139" t="s">
        <v>2408</v>
      </c>
      <c r="C8" s="130" t="s">
        <v>46</v>
      </c>
      <c r="D8" s="130" t="s">
        <v>2411</v>
      </c>
      <c r="E8" s="148" t="s">
        <v>2409</v>
      </c>
    </row>
    <row r="9" spans="1:11" s="108" customFormat="1" ht="18" x14ac:dyDescent="0.25">
      <c r="A9" s="133" t="e">
        <f>VLOOKUP(B9,'[1]LISTADO ATM'!$A$2:$C$922,3,0)</f>
        <v>#N/A</v>
      </c>
      <c r="B9" s="146"/>
      <c r="C9" s="133" t="e">
        <f>VLOOKUP(B9,'[1]LISTADO ATM'!$A$2:$B$922,2,0)</f>
        <v>#N/A</v>
      </c>
      <c r="D9" s="131" t="s">
        <v>2615</v>
      </c>
      <c r="E9" s="147"/>
    </row>
    <row r="10" spans="1:11" s="108" customFormat="1" ht="18" x14ac:dyDescent="0.25">
      <c r="A10" s="154"/>
      <c r="B10" s="155"/>
      <c r="C10" s="156"/>
      <c r="D10" s="157"/>
      <c r="E10" s="147"/>
    </row>
    <row r="11" spans="1:11" s="108" customFormat="1" ht="18.75" thickBot="1" x14ac:dyDescent="0.3">
      <c r="A11" s="142" t="s">
        <v>2463</v>
      </c>
      <c r="B11" s="136">
        <f>COUNT(B9:B10)</f>
        <v>0</v>
      </c>
      <c r="C11" s="212"/>
      <c r="D11" s="213"/>
      <c r="E11" s="214"/>
    </row>
    <row r="12" spans="1:11" s="108" customFormat="1" ht="18" customHeight="1" x14ac:dyDescent="0.25">
      <c r="A12" s="201"/>
      <c r="B12" s="202"/>
      <c r="C12" s="202"/>
      <c r="D12" s="202"/>
      <c r="E12" s="215"/>
    </row>
    <row r="13" spans="1:11" s="108" customFormat="1" ht="18" customHeight="1" thickBot="1" x14ac:dyDescent="0.3">
      <c r="A13" s="209" t="s">
        <v>2571</v>
      </c>
      <c r="B13" s="210"/>
      <c r="C13" s="210"/>
      <c r="D13" s="210"/>
      <c r="E13" s="211"/>
    </row>
    <row r="14" spans="1:11" s="108" customFormat="1" ht="18" customHeight="1" x14ac:dyDescent="0.25">
      <c r="A14" s="144" t="s">
        <v>15</v>
      </c>
      <c r="B14" s="132" t="s">
        <v>2408</v>
      </c>
      <c r="C14" s="132" t="s">
        <v>46</v>
      </c>
      <c r="D14" s="181" t="s">
        <v>2411</v>
      </c>
      <c r="E14" s="182" t="s">
        <v>2409</v>
      </c>
    </row>
    <row r="15" spans="1:11" s="108" customFormat="1" ht="18" x14ac:dyDescent="0.25">
      <c r="A15" s="140" t="e">
        <f>VLOOKUP(B15,'[1]LISTADO ATM'!$A$2:$C$922,3,0)</f>
        <v>#N/A</v>
      </c>
      <c r="B15" s="133"/>
      <c r="C15" s="133" t="e">
        <f>VLOOKUP(B15,'[1]LISTADO ATM'!$A$2:$B$822,2,0)</f>
        <v>#N/A</v>
      </c>
      <c r="D15" s="131" t="s">
        <v>2531</v>
      </c>
      <c r="E15" s="141"/>
    </row>
    <row r="16" spans="1:11" s="108" customFormat="1" ht="18" customHeight="1" thickBot="1" x14ac:dyDescent="0.3">
      <c r="A16" s="142" t="s">
        <v>2463</v>
      </c>
      <c r="B16" s="136">
        <f>COUNT(B15:B15)</f>
        <v>0</v>
      </c>
      <c r="C16" s="212"/>
      <c r="D16" s="213"/>
      <c r="E16" s="214"/>
    </row>
    <row r="17" spans="1:5" s="108" customFormat="1" ht="18.75" customHeight="1" thickBot="1" x14ac:dyDescent="0.3">
      <c r="A17" s="171"/>
      <c r="B17" s="172"/>
      <c r="C17" s="172"/>
      <c r="D17" s="172"/>
      <c r="E17" s="177"/>
    </row>
    <row r="18" spans="1:5" s="108" customFormat="1" ht="18" customHeight="1" thickBot="1" x14ac:dyDescent="0.3">
      <c r="A18" s="178" t="s">
        <v>2464</v>
      </c>
      <c r="B18" s="179"/>
      <c r="C18" s="179"/>
      <c r="D18" s="179"/>
      <c r="E18" s="180"/>
    </row>
    <row r="19" spans="1:5" s="108" customFormat="1" ht="18" customHeight="1" x14ac:dyDescent="0.25">
      <c r="A19" s="144" t="s">
        <v>15</v>
      </c>
      <c r="B19" s="132" t="s">
        <v>2408</v>
      </c>
      <c r="C19" s="132" t="s">
        <v>46</v>
      </c>
      <c r="D19" s="181" t="s">
        <v>2411</v>
      </c>
      <c r="E19" s="182" t="s">
        <v>2409</v>
      </c>
    </row>
    <row r="20" spans="1:5" s="114" customFormat="1" ht="18" customHeight="1" x14ac:dyDescent="0.25">
      <c r="A20" s="143" t="str">
        <f>VLOOKUP(B20,'[1]LISTADO ATM'!$A$2:$C$922,3,0)</f>
        <v>DISTRITO NACIONAL</v>
      </c>
      <c r="B20" s="146">
        <v>979</v>
      </c>
      <c r="C20" s="133" t="str">
        <f>VLOOKUP(B20,'[1]LISTADO ATM'!$A$2:$B$922,2,0)</f>
        <v xml:space="preserve">ATM Oficina Luperón I </v>
      </c>
      <c r="D20" s="135" t="s">
        <v>2429</v>
      </c>
      <c r="E20" s="147">
        <v>3336002116</v>
      </c>
    </row>
    <row r="21" spans="1:5" s="114" customFormat="1" ht="18" customHeight="1" x14ac:dyDescent="0.25">
      <c r="A21" s="143" t="str">
        <f>VLOOKUP(B21,'[1]LISTADO ATM'!$A$2:$C$922,3,0)</f>
        <v>DISTRITO NACIONAL</v>
      </c>
      <c r="B21" s="146">
        <v>514</v>
      </c>
      <c r="C21" s="133" t="str">
        <f>VLOOKUP(B21,'[1]LISTADO ATM'!$A$2:$B$922,2,0)</f>
        <v>ATM Autoservicio Charles de Gaulle</v>
      </c>
      <c r="D21" s="135" t="s">
        <v>2429</v>
      </c>
      <c r="E21" s="147">
        <v>3336003186</v>
      </c>
    </row>
    <row r="22" spans="1:5" s="114" customFormat="1" ht="18" customHeight="1" x14ac:dyDescent="0.25">
      <c r="A22" s="143" t="str">
        <f>VLOOKUP(B22,'[1]LISTADO ATM'!$A$2:$C$922,3,0)</f>
        <v>SUR</v>
      </c>
      <c r="B22" s="146">
        <v>615</v>
      </c>
      <c r="C22" s="133" t="str">
        <f>VLOOKUP(B22,'[1]LISTADO ATM'!$A$2:$B$922,2,0)</f>
        <v xml:space="preserve">ATM Estación Sunix Cabral (Barahona) </v>
      </c>
      <c r="D22" s="135" t="s">
        <v>2429</v>
      </c>
      <c r="E22" s="147">
        <v>3336003199</v>
      </c>
    </row>
    <row r="23" spans="1:5" s="114" customFormat="1" ht="18" customHeight="1" x14ac:dyDescent="0.25">
      <c r="A23" s="143" t="str">
        <f>VLOOKUP(B23,'[1]LISTADO ATM'!$A$2:$C$922,3,0)</f>
        <v>NORTE</v>
      </c>
      <c r="B23" s="146">
        <v>950</v>
      </c>
      <c r="C23" s="133" t="str">
        <f>VLOOKUP(B23,'[1]LISTADO ATM'!$A$2:$B$922,2,0)</f>
        <v xml:space="preserve">ATM Oficina Monterrico </v>
      </c>
      <c r="D23" s="135" t="s">
        <v>2429</v>
      </c>
      <c r="E23" s="147">
        <v>3336003225</v>
      </c>
    </row>
    <row r="24" spans="1:5" s="114" customFormat="1" ht="18" customHeight="1" x14ac:dyDescent="0.25">
      <c r="A24" s="143" t="str">
        <f>VLOOKUP(B24,'[1]LISTADO ATM'!$A$2:$C$922,3,0)</f>
        <v>NORTE</v>
      </c>
      <c r="B24" s="146">
        <v>288</v>
      </c>
      <c r="C24" s="133" t="str">
        <f>VLOOKUP(B24,'[1]LISTADO ATM'!$A$2:$B$922,2,0)</f>
        <v xml:space="preserve">ATM Oficina Camino Real II (Puerto Plata) </v>
      </c>
      <c r="D24" s="135" t="s">
        <v>2429</v>
      </c>
      <c r="E24" s="147">
        <v>3336003344</v>
      </c>
    </row>
    <row r="25" spans="1:5" s="114" customFormat="1" ht="18" customHeight="1" x14ac:dyDescent="0.25">
      <c r="A25" s="143" t="str">
        <f>VLOOKUP(B25,'[1]LISTADO ATM'!$A$2:$C$922,3,0)</f>
        <v>DISTRITO NACIONAL</v>
      </c>
      <c r="B25" s="146">
        <v>813</v>
      </c>
      <c r="C25" s="133" t="str">
        <f>VLOOKUP(B25,'[1]LISTADO ATM'!$A$2:$B$922,2,0)</f>
        <v>ATM Oficina Occidental Mall</v>
      </c>
      <c r="D25" s="135" t="s">
        <v>2429</v>
      </c>
      <c r="E25" s="147">
        <v>3336003545</v>
      </c>
    </row>
    <row r="26" spans="1:5" s="114" customFormat="1" ht="18.75" customHeight="1" x14ac:dyDescent="0.25">
      <c r="A26" s="143" t="str">
        <f>VLOOKUP(B26,'[1]LISTADO ATM'!$A$2:$C$922,3,0)</f>
        <v>DISTRITO NACIONAL</v>
      </c>
      <c r="B26" s="146">
        <v>26</v>
      </c>
      <c r="C26" s="133" t="str">
        <f>VLOOKUP(B26,'[1]LISTADO ATM'!$A$2:$B$922,2,0)</f>
        <v>ATM S/M Jumbo San Isidro</v>
      </c>
      <c r="D26" s="135" t="s">
        <v>2429</v>
      </c>
      <c r="E26" s="147">
        <v>3336003571</v>
      </c>
    </row>
    <row r="27" spans="1:5" s="123" customFormat="1" ht="18.75" customHeight="1" x14ac:dyDescent="0.25">
      <c r="A27" s="143" t="str">
        <f>VLOOKUP(B27,'[1]LISTADO ATM'!$A$2:$C$922,3,0)</f>
        <v>ESTE</v>
      </c>
      <c r="B27" s="146">
        <v>660</v>
      </c>
      <c r="C27" s="133" t="str">
        <f>VLOOKUP(B27,'[1]LISTADO ATM'!$A$2:$B$922,2,0)</f>
        <v>ATM Oficina Romana Norte II</v>
      </c>
      <c r="D27" s="135" t="s">
        <v>2429</v>
      </c>
      <c r="E27" s="147">
        <v>3336003572</v>
      </c>
    </row>
    <row r="28" spans="1:5" s="123" customFormat="1" ht="18.75" customHeight="1" x14ac:dyDescent="0.25">
      <c r="A28" s="143" t="str">
        <f>VLOOKUP(B28,'[1]LISTADO ATM'!$A$2:$C$922,3,0)</f>
        <v>ESTE</v>
      </c>
      <c r="B28" s="146">
        <v>843</v>
      </c>
      <c r="C28" s="133" t="str">
        <f>VLOOKUP(B28,'[1]LISTADO ATM'!$A$2:$B$922,2,0)</f>
        <v xml:space="preserve">ATM Oficina Romana Centro </v>
      </c>
      <c r="D28" s="135" t="s">
        <v>2429</v>
      </c>
      <c r="E28" s="147">
        <v>3336003573</v>
      </c>
    </row>
    <row r="29" spans="1:5" s="123" customFormat="1" ht="18.75" customHeight="1" x14ac:dyDescent="0.25">
      <c r="A29" s="143" t="str">
        <f>VLOOKUP(B29,'[1]LISTADO ATM'!$A$2:$C$922,3,0)</f>
        <v>DISTRITO NACIONAL</v>
      </c>
      <c r="B29" s="146">
        <v>408</v>
      </c>
      <c r="C29" s="133" t="str">
        <f>VLOOKUP(B29,'[1]LISTADO ATM'!$A$2:$B$922,2,0)</f>
        <v xml:space="preserve">ATM Autobanco Las Palmas de Herrera </v>
      </c>
      <c r="D29" s="135" t="s">
        <v>2429</v>
      </c>
      <c r="E29" s="147">
        <v>3336003577</v>
      </c>
    </row>
    <row r="30" spans="1:5" s="123" customFormat="1" ht="18.75" customHeight="1" x14ac:dyDescent="0.25">
      <c r="A30" s="143" t="str">
        <f>VLOOKUP(B30,'[1]LISTADO ATM'!$A$2:$C$922,3,0)</f>
        <v>DISTRITO NACIONAL</v>
      </c>
      <c r="B30" s="146">
        <v>722</v>
      </c>
      <c r="C30" s="133" t="str">
        <f>VLOOKUP(B30,'[1]LISTADO ATM'!$A$2:$B$922,2,0)</f>
        <v xml:space="preserve">ATM Oficina Charles de Gaulle III </v>
      </c>
      <c r="D30" s="135" t="s">
        <v>2429</v>
      </c>
      <c r="E30" s="147">
        <v>3336003579</v>
      </c>
    </row>
    <row r="31" spans="1:5" s="123" customFormat="1" ht="18.75" customHeight="1" x14ac:dyDescent="0.25">
      <c r="A31" s="143" t="str">
        <f>VLOOKUP(B31,'[1]LISTADO ATM'!$A$2:$C$922,3,0)</f>
        <v>DISTRITO NACIONAL</v>
      </c>
      <c r="B31" s="146">
        <v>554</v>
      </c>
      <c r="C31" s="133" t="str">
        <f>VLOOKUP(B31,'[1]LISTADO ATM'!$A$2:$B$922,2,0)</f>
        <v xml:space="preserve">ATM Oficina Isabel La Católica I </v>
      </c>
      <c r="D31" s="135" t="s">
        <v>2429</v>
      </c>
      <c r="E31" s="147">
        <v>3336003580</v>
      </c>
    </row>
    <row r="32" spans="1:5" s="114" customFormat="1" ht="18.75" customHeight="1" x14ac:dyDescent="0.25">
      <c r="A32" s="143" t="str">
        <f>VLOOKUP(B32,'[1]LISTADO ATM'!$A$2:$C$922,3,0)</f>
        <v>NORTE</v>
      </c>
      <c r="B32" s="146">
        <v>903</v>
      </c>
      <c r="C32" s="133" t="str">
        <f>VLOOKUP(B32,'[1]LISTADO ATM'!$A$2:$B$922,2,0)</f>
        <v xml:space="preserve">ATM Oficina La Vega Real I </v>
      </c>
      <c r="D32" s="135" t="s">
        <v>2429</v>
      </c>
      <c r="E32" s="147">
        <v>3336003581</v>
      </c>
    </row>
    <row r="33" spans="1:10" s="114" customFormat="1" ht="18.75" customHeight="1" x14ac:dyDescent="0.25">
      <c r="A33" s="143" t="str">
        <f>VLOOKUP(B33,'[1]LISTADO ATM'!$A$2:$C$922,3,0)</f>
        <v>NORTE</v>
      </c>
      <c r="B33" s="146">
        <v>807</v>
      </c>
      <c r="C33" s="133" t="str">
        <f>VLOOKUP(B33,'[1]LISTADO ATM'!$A$2:$B$922,2,0)</f>
        <v xml:space="preserve">ATM S/M Morel (Mao) </v>
      </c>
      <c r="D33" s="135" t="s">
        <v>2429</v>
      </c>
      <c r="E33" s="147">
        <v>3336003582</v>
      </c>
    </row>
    <row r="34" spans="1:10" s="114" customFormat="1" ht="18" customHeight="1" x14ac:dyDescent="0.25">
      <c r="A34" s="143" t="str">
        <f>VLOOKUP(B34,'[1]LISTADO ATM'!$A$2:$C$922,3,0)</f>
        <v>NORTE</v>
      </c>
      <c r="B34" s="146">
        <v>396</v>
      </c>
      <c r="C34" s="133" t="str">
        <f>VLOOKUP(B34,'[1]LISTADO ATM'!$A$2:$B$922,2,0)</f>
        <v xml:space="preserve">ATM Oficina Plaza Ulloa (La Fuente) </v>
      </c>
      <c r="D34" s="135" t="s">
        <v>2429</v>
      </c>
      <c r="E34" s="147">
        <v>3336003583</v>
      </c>
    </row>
    <row r="35" spans="1:10" s="114" customFormat="1" ht="18.75" customHeight="1" x14ac:dyDescent="0.25">
      <c r="A35" s="143" t="str">
        <f>VLOOKUP(B35,'[1]LISTADO ATM'!$A$2:$C$922,3,0)</f>
        <v>DISTRITO NACIONAL</v>
      </c>
      <c r="B35" s="146">
        <v>696</v>
      </c>
      <c r="C35" s="133" t="str">
        <f>VLOOKUP(B35,'[1]LISTADO ATM'!$A$2:$B$922,2,0)</f>
        <v>ATM Olé Jacobo Majluta</v>
      </c>
      <c r="D35" s="135" t="s">
        <v>2429</v>
      </c>
      <c r="E35" s="147">
        <v>3336003592</v>
      </c>
      <c r="G35" s="122"/>
    </row>
    <row r="36" spans="1:10" s="114" customFormat="1" ht="18" customHeight="1" x14ac:dyDescent="0.25">
      <c r="A36" s="143" t="str">
        <f>VLOOKUP(B36,'[1]LISTADO ATM'!$A$2:$C$922,3,0)</f>
        <v>DISTRITO NACIONAL</v>
      </c>
      <c r="B36" s="146">
        <v>96</v>
      </c>
      <c r="C36" s="133" t="str">
        <f>VLOOKUP(B36,'[1]LISTADO ATM'!$A$2:$B$922,2,0)</f>
        <v>ATM S/M Caribe Av. Charles de Gaulle</v>
      </c>
      <c r="D36" s="135" t="s">
        <v>2429</v>
      </c>
      <c r="E36" s="147">
        <v>3336003594</v>
      </c>
      <c r="F36" s="122"/>
      <c r="G36" s="122"/>
      <c r="H36" s="122"/>
      <c r="I36" s="122"/>
      <c r="J36" s="122"/>
    </row>
    <row r="37" spans="1:10" s="114" customFormat="1" ht="18.75" customHeight="1" x14ac:dyDescent="0.25">
      <c r="A37" s="143" t="str">
        <f>VLOOKUP(B37,'[1]LISTADO ATM'!$A$2:$C$922,3,0)</f>
        <v>SUR</v>
      </c>
      <c r="B37" s="146">
        <v>984</v>
      </c>
      <c r="C37" s="133" t="str">
        <f>VLOOKUP(B37,'[1]LISTADO ATM'!$A$2:$B$922,2,0)</f>
        <v xml:space="preserve">ATM Oficina Neiba II </v>
      </c>
      <c r="D37" s="135" t="s">
        <v>2429</v>
      </c>
      <c r="E37" s="147">
        <v>3336003624</v>
      </c>
      <c r="F37" s="122"/>
      <c r="G37" s="122"/>
      <c r="H37" s="122"/>
      <c r="I37" s="122"/>
      <c r="J37" s="122"/>
    </row>
    <row r="38" spans="1:10" s="122" customFormat="1" ht="18" customHeight="1" x14ac:dyDescent="0.25">
      <c r="A38" s="143" t="str">
        <f>VLOOKUP(B38,'[1]LISTADO ATM'!$A$2:$C$922,3,0)</f>
        <v>DISTRITO NACIONAL</v>
      </c>
      <c r="B38" s="146">
        <v>536</v>
      </c>
      <c r="C38" s="133" t="str">
        <f>VLOOKUP(B38,'[1]LISTADO ATM'!$A$2:$B$922,2,0)</f>
        <v xml:space="preserve">ATM Super Lama San Isidro </v>
      </c>
      <c r="D38" s="135" t="s">
        <v>2429</v>
      </c>
      <c r="E38" s="147">
        <v>3336003625</v>
      </c>
    </row>
    <row r="39" spans="1:10" s="122" customFormat="1" ht="18.75" customHeight="1" x14ac:dyDescent="0.25">
      <c r="A39" s="143" t="str">
        <f>VLOOKUP(B39,'[1]LISTADO ATM'!$A$2:$C$922,3,0)</f>
        <v>NORTE</v>
      </c>
      <c r="B39" s="146">
        <v>119</v>
      </c>
      <c r="C39" s="133" t="str">
        <f>VLOOKUP(B39,'[1]LISTADO ATM'!$A$2:$B$922,2,0)</f>
        <v>ATM Oficina La Barranquita</v>
      </c>
      <c r="D39" s="135" t="s">
        <v>2429</v>
      </c>
      <c r="E39" s="147">
        <v>3336003626</v>
      </c>
    </row>
    <row r="40" spans="1:10" s="122" customFormat="1" ht="18.75" customHeight="1" x14ac:dyDescent="0.25">
      <c r="A40" s="143" t="str">
        <f>VLOOKUP(B40,'[1]LISTADO ATM'!$A$2:$C$922,3,0)</f>
        <v>NORTE</v>
      </c>
      <c r="B40" s="146">
        <v>605</v>
      </c>
      <c r="C40" s="133" t="str">
        <f>VLOOKUP(B40,'[1]LISTADO ATM'!$A$2:$B$922,2,0)</f>
        <v xml:space="preserve">ATM Oficina Bonao I </v>
      </c>
      <c r="D40" s="135" t="s">
        <v>2429</v>
      </c>
      <c r="E40" s="147">
        <v>3336003627</v>
      </c>
    </row>
    <row r="41" spans="1:10" s="122" customFormat="1" ht="18.75" customHeight="1" x14ac:dyDescent="0.25">
      <c r="A41" s="143" t="str">
        <f>VLOOKUP(B41,'[1]LISTADO ATM'!$A$2:$C$922,3,0)</f>
        <v>NORTE</v>
      </c>
      <c r="B41" s="146">
        <v>372</v>
      </c>
      <c r="C41" s="133" t="str">
        <f>VLOOKUP(B41,'[1]LISTADO ATM'!$A$2:$B$922,2,0)</f>
        <v>ATM Oficina Sánchez II</v>
      </c>
      <c r="D41" s="135" t="s">
        <v>2429</v>
      </c>
      <c r="E41" s="147">
        <v>3336003628</v>
      </c>
    </row>
    <row r="42" spans="1:10" s="122" customFormat="1" ht="18" customHeight="1" x14ac:dyDescent="0.25">
      <c r="A42" s="143" t="str">
        <f>VLOOKUP(B42,'[1]LISTADO ATM'!$A$2:$C$922,3,0)</f>
        <v>NORTE</v>
      </c>
      <c r="B42" s="146">
        <v>687</v>
      </c>
      <c r="C42" s="133" t="str">
        <f>VLOOKUP(B42,'[1]LISTADO ATM'!$A$2:$B$922,2,0)</f>
        <v>ATM Oficina Monterrico II</v>
      </c>
      <c r="D42" s="135" t="s">
        <v>2429</v>
      </c>
      <c r="E42" s="147">
        <v>3336003629</v>
      </c>
    </row>
    <row r="43" spans="1:10" s="122" customFormat="1" ht="18" x14ac:dyDescent="0.25">
      <c r="A43" s="143" t="str">
        <f>VLOOKUP(B43,'[1]LISTADO ATM'!$A$2:$C$922,3,0)</f>
        <v>DISTRITO NACIONAL</v>
      </c>
      <c r="B43" s="146">
        <v>573</v>
      </c>
      <c r="C43" s="133" t="str">
        <f>VLOOKUP(B43,'[1]LISTADO ATM'!$A$2:$B$922,2,0)</f>
        <v xml:space="preserve">ATM IDSS </v>
      </c>
      <c r="D43" s="135" t="s">
        <v>2429</v>
      </c>
      <c r="E43" s="147">
        <v>3336003631</v>
      </c>
    </row>
    <row r="44" spans="1:10" s="114" customFormat="1" ht="18" customHeight="1" x14ac:dyDescent="0.25">
      <c r="A44" s="143" t="str">
        <f>VLOOKUP(B44,'[1]LISTADO ATM'!$A$2:$C$922,3,0)</f>
        <v>DISTRITO NACIONAL</v>
      </c>
      <c r="B44" s="146">
        <v>930</v>
      </c>
      <c r="C44" s="133" t="str">
        <f>VLOOKUP(B44,'[1]LISTADO ATM'!$A$2:$B$922,2,0)</f>
        <v>ATM Oficina Plaza Spring Center</v>
      </c>
      <c r="D44" s="135" t="s">
        <v>2429</v>
      </c>
      <c r="E44" s="147">
        <v>3336003632</v>
      </c>
      <c r="F44" s="122"/>
      <c r="G44" s="122"/>
      <c r="H44" s="122"/>
      <c r="I44" s="122"/>
      <c r="J44" s="122"/>
    </row>
    <row r="45" spans="1:10" s="114" customFormat="1" ht="18.75" customHeight="1" x14ac:dyDescent="0.25">
      <c r="A45" s="143" t="str">
        <f>VLOOKUP(B45,'[1]LISTADO ATM'!$A$2:$C$922,3,0)</f>
        <v>DISTRITO NACIONAL</v>
      </c>
      <c r="B45" s="146">
        <v>235</v>
      </c>
      <c r="C45" s="133" t="str">
        <f>VLOOKUP(B45,'[1]LISTADO ATM'!$A$2:$B$922,2,0)</f>
        <v xml:space="preserve">ATM Oficina Multicentro La Sirena San Isidro </v>
      </c>
      <c r="D45" s="135" t="s">
        <v>2429</v>
      </c>
      <c r="E45" s="147">
        <v>3336000484</v>
      </c>
      <c r="F45" s="122"/>
      <c r="G45" s="122"/>
      <c r="H45" s="122"/>
      <c r="I45" s="122"/>
      <c r="J45" s="122"/>
    </row>
    <row r="46" spans="1:10" s="114" customFormat="1" ht="18" customHeight="1" x14ac:dyDescent="0.25">
      <c r="A46" s="143" t="str">
        <f>VLOOKUP(B46,'[1]LISTADO ATM'!$A$2:$C$922,3,0)</f>
        <v>DISTRITO NACIONAL</v>
      </c>
      <c r="B46" s="146">
        <v>458</v>
      </c>
      <c r="C46" s="133" t="str">
        <f>VLOOKUP(B46,'[1]LISTADO ATM'!$A$2:$B$922,2,0)</f>
        <v>ATM Hospital Dario Contreras</v>
      </c>
      <c r="D46" s="135" t="s">
        <v>2429</v>
      </c>
      <c r="E46" s="147">
        <v>3336003641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43" t="str">
        <f>VLOOKUP(B47,'[1]LISTADO ATM'!$A$2:$C$922,3,0)</f>
        <v>ESTE</v>
      </c>
      <c r="B47" s="146">
        <v>158</v>
      </c>
      <c r="C47" s="133" t="str">
        <f>VLOOKUP(B47,'[1]LISTADO ATM'!$A$2:$B$922,2,0)</f>
        <v xml:space="preserve">ATM Oficina Romana Norte </v>
      </c>
      <c r="D47" s="135" t="s">
        <v>2429</v>
      </c>
      <c r="E47" s="147">
        <v>3336003642</v>
      </c>
      <c r="F47" s="122"/>
      <c r="G47" s="122"/>
      <c r="H47" s="122"/>
      <c r="I47" s="122"/>
      <c r="J47" s="122"/>
    </row>
    <row r="48" spans="1:10" s="114" customFormat="1" ht="18" customHeight="1" x14ac:dyDescent="0.25">
      <c r="A48" s="143" t="e">
        <f>VLOOKUP(B48,'[1]LISTADO ATM'!$A$2:$C$922,3,0)</f>
        <v>#N/A</v>
      </c>
      <c r="B48" s="146">
        <v>371</v>
      </c>
      <c r="C48" s="133" t="s">
        <v>2748</v>
      </c>
      <c r="D48" s="135" t="s">
        <v>2429</v>
      </c>
      <c r="E48" s="147">
        <v>3336003654</v>
      </c>
      <c r="F48" s="122"/>
      <c r="G48" s="122"/>
      <c r="H48" s="122"/>
      <c r="I48" s="122"/>
      <c r="J48" s="122"/>
    </row>
    <row r="49" spans="1:10" s="114" customFormat="1" ht="18.75" customHeight="1" x14ac:dyDescent="0.25">
      <c r="A49" s="143" t="str">
        <f>VLOOKUP(B49,'[1]LISTADO ATM'!$A$2:$C$922,3,0)</f>
        <v>NORTE</v>
      </c>
      <c r="B49" s="146">
        <v>504</v>
      </c>
      <c r="C49" s="133" t="str">
        <f>VLOOKUP(B49,'[1]LISTADO ATM'!$A$2:$B$922,2,0)</f>
        <v>ATM CURNA UASD Nagua</v>
      </c>
      <c r="D49" s="135" t="s">
        <v>2429</v>
      </c>
      <c r="E49" s="147">
        <v>3336003659</v>
      </c>
      <c r="F49" s="122"/>
      <c r="G49" s="122"/>
      <c r="H49" s="122"/>
      <c r="I49" s="122"/>
      <c r="J49" s="122"/>
    </row>
    <row r="50" spans="1:10" s="114" customFormat="1" ht="18" customHeight="1" x14ac:dyDescent="0.25">
      <c r="A50" s="143" t="str">
        <f>VLOOKUP(B50,'[1]LISTADO ATM'!$A$2:$C$922,3,0)</f>
        <v>NORTE</v>
      </c>
      <c r="B50" s="146">
        <v>728</v>
      </c>
      <c r="C50" s="133" t="str">
        <f>VLOOKUP(B50,'[1]LISTADO ATM'!$A$2:$B$922,2,0)</f>
        <v xml:space="preserve">ATM UNP La Vega Oficina Regional Norcentral </v>
      </c>
      <c r="D50" s="135" t="s">
        <v>2429</v>
      </c>
      <c r="E50" s="147">
        <v>3336003660</v>
      </c>
      <c r="F50" s="122"/>
      <c r="G50" s="122"/>
      <c r="H50" s="122"/>
      <c r="I50" s="122"/>
      <c r="J50" s="122"/>
    </row>
    <row r="51" spans="1:10" s="114" customFormat="1" ht="18.75" customHeight="1" x14ac:dyDescent="0.25">
      <c r="A51" s="143" t="str">
        <f>VLOOKUP(B51,'[1]LISTADO ATM'!$A$2:$C$922,3,0)</f>
        <v>DISTRITO NACIONAL</v>
      </c>
      <c r="B51" s="146">
        <v>714</v>
      </c>
      <c r="C51" s="133" t="str">
        <f>VLOOKUP(B51,'[1]LISTADO ATM'!$A$2:$B$922,2,0)</f>
        <v xml:space="preserve">ATM Hospital de Herrera </v>
      </c>
      <c r="D51" s="135" t="s">
        <v>2429</v>
      </c>
      <c r="E51" s="147">
        <v>3336003661</v>
      </c>
    </row>
    <row r="52" spans="1:10" s="114" customFormat="1" ht="18" customHeight="1" x14ac:dyDescent="0.25">
      <c r="A52" s="143" t="str">
        <f>VLOOKUP(B52,'[1]LISTADO ATM'!$A$2:$C$922,3,0)</f>
        <v>NORTE</v>
      </c>
      <c r="B52" s="146">
        <v>857</v>
      </c>
      <c r="C52" s="133" t="str">
        <f>VLOOKUP(B52,'[1]LISTADO ATM'!$A$2:$B$922,2,0)</f>
        <v xml:space="preserve">ATM Oficina Los Alamos </v>
      </c>
      <c r="D52" s="135" t="s">
        <v>2429</v>
      </c>
      <c r="E52" s="147">
        <v>3336003663</v>
      </c>
    </row>
    <row r="53" spans="1:10" s="114" customFormat="1" ht="18" customHeight="1" x14ac:dyDescent="0.25">
      <c r="A53" s="143" t="str">
        <f>VLOOKUP(B53,'[1]LISTADO ATM'!$A$2:$C$922,3,0)</f>
        <v>DISTRITO NACIONAL</v>
      </c>
      <c r="B53" s="146">
        <v>441</v>
      </c>
      <c r="C53" s="133" t="str">
        <f>VLOOKUP(B53,'[1]LISTADO ATM'!$A$2:$B$922,2,0)</f>
        <v>ATM Estacion de Servicio Romulo Betancour</v>
      </c>
      <c r="D53" s="135" t="s">
        <v>2429</v>
      </c>
      <c r="E53" s="126" t="s">
        <v>2658</v>
      </c>
    </row>
    <row r="54" spans="1:10" s="114" customFormat="1" ht="18.75" customHeight="1" thickBot="1" x14ac:dyDescent="0.3">
      <c r="A54" s="149"/>
      <c r="B54" s="151">
        <f>COUNT(B20:B53)</f>
        <v>34</v>
      </c>
      <c r="C54" s="168"/>
      <c r="D54" s="169"/>
      <c r="E54" s="170"/>
    </row>
    <row r="55" spans="1:10" s="114" customFormat="1" ht="18" customHeight="1" thickBot="1" x14ac:dyDescent="0.3">
      <c r="A55" s="171"/>
      <c r="B55" s="172"/>
      <c r="C55" s="172"/>
      <c r="D55" s="172"/>
      <c r="E55" s="177"/>
    </row>
    <row r="56" spans="1:10" s="122" customFormat="1" ht="18" customHeight="1" thickBot="1" x14ac:dyDescent="0.3">
      <c r="A56" s="185" t="s">
        <v>2434</v>
      </c>
      <c r="B56" s="186"/>
      <c r="C56" s="186"/>
      <c r="D56" s="186"/>
      <c r="E56" s="187"/>
    </row>
    <row r="57" spans="1:10" s="122" customFormat="1" ht="18" customHeight="1" x14ac:dyDescent="0.25">
      <c r="A57" s="144" t="s">
        <v>15</v>
      </c>
      <c r="B57" s="132" t="s">
        <v>2408</v>
      </c>
      <c r="C57" s="132" t="s">
        <v>46</v>
      </c>
      <c r="D57" s="181" t="s">
        <v>2411</v>
      </c>
      <c r="E57" s="182" t="s">
        <v>2409</v>
      </c>
    </row>
    <row r="58" spans="1:10" s="122" customFormat="1" ht="18" customHeight="1" x14ac:dyDescent="0.25">
      <c r="A58" s="143" t="str">
        <f>VLOOKUP(B58,'[1]LISTADO ATM'!$A$2:$C$922,3,0)</f>
        <v>NORTE</v>
      </c>
      <c r="B58" s="146">
        <v>878</v>
      </c>
      <c r="C58" s="133" t="str">
        <f>VLOOKUP(B58,'[1]LISTADO ATM'!$A$2:$B$922,2,0)</f>
        <v>ATM UNP Cabral Y Baez</v>
      </c>
      <c r="D58" s="133" t="s">
        <v>2470</v>
      </c>
      <c r="E58" s="147">
        <v>3336002957</v>
      </c>
    </row>
    <row r="59" spans="1:10" s="122" customFormat="1" ht="18" customHeight="1" x14ac:dyDescent="0.25">
      <c r="A59" s="143" t="str">
        <f>VLOOKUP(B59,'[1]LISTADO ATM'!$A$2:$C$922,3,0)</f>
        <v>DISTRITO NACIONAL</v>
      </c>
      <c r="B59" s="146">
        <v>790</v>
      </c>
      <c r="C59" s="153" t="str">
        <f>VLOOKUP(B59,'[1]LISTADO ATM'!$A$2:$B$922,2,0)</f>
        <v xml:space="preserve">ATM Oficina Bella Vista Mall I </v>
      </c>
      <c r="D59" s="133" t="s">
        <v>2470</v>
      </c>
      <c r="E59" s="147">
        <v>3336003244</v>
      </c>
    </row>
    <row r="60" spans="1:10" s="122" customFormat="1" ht="18" x14ac:dyDescent="0.25">
      <c r="A60" s="143" t="str">
        <f>VLOOKUP(B60,'[1]LISTADO ATM'!$A$2:$C$922,3,0)</f>
        <v>NORTE</v>
      </c>
      <c r="B60" s="146">
        <v>736</v>
      </c>
      <c r="C60" s="153" t="str">
        <f>VLOOKUP(B60,'[1]LISTADO ATM'!$A$2:$B$922,2,0)</f>
        <v xml:space="preserve">ATM Oficina Puerto Plata I </v>
      </c>
      <c r="D60" s="133" t="s">
        <v>2470</v>
      </c>
      <c r="E60" s="147">
        <v>3336003584</v>
      </c>
    </row>
    <row r="61" spans="1:10" s="122" customFormat="1" ht="18" customHeight="1" x14ac:dyDescent="0.25">
      <c r="A61" s="143" t="str">
        <f>VLOOKUP(B61,'[1]LISTADO ATM'!$A$2:$C$922,3,0)</f>
        <v>DISTRITO NACIONAL</v>
      </c>
      <c r="B61" s="146">
        <v>515</v>
      </c>
      <c r="C61" s="153" t="str">
        <f>VLOOKUP(B61,'[1]LISTADO ATM'!$A$2:$B$922,2,0)</f>
        <v xml:space="preserve">ATM Oficina Agora Mall I </v>
      </c>
      <c r="D61" s="133" t="s">
        <v>2470</v>
      </c>
      <c r="E61" s="147">
        <v>3336003585</v>
      </c>
    </row>
    <row r="62" spans="1:10" s="123" customFormat="1" ht="18" customHeight="1" x14ac:dyDescent="0.25">
      <c r="A62" s="143" t="str">
        <f>VLOOKUP(B62,'[1]LISTADO ATM'!$A$2:$C$922,3,0)</f>
        <v>NORTE</v>
      </c>
      <c r="B62" s="146">
        <v>497</v>
      </c>
      <c r="C62" s="153" t="str">
        <f>VLOOKUP(B62,'[1]LISTADO ATM'!$A$2:$B$922,2,0)</f>
        <v>ATM Ofic. El Portal ll (Santiago)</v>
      </c>
      <c r="D62" s="133" t="s">
        <v>2470</v>
      </c>
      <c r="E62" s="147">
        <v>3336003587</v>
      </c>
    </row>
    <row r="63" spans="1:10" s="123" customFormat="1" ht="18" customHeight="1" x14ac:dyDescent="0.25">
      <c r="A63" s="143" t="str">
        <f>VLOOKUP(B63,'[1]LISTADO ATM'!$A$2:$C$922,3,0)</f>
        <v>DISTRITO NACIONAL</v>
      </c>
      <c r="B63" s="146">
        <v>194</v>
      </c>
      <c r="C63" s="153" t="str">
        <f>VLOOKUP(B63,'[1]LISTADO ATM'!$A$2:$B$922,2,0)</f>
        <v xml:space="preserve">ATM UNP Pantoja </v>
      </c>
      <c r="D63" s="133" t="s">
        <v>2470</v>
      </c>
      <c r="E63" s="147">
        <v>3336003588</v>
      </c>
    </row>
    <row r="64" spans="1:10" s="123" customFormat="1" ht="18" customHeight="1" x14ac:dyDescent="0.25">
      <c r="A64" s="143" t="str">
        <f>VLOOKUP(B64,'[1]LISTADO ATM'!$A$2:$C$922,3,0)</f>
        <v>NORTE</v>
      </c>
      <c r="B64" s="146">
        <v>942</v>
      </c>
      <c r="C64" s="153" t="str">
        <f>VLOOKUP(B64,'[1]LISTADO ATM'!$A$2:$B$922,2,0)</f>
        <v xml:space="preserve">ATM Estación Texaco La Vega </v>
      </c>
      <c r="D64" s="133" t="s">
        <v>2470</v>
      </c>
      <c r="E64" s="147">
        <v>3336003590</v>
      </c>
    </row>
    <row r="65" spans="1:5" s="123" customFormat="1" ht="18" customHeight="1" x14ac:dyDescent="0.25">
      <c r="A65" s="143" t="str">
        <f>VLOOKUP(B65,'[1]LISTADO ATM'!$A$2:$C$922,3,0)</f>
        <v>DISTRITO NACIONAL</v>
      </c>
      <c r="B65" s="146">
        <v>735</v>
      </c>
      <c r="C65" s="153" t="str">
        <f>VLOOKUP(B65,'[1]LISTADO ATM'!$A$2:$B$922,2,0)</f>
        <v xml:space="preserve">ATM Oficina Independencia II  </v>
      </c>
      <c r="D65" s="133" t="s">
        <v>2470</v>
      </c>
      <c r="E65" s="147">
        <v>3336003630</v>
      </c>
    </row>
    <row r="66" spans="1:5" s="123" customFormat="1" ht="18" customHeight="1" x14ac:dyDescent="0.25">
      <c r="A66" s="143" t="str">
        <f>VLOOKUP(B66,'[1]LISTADO ATM'!$A$2:$C$922,3,0)</f>
        <v>NORTE</v>
      </c>
      <c r="B66" s="146">
        <v>432</v>
      </c>
      <c r="C66" s="153" t="str">
        <f>VLOOKUP(B66,'[1]LISTADO ATM'!$A$2:$B$922,2,0)</f>
        <v xml:space="preserve">ATM Oficina Puerto Plata II </v>
      </c>
      <c r="D66" s="133" t="s">
        <v>2470</v>
      </c>
      <c r="E66" s="147">
        <v>3336003653</v>
      </c>
    </row>
    <row r="67" spans="1:5" s="123" customFormat="1" ht="18" customHeight="1" x14ac:dyDescent="0.25">
      <c r="A67" s="143" t="str">
        <f>VLOOKUP(B67,'[1]LISTADO ATM'!$A$2:$C$922,3,0)</f>
        <v>ESTE</v>
      </c>
      <c r="B67" s="146">
        <v>217</v>
      </c>
      <c r="C67" s="153" t="str">
        <f>VLOOKUP(B67,'[1]LISTADO ATM'!$A$2:$B$922,2,0)</f>
        <v xml:space="preserve">ATM Oficina Bávaro </v>
      </c>
      <c r="D67" s="133" t="s">
        <v>2470</v>
      </c>
      <c r="E67" s="147">
        <v>3336003657</v>
      </c>
    </row>
    <row r="68" spans="1:5" s="123" customFormat="1" ht="18" customHeight="1" x14ac:dyDescent="0.25">
      <c r="A68" s="143" t="str">
        <f>VLOOKUP(B68,'[1]LISTADO ATM'!$A$2:$C$922,3,0)</f>
        <v>NORTE</v>
      </c>
      <c r="B68" s="146">
        <v>172</v>
      </c>
      <c r="C68" s="153" t="str">
        <f>VLOOKUP(B68,'[1]LISTADO ATM'!$A$2:$B$922,2,0)</f>
        <v xml:space="preserve">ATM UNP Guaucí </v>
      </c>
      <c r="D68" s="133" t="s">
        <v>2470</v>
      </c>
      <c r="E68" s="147">
        <v>3336003658</v>
      </c>
    </row>
    <row r="69" spans="1:5" s="122" customFormat="1" ht="18.75" customHeight="1" x14ac:dyDescent="0.25">
      <c r="A69" s="143" t="str">
        <f>VLOOKUP(B69,'[1]LISTADO ATM'!$A$2:$C$922,3,0)</f>
        <v>NORTE</v>
      </c>
      <c r="B69" s="146">
        <v>636</v>
      </c>
      <c r="C69" s="153" t="str">
        <f>VLOOKUP(B69,'[1]LISTADO ATM'!$A$2:$B$922,2,0)</f>
        <v xml:space="preserve">ATM Oficina Tamboríl </v>
      </c>
      <c r="D69" s="133" t="s">
        <v>2470</v>
      </c>
      <c r="E69" s="147">
        <v>3336003662</v>
      </c>
    </row>
    <row r="70" spans="1:5" s="123" customFormat="1" ht="18.75" customHeight="1" x14ac:dyDescent="0.25">
      <c r="A70" s="143" t="str">
        <f>VLOOKUP(B70,'[1]LISTADO ATM'!$A$2:$C$922,3,0)</f>
        <v>DISTRITO NACIONAL</v>
      </c>
      <c r="B70" s="146">
        <v>823</v>
      </c>
      <c r="C70" s="153" t="str">
        <f>VLOOKUP(B70,'[1]LISTADO ATM'!$A$2:$B$922,2,0)</f>
        <v xml:space="preserve">ATM UNP El Carril (Haina) </v>
      </c>
      <c r="D70" s="133" t="s">
        <v>2470</v>
      </c>
      <c r="E70" s="147">
        <v>3336003664</v>
      </c>
    </row>
    <row r="71" spans="1:5" s="123" customFormat="1" ht="18.75" customHeight="1" x14ac:dyDescent="0.25">
      <c r="A71" s="143" t="str">
        <f>VLOOKUP(B71,'[1]LISTADO ATM'!$A$2:$C$922,3,0)</f>
        <v>SUR</v>
      </c>
      <c r="B71" s="146">
        <v>311</v>
      </c>
      <c r="C71" s="133" t="str">
        <f>VLOOKUP(B71,'[1]LISTADO ATM'!$A$2:$B$922,2,0)</f>
        <v>ATM Plaza Eroski</v>
      </c>
      <c r="D71" s="133" t="s">
        <v>2470</v>
      </c>
      <c r="E71" s="147">
        <v>3336003655</v>
      </c>
    </row>
    <row r="72" spans="1:5" s="123" customFormat="1" ht="18.75" customHeight="1" x14ac:dyDescent="0.25">
      <c r="A72" s="143" t="str">
        <f>VLOOKUP(B72,'[1]LISTADO ATM'!$A$2:$C$922,3,0)</f>
        <v>NORTE</v>
      </c>
      <c r="B72" s="146">
        <v>752</v>
      </c>
      <c r="C72" s="153" t="str">
        <f>VLOOKUP(B72,'[1]LISTADO ATM'!$A$2:$B$922,2,0)</f>
        <v xml:space="preserve">ATM UNP Las Carolinas (La Vega) </v>
      </c>
      <c r="D72" s="133" t="s">
        <v>2470</v>
      </c>
      <c r="E72" s="147">
        <v>3336003665</v>
      </c>
    </row>
    <row r="73" spans="1:5" s="114" customFormat="1" ht="18" customHeight="1" x14ac:dyDescent="0.25">
      <c r="A73" s="143" t="str">
        <f>VLOOKUP(B73,'[1]LISTADO ATM'!$A$2:$C$922,3,0)</f>
        <v>ESTE</v>
      </c>
      <c r="B73" s="146">
        <v>289</v>
      </c>
      <c r="C73" s="153" t="str">
        <f>VLOOKUP(B73,'[1]LISTADO ATM'!$A$2:$B$922,2,0)</f>
        <v>ATM Oficina Bávaro II</v>
      </c>
      <c r="D73" s="133" t="s">
        <v>2470</v>
      </c>
      <c r="E73" s="126" t="s">
        <v>2737</v>
      </c>
    </row>
    <row r="74" spans="1:5" s="123" customFormat="1" ht="18" customHeight="1" thickBot="1" x14ac:dyDescent="0.3">
      <c r="A74" s="149" t="s">
        <v>2463</v>
      </c>
      <c r="B74" s="151">
        <f>COUNT(B58:B73)</f>
        <v>16</v>
      </c>
      <c r="C74" s="168"/>
      <c r="D74" s="169"/>
      <c r="E74" s="170"/>
    </row>
    <row r="75" spans="1:5" s="123" customFormat="1" ht="18" customHeight="1" thickBot="1" x14ac:dyDescent="0.3">
      <c r="A75" s="171"/>
      <c r="B75" s="172"/>
      <c r="C75" s="172"/>
      <c r="D75" s="172"/>
      <c r="E75" s="177"/>
    </row>
    <row r="76" spans="1:5" s="123" customFormat="1" ht="18" customHeight="1" thickBot="1" x14ac:dyDescent="0.3">
      <c r="A76" s="185" t="s">
        <v>2585</v>
      </c>
      <c r="B76" s="186"/>
      <c r="C76" s="186"/>
      <c r="D76" s="186"/>
      <c r="E76" s="187"/>
    </row>
    <row r="77" spans="1:5" s="123" customFormat="1" ht="18" customHeight="1" x14ac:dyDescent="0.25">
      <c r="A77" s="144" t="s">
        <v>15</v>
      </c>
      <c r="B77" s="132" t="s">
        <v>2408</v>
      </c>
      <c r="C77" s="132" t="s">
        <v>46</v>
      </c>
      <c r="D77" s="181" t="s">
        <v>2411</v>
      </c>
      <c r="E77" s="182" t="s">
        <v>2409</v>
      </c>
    </row>
    <row r="78" spans="1:5" s="123" customFormat="1" ht="18" customHeight="1" x14ac:dyDescent="0.25">
      <c r="A78" s="140" t="str">
        <f>VLOOKUP(B78,'[1]LISTADO ATM'!$A$2:$C$822,3,0)</f>
        <v>DISTRITO NACIONAL</v>
      </c>
      <c r="B78" s="146">
        <v>2</v>
      </c>
      <c r="C78" s="133" t="str">
        <f>VLOOKUP(B78,'[1]LISTADO ATM'!$A$2:$B$822,2,0)</f>
        <v>ATM Autoservicio Padre Castellano</v>
      </c>
      <c r="D78" s="137" t="s">
        <v>2550</v>
      </c>
      <c r="E78" s="141" t="s">
        <v>2635</v>
      </c>
    </row>
    <row r="79" spans="1:5" s="123" customFormat="1" ht="18" customHeight="1" x14ac:dyDescent="0.25">
      <c r="A79" s="140" t="str">
        <f>VLOOKUP(B79,'[1]LISTADO ATM'!$A$2:$C$822,3,0)</f>
        <v>DISTRITO NACIONAL</v>
      </c>
      <c r="B79" s="146">
        <v>113</v>
      </c>
      <c r="C79" s="133" t="str">
        <f>VLOOKUP(B79,'[1]LISTADO ATM'!$A$2:$B$822,2,0)</f>
        <v xml:space="preserve">ATM Autoservicio Atalaya del Mar </v>
      </c>
      <c r="D79" s="152" t="s">
        <v>2631</v>
      </c>
      <c r="E79" s="141">
        <v>3336001033</v>
      </c>
    </row>
    <row r="80" spans="1:5" s="123" customFormat="1" ht="18" customHeight="1" x14ac:dyDescent="0.25">
      <c r="A80" s="140" t="str">
        <f>VLOOKUP(B80,'[1]LISTADO ATM'!$A$2:$C$822,3,0)</f>
        <v>DISTRITO NACIONAL</v>
      </c>
      <c r="B80" s="146">
        <v>721</v>
      </c>
      <c r="C80" s="133" t="str">
        <f>VLOOKUP(B80,'[1]LISTADO ATM'!$A$2:$B$822,2,0)</f>
        <v xml:space="preserve">ATM Oficina Charles de Gaulle II </v>
      </c>
      <c r="D80" s="137" t="s">
        <v>2550</v>
      </c>
      <c r="E80" s="141" t="s">
        <v>2711</v>
      </c>
    </row>
    <row r="81" spans="1:5" s="123" customFormat="1" ht="18" customHeight="1" x14ac:dyDescent="0.25">
      <c r="A81" s="140" t="str">
        <f>VLOOKUP(B81,'[1]LISTADO ATM'!$A$2:$C$822,3,0)</f>
        <v>NORTE</v>
      </c>
      <c r="B81" s="146">
        <v>142</v>
      </c>
      <c r="C81" s="133" t="str">
        <f>VLOOKUP(B81,'[1]LISTADO ATM'!$A$2:$B$822,2,0)</f>
        <v xml:space="preserve">ATM Centro de Caja Galerías Bonao </v>
      </c>
      <c r="D81" s="137" t="s">
        <v>2550</v>
      </c>
      <c r="E81" s="141">
        <v>3336003146</v>
      </c>
    </row>
    <row r="82" spans="1:5" s="123" customFormat="1" ht="18" customHeight="1" x14ac:dyDescent="0.25">
      <c r="A82" s="140" t="str">
        <f>VLOOKUP(B82,'[1]LISTADO ATM'!$A$2:$C$822,3,0)</f>
        <v>ESTE</v>
      </c>
      <c r="B82" s="146">
        <v>631</v>
      </c>
      <c r="C82" s="133" t="str">
        <f>VLOOKUP(B82,'[1]LISTADO ATM'!$A$2:$B$822,2,0)</f>
        <v xml:space="preserve">ATM ASOCODEQUI (San Pedro) </v>
      </c>
      <c r="D82" s="137" t="s">
        <v>2550</v>
      </c>
      <c r="E82" s="141">
        <v>3336003257</v>
      </c>
    </row>
    <row r="83" spans="1:5" s="123" customFormat="1" ht="18" customHeight="1" x14ac:dyDescent="0.25">
      <c r="A83" s="140" t="str">
        <f>VLOOKUP(B83,'[1]LISTADO ATM'!$A$2:$C$822,3,0)</f>
        <v>ESTE</v>
      </c>
      <c r="B83" s="146">
        <v>842</v>
      </c>
      <c r="C83" s="133" t="str">
        <f>VLOOKUP(B83,'[1]LISTADO ATM'!$A$2:$B$822,2,0)</f>
        <v xml:space="preserve">ATM Plaza Orense II (La Romana) </v>
      </c>
      <c r="D83" s="137" t="s">
        <v>2550</v>
      </c>
      <c r="E83" s="141">
        <v>3336003254</v>
      </c>
    </row>
    <row r="84" spans="1:5" s="123" customFormat="1" ht="18" customHeight="1" x14ac:dyDescent="0.25">
      <c r="A84" s="140" t="str">
        <f>VLOOKUP(B84,'[1]LISTADO ATM'!$A$2:$C$822,3,0)</f>
        <v>NORTE</v>
      </c>
      <c r="B84" s="146">
        <v>88</v>
      </c>
      <c r="C84" s="133" t="str">
        <f>VLOOKUP(B84,'[1]LISTADO ATM'!$A$2:$B$822,2,0)</f>
        <v xml:space="preserve">ATM S/M La Fuente (Santiago) </v>
      </c>
      <c r="D84" s="137" t="s">
        <v>2550</v>
      </c>
      <c r="E84" s="141">
        <v>3336003251</v>
      </c>
    </row>
    <row r="85" spans="1:5" s="123" customFormat="1" ht="18" customHeight="1" x14ac:dyDescent="0.25">
      <c r="A85" s="140" t="str">
        <f>VLOOKUP(B85,'[1]LISTADO ATM'!$A$2:$C$822,3,0)</f>
        <v>DISTRITO NACIONAL</v>
      </c>
      <c r="B85" s="146">
        <v>911</v>
      </c>
      <c r="C85" s="133" t="str">
        <f>VLOOKUP(B85,'[1]LISTADO ATM'!$A$2:$B$822,2,0)</f>
        <v xml:space="preserve">ATM Oficina Venezuela II </v>
      </c>
      <c r="D85" s="137" t="s">
        <v>2550</v>
      </c>
      <c r="E85" s="141">
        <v>3336003258</v>
      </c>
    </row>
    <row r="86" spans="1:5" s="123" customFormat="1" ht="18" customHeight="1" x14ac:dyDescent="0.25">
      <c r="A86" s="140" t="str">
        <f>VLOOKUP(B86,'[1]LISTADO ATM'!$A$2:$C$822,3,0)</f>
        <v>ESTE</v>
      </c>
      <c r="B86" s="146">
        <v>630</v>
      </c>
      <c r="C86" s="133" t="str">
        <f>VLOOKUP(B86,'[1]LISTADO ATM'!$A$2:$B$822,2,0)</f>
        <v xml:space="preserve">ATM Oficina Plaza Zaglul (SPM) </v>
      </c>
      <c r="D86" s="137" t="s">
        <v>2550</v>
      </c>
      <c r="E86" s="141">
        <v>3336003556</v>
      </c>
    </row>
    <row r="87" spans="1:5" s="123" customFormat="1" ht="18" customHeight="1" x14ac:dyDescent="0.25">
      <c r="A87" s="140" t="str">
        <f>VLOOKUP(B87,'[1]LISTADO ATM'!$A$2:$C$822,3,0)</f>
        <v>NORTE</v>
      </c>
      <c r="B87" s="146">
        <v>77</v>
      </c>
      <c r="C87" s="133" t="str">
        <f>VLOOKUP(B87,'[1]LISTADO ATM'!$A$2:$B$822,2,0)</f>
        <v xml:space="preserve">ATM Oficina Cruce de Imbert </v>
      </c>
      <c r="D87" s="137" t="s">
        <v>2550</v>
      </c>
      <c r="E87" s="141">
        <v>3336003574</v>
      </c>
    </row>
    <row r="88" spans="1:5" s="122" customFormat="1" ht="18.75" customHeight="1" x14ac:dyDescent="0.25">
      <c r="A88" s="140" t="str">
        <f>VLOOKUP(B88,'[1]LISTADO ATM'!$A$2:$C$822,3,0)</f>
        <v>NORTE</v>
      </c>
      <c r="B88" s="146">
        <v>956</v>
      </c>
      <c r="C88" s="133" t="str">
        <f>VLOOKUP(B88,'[1]LISTADO ATM'!$A$2:$B$822,2,0)</f>
        <v xml:space="preserve">ATM Autoservicio El Jaya (SFM) </v>
      </c>
      <c r="D88" s="152" t="s">
        <v>2631</v>
      </c>
      <c r="E88" s="141">
        <v>3336003649</v>
      </c>
    </row>
    <row r="89" spans="1:5" s="122" customFormat="1" ht="18" customHeight="1" x14ac:dyDescent="0.25">
      <c r="A89" s="140" t="str">
        <f>VLOOKUP(B89,'[1]LISTADO ATM'!$A$2:$C$822,3,0)</f>
        <v>SUR</v>
      </c>
      <c r="B89" s="146">
        <v>829</v>
      </c>
      <c r="C89" s="133" t="str">
        <f>VLOOKUP(B89,'[1]LISTADO ATM'!$A$2:$B$822,2,0)</f>
        <v xml:space="preserve">ATM UNP Multicentro Sirena Baní </v>
      </c>
      <c r="D89" s="152" t="s">
        <v>2631</v>
      </c>
      <c r="E89" s="126" t="s">
        <v>2703</v>
      </c>
    </row>
    <row r="90" spans="1:5" s="122" customFormat="1" ht="18" customHeight="1" x14ac:dyDescent="0.25">
      <c r="A90" s="140" t="str">
        <f>VLOOKUP(B90,'[1]LISTADO ATM'!$A$2:$C$822,3,0)</f>
        <v>NORTE</v>
      </c>
      <c r="B90" s="146">
        <v>285</v>
      </c>
      <c r="C90" s="133" t="str">
        <f>VLOOKUP(B90,'[1]LISTADO ATM'!$A$2:$B$822,2,0)</f>
        <v xml:space="preserve">ATM Oficina Camino Real (Puerto Plata) </v>
      </c>
      <c r="D90" s="137" t="s">
        <v>2550</v>
      </c>
      <c r="E90" s="126" t="s">
        <v>2700</v>
      </c>
    </row>
    <row r="91" spans="1:5" s="122" customFormat="1" ht="17.45" customHeight="1" x14ac:dyDescent="0.25">
      <c r="A91" s="140" t="str">
        <f>VLOOKUP(B91,'[1]LISTADO ATM'!$A$2:$C$822,3,0)</f>
        <v>DISTRITO NACIONAL</v>
      </c>
      <c r="B91" s="146">
        <v>336</v>
      </c>
      <c r="C91" s="133" t="str">
        <f>VLOOKUP(B91,'[1]LISTADO ATM'!$A$2:$B$822,2,0)</f>
        <v>ATM Instituto Nacional de Cancer (incart)</v>
      </c>
      <c r="D91" s="137" t="s">
        <v>2550</v>
      </c>
      <c r="E91" s="126" t="s">
        <v>2701</v>
      </c>
    </row>
    <row r="92" spans="1:5" s="122" customFormat="1" ht="18.75" customHeight="1" x14ac:dyDescent="0.25">
      <c r="A92" s="140" t="str">
        <f>VLOOKUP(B92,'[1]LISTADO ATM'!$A$2:$C$822,3,0)</f>
        <v>NORTE</v>
      </c>
      <c r="B92" s="146">
        <v>40</v>
      </c>
      <c r="C92" s="133" t="str">
        <f>VLOOKUP(B92,'[1]LISTADO ATM'!$A$2:$B$822,2,0)</f>
        <v xml:space="preserve">ATM Oficina El Puñal </v>
      </c>
      <c r="D92" s="137" t="s">
        <v>2550</v>
      </c>
      <c r="E92" s="141" t="s">
        <v>2702</v>
      </c>
    </row>
    <row r="93" spans="1:5" s="114" customFormat="1" ht="18.75" customHeight="1" thickBot="1" x14ac:dyDescent="0.3">
      <c r="A93" s="149" t="s">
        <v>2463</v>
      </c>
      <c r="B93" s="151">
        <f>COUNT(B78:B92)</f>
        <v>15</v>
      </c>
      <c r="C93" s="168"/>
      <c r="D93" s="169"/>
      <c r="E93" s="170"/>
    </row>
    <row r="94" spans="1:5" s="114" customFormat="1" ht="18" customHeight="1" thickBot="1" x14ac:dyDescent="0.3">
      <c r="A94" s="171"/>
      <c r="B94" s="172"/>
      <c r="C94" s="173" t="s">
        <v>2405</v>
      </c>
      <c r="D94" s="173"/>
      <c r="E94" s="174"/>
    </row>
    <row r="95" spans="1:5" s="114" customFormat="1" ht="18" customHeight="1" thickBot="1" x14ac:dyDescent="0.3">
      <c r="A95" s="203" t="s">
        <v>2465</v>
      </c>
      <c r="B95" s="204"/>
      <c r="C95" s="175"/>
      <c r="D95" s="175"/>
      <c r="E95" s="176"/>
    </row>
    <row r="96" spans="1:5" s="114" customFormat="1" ht="18.75" customHeight="1" thickBot="1" x14ac:dyDescent="0.3">
      <c r="A96" s="205">
        <f>+B54+B74+B93</f>
        <v>65</v>
      </c>
      <c r="B96" s="206"/>
      <c r="C96" s="175"/>
      <c r="D96" s="175"/>
      <c r="E96" s="176"/>
    </row>
    <row r="97" spans="1:5" s="114" customFormat="1" ht="18" customHeight="1" thickBot="1" x14ac:dyDescent="0.3">
      <c r="A97" s="207"/>
      <c r="B97" s="208"/>
      <c r="C97" s="172"/>
      <c r="D97" s="172"/>
      <c r="E97" s="177"/>
    </row>
    <row r="98" spans="1:5" s="122" customFormat="1" ht="18.75" customHeight="1" thickBot="1" x14ac:dyDescent="0.3">
      <c r="A98" s="178" t="s">
        <v>2466</v>
      </c>
      <c r="B98" s="179"/>
      <c r="C98" s="179"/>
      <c r="D98" s="179"/>
      <c r="E98" s="180"/>
    </row>
    <row r="99" spans="1:5" s="122" customFormat="1" ht="18.75" customHeight="1" x14ac:dyDescent="0.25">
      <c r="A99" s="144" t="s">
        <v>15</v>
      </c>
      <c r="B99" s="132" t="s">
        <v>2408</v>
      </c>
      <c r="C99" s="132" t="s">
        <v>46</v>
      </c>
      <c r="D99" s="181" t="s">
        <v>2411</v>
      </c>
      <c r="E99" s="182"/>
    </row>
    <row r="100" spans="1:5" s="123" customFormat="1" ht="18.75" customHeight="1" x14ac:dyDescent="0.25">
      <c r="A100" s="140" t="str">
        <f>VLOOKUP(B100,'[2]LISTADO ATM'!$A$2:$C$922,3,0)</f>
        <v>DISTRITO NACIONAL</v>
      </c>
      <c r="B100" s="145">
        <v>546</v>
      </c>
      <c r="C100" s="133" t="str">
        <f>VLOOKUP(B100,'[2]LISTADO ATM'!$A$2:$B$922,2,0)</f>
        <v xml:space="preserve">ATM ITLA </v>
      </c>
      <c r="D100" s="183" t="s">
        <v>2616</v>
      </c>
      <c r="E100" s="184"/>
    </row>
    <row r="101" spans="1:5" s="123" customFormat="1" ht="18.75" customHeight="1" x14ac:dyDescent="0.25">
      <c r="A101" s="140" t="str">
        <f>VLOOKUP(B101,'[2]LISTADO ATM'!$A$2:$C$922,3,0)</f>
        <v>NORTE</v>
      </c>
      <c r="B101" s="146">
        <v>299</v>
      </c>
      <c r="C101" s="133" t="str">
        <f>VLOOKUP(B101,'[2]LISTADO ATM'!$A$2:$B$922,2,0)</f>
        <v xml:space="preserve">ATM S/M Aprezio Cotui </v>
      </c>
      <c r="D101" s="183" t="s">
        <v>2587</v>
      </c>
      <c r="E101" s="184"/>
    </row>
    <row r="102" spans="1:5" s="123" customFormat="1" ht="18.75" customHeight="1" x14ac:dyDescent="0.25">
      <c r="A102" s="140" t="str">
        <f>VLOOKUP(B102,'[2]LISTADO ATM'!$A$2:$C$922,3,0)</f>
        <v>NORTE</v>
      </c>
      <c r="B102" s="146">
        <v>306</v>
      </c>
      <c r="C102" s="133" t="str">
        <f>VLOOKUP(B102,'[2]LISTADO ATM'!$A$2:$B$922,2,0)</f>
        <v>ATM Hospital Dr. Toribio</v>
      </c>
      <c r="D102" s="183" t="s">
        <v>2587</v>
      </c>
      <c r="E102" s="184"/>
    </row>
    <row r="103" spans="1:5" s="114" customFormat="1" ht="18" customHeight="1" x14ac:dyDescent="0.25">
      <c r="A103" s="140" t="str">
        <f>VLOOKUP(B103,'[2]LISTADO ATM'!$A$2:$C$922,3,0)</f>
        <v>NORTE</v>
      </c>
      <c r="B103" s="146">
        <v>348</v>
      </c>
      <c r="C103" s="133" t="str">
        <f>VLOOKUP(B103,'[2]LISTADO ATM'!$A$2:$B$922,2,0)</f>
        <v xml:space="preserve">ATM Oficina Las Terrenas </v>
      </c>
      <c r="D103" s="183" t="s">
        <v>2587</v>
      </c>
      <c r="E103" s="184"/>
    </row>
    <row r="104" spans="1:5" s="123" customFormat="1" ht="18" customHeight="1" x14ac:dyDescent="0.25">
      <c r="A104" s="140" t="str">
        <f>VLOOKUP(B104,'[2]LISTADO ATM'!$A$2:$C$922,3,0)</f>
        <v>DISTRITO NACIONAL</v>
      </c>
      <c r="B104" s="146">
        <v>574</v>
      </c>
      <c r="C104" s="133" t="str">
        <f>VLOOKUP(B104,'[2]LISTADO ATM'!$A$2:$B$922,2,0)</f>
        <v xml:space="preserve">ATM Club Obras Públicas </v>
      </c>
      <c r="D104" s="183" t="s">
        <v>2587</v>
      </c>
      <c r="E104" s="184"/>
    </row>
    <row r="105" spans="1:5" ht="18" customHeight="1" x14ac:dyDescent="0.25">
      <c r="A105" s="140" t="str">
        <f>VLOOKUP(B105,'[2]LISTADO ATM'!$A$2:$C$922,3,0)</f>
        <v>DISTRITO NACIONAL</v>
      </c>
      <c r="B105" s="146">
        <v>715</v>
      </c>
      <c r="C105" s="133" t="str">
        <f>VLOOKUP(B105,'[2]LISTADO ATM'!$A$2:$B$922,2,0)</f>
        <v xml:space="preserve">ATM Oficina 27 de Febrero (Lobby) </v>
      </c>
      <c r="D105" s="183" t="s">
        <v>2587</v>
      </c>
      <c r="E105" s="184"/>
    </row>
    <row r="106" spans="1:5" s="123" customFormat="1" ht="18" customHeight="1" x14ac:dyDescent="0.25">
      <c r="A106" s="140" t="str">
        <f>VLOOKUP(B106,'[2]LISTADO ATM'!$A$2:$C$922,3,0)</f>
        <v>DISTRITO NACIONAL</v>
      </c>
      <c r="B106" s="146">
        <v>24</v>
      </c>
      <c r="C106" s="133" t="str">
        <f>VLOOKUP(B106,'[2]LISTADO ATM'!$A$2:$B$922,2,0)</f>
        <v xml:space="preserve">ATM Oficina Eusebio Manzueta </v>
      </c>
      <c r="D106" s="183" t="s">
        <v>2587</v>
      </c>
      <c r="E106" s="184"/>
    </row>
    <row r="107" spans="1:5" ht="18" customHeight="1" x14ac:dyDescent="0.25">
      <c r="A107" s="140" t="str">
        <f>VLOOKUP(B107,'[2]LISTADO ATM'!$A$2:$C$922,3,0)</f>
        <v>SUR</v>
      </c>
      <c r="B107" s="146">
        <v>766</v>
      </c>
      <c r="C107" s="133" t="str">
        <f>VLOOKUP(B107,'[2]LISTADO ATM'!$A$2:$B$922,2,0)</f>
        <v xml:space="preserve">ATM Oficina Azua II </v>
      </c>
      <c r="D107" s="183" t="s">
        <v>2587</v>
      </c>
      <c r="E107" s="184"/>
    </row>
    <row r="108" spans="1:5" ht="18.75" customHeight="1" x14ac:dyDescent="0.25">
      <c r="A108" s="140" t="str">
        <f>VLOOKUP(B108,'[2]LISTADO ATM'!$A$2:$C$922,3,0)</f>
        <v>NORTE</v>
      </c>
      <c r="B108" s="146">
        <v>285</v>
      </c>
      <c r="C108" s="133" t="str">
        <f>VLOOKUP(B108,'[2]LISTADO ATM'!$A$2:$B$922,2,0)</f>
        <v xml:space="preserve">ATM Oficina Camino Real (Puerto Plata) </v>
      </c>
      <c r="D108" s="183" t="s">
        <v>2587</v>
      </c>
      <c r="E108" s="184"/>
    </row>
    <row r="109" spans="1:5" ht="18.75" customHeight="1" x14ac:dyDescent="0.25">
      <c r="A109" s="140" t="str">
        <f>VLOOKUP(B109,'[2]LISTADO ATM'!$A$2:$C$922,3,0)</f>
        <v>SUR</v>
      </c>
      <c r="B109" s="146">
        <v>252</v>
      </c>
      <c r="C109" s="133" t="str">
        <f>VLOOKUP(B109,'[2]LISTADO ATM'!$A$2:$B$922,2,0)</f>
        <v xml:space="preserve">ATM Banco Agrícola (Barahona) </v>
      </c>
      <c r="D109" s="183" t="s">
        <v>2587</v>
      </c>
      <c r="E109" s="184"/>
    </row>
    <row r="110" spans="1:5" ht="18" x14ac:dyDescent="0.25">
      <c r="A110" s="140" t="str">
        <f>VLOOKUP(B110,'[2]LISTADO ATM'!$A$2:$C$922,3,0)</f>
        <v>DISTRITO NACIONAL</v>
      </c>
      <c r="B110" s="158">
        <v>577</v>
      </c>
      <c r="C110" s="133" t="str">
        <f>VLOOKUP(B110,'[2]LISTADO ATM'!$A$2:$B$922,2,0)</f>
        <v xml:space="preserve">ATM Olé Ave. Duarte </v>
      </c>
      <c r="D110" s="183" t="s">
        <v>2587</v>
      </c>
      <c r="E110" s="184"/>
    </row>
    <row r="111" spans="1:5" ht="18.75" customHeight="1" x14ac:dyDescent="0.25">
      <c r="A111" s="140" t="str">
        <f>VLOOKUP(B111,'[2]LISTADO ATM'!$A$2:$C$922,3,0)</f>
        <v>DISTRITO NACIONAL</v>
      </c>
      <c r="B111" s="146">
        <v>527</v>
      </c>
      <c r="C111" s="133" t="str">
        <f>VLOOKUP(B111,'[2]LISTADO ATM'!$A$2:$B$922,2,0)</f>
        <v>ATM Oficina Zona Oriental II</v>
      </c>
      <c r="D111" s="183" t="s">
        <v>2587</v>
      </c>
      <c r="E111" s="184"/>
    </row>
    <row r="112" spans="1:5" s="108" customFormat="1" ht="18.75" customHeight="1" x14ac:dyDescent="0.25">
      <c r="A112" s="140" t="str">
        <f>VLOOKUP(B112,'[2]LISTADO ATM'!$A$2:$C$922,3,0)</f>
        <v>NORTE</v>
      </c>
      <c r="B112" s="158">
        <v>720</v>
      </c>
      <c r="C112" s="133" t="str">
        <f>VLOOKUP(B112,'[2]LISTADO ATM'!$A$2:$B$922,2,0)</f>
        <v xml:space="preserve">ATM OMSA (Santiago) </v>
      </c>
      <c r="D112" s="183" t="s">
        <v>2587</v>
      </c>
      <c r="E112" s="184"/>
    </row>
    <row r="113" spans="1:5" s="108" customFormat="1" ht="18" customHeight="1" x14ac:dyDescent="0.25">
      <c r="A113" s="140" t="str">
        <f>VLOOKUP(B113,'[2]LISTADO ATM'!$A$2:$C$922,3,0)</f>
        <v>ESTE</v>
      </c>
      <c r="B113" s="146">
        <v>912</v>
      </c>
      <c r="C113" s="133" t="str">
        <f>VLOOKUP(B113,'[2]LISTADO ATM'!$A$2:$B$922,2,0)</f>
        <v xml:space="preserve">ATM Oficina San Pedro II </v>
      </c>
      <c r="D113" s="183" t="s">
        <v>2587</v>
      </c>
      <c r="E113" s="184"/>
    </row>
    <row r="114" spans="1:5" s="108" customFormat="1" ht="18.75" customHeight="1" x14ac:dyDescent="0.25">
      <c r="A114" s="140" t="str">
        <f>VLOOKUP(B114,'[2]LISTADO ATM'!$A$2:$C$922,3,0)</f>
        <v>DISTRITO NACIONAL</v>
      </c>
      <c r="B114" s="146">
        <v>618</v>
      </c>
      <c r="C114" s="133" t="str">
        <f>VLOOKUP(B114,'[2]LISTADO ATM'!$A$2:$B$922,2,0)</f>
        <v xml:space="preserve">ATM Bienes Nacionales </v>
      </c>
      <c r="D114" s="183" t="s">
        <v>2587</v>
      </c>
      <c r="E114" s="184"/>
    </row>
    <row r="115" spans="1:5" ht="18.75" customHeight="1" x14ac:dyDescent="0.25">
      <c r="A115" s="140" t="str">
        <f>VLOOKUP(B115,'[2]LISTADO ATM'!$A$2:$C$922,3,0)</f>
        <v>NORTE</v>
      </c>
      <c r="B115" s="146">
        <v>944</v>
      </c>
      <c r="C115" s="133" t="str">
        <f>VLOOKUP(B115,'[2]LISTADO ATM'!$A$2:$B$922,2,0)</f>
        <v xml:space="preserve">ATM UNP Mao </v>
      </c>
      <c r="D115" s="183" t="s">
        <v>2587</v>
      </c>
      <c r="E115" s="184"/>
    </row>
    <row r="116" spans="1:5" ht="18" x14ac:dyDescent="0.25">
      <c r="A116" s="140" t="str">
        <f>VLOOKUP(B116,'[2]LISTADO ATM'!$A$2:$C$922,3,0)</f>
        <v>ESTE</v>
      </c>
      <c r="B116" s="158">
        <v>912</v>
      </c>
      <c r="C116" s="133" t="str">
        <f>VLOOKUP(B116,'[2]LISTADO ATM'!$A$2:$B$922,2,0)</f>
        <v xml:space="preserve">ATM Oficina San Pedro II </v>
      </c>
      <c r="D116" s="183" t="s">
        <v>2587</v>
      </c>
      <c r="E116" s="184"/>
    </row>
    <row r="117" spans="1:5" ht="18.75" customHeight="1" x14ac:dyDescent="0.25">
      <c r="A117" s="140" t="str">
        <f>VLOOKUP(B117,'[2]LISTADO ATM'!$A$2:$C$922,3,0)</f>
        <v>SUR</v>
      </c>
      <c r="B117" s="146">
        <v>783</v>
      </c>
      <c r="C117" s="133" t="str">
        <f>VLOOKUP(B117,'[2]LISTADO ATM'!$A$2:$B$922,2,0)</f>
        <v xml:space="preserve">ATM Autobanco Alfa y Omega (Barahona) </v>
      </c>
      <c r="D117" s="183" t="s">
        <v>2587</v>
      </c>
      <c r="E117" s="184"/>
    </row>
    <row r="118" spans="1:5" ht="18" customHeight="1" x14ac:dyDescent="0.25">
      <c r="A118" s="140" t="str">
        <f>VLOOKUP(B118,'[2]LISTADO ATM'!$A$2:$C$922,3,0)</f>
        <v>NORTE</v>
      </c>
      <c r="B118" s="158">
        <v>987</v>
      </c>
      <c r="C118" s="133" t="str">
        <f>VLOOKUP(B118,'[2]LISTADO ATM'!$A$2:$B$922,2,0)</f>
        <v xml:space="preserve">ATM S/M Jumbo (Moca) </v>
      </c>
      <c r="D118" s="183" t="s">
        <v>2587</v>
      </c>
      <c r="E118" s="184"/>
    </row>
    <row r="119" spans="1:5" ht="18" x14ac:dyDescent="0.25">
      <c r="A119" s="140" t="str">
        <f>VLOOKUP(B119,'[2]LISTADO ATM'!$A$2:$C$922,3,0)</f>
        <v>NORTE</v>
      </c>
      <c r="B119" s="146">
        <v>986</v>
      </c>
      <c r="C119" s="133" t="str">
        <f>VLOOKUP(B119,'[2]LISTADO ATM'!$A$2:$B$922,2,0)</f>
        <v xml:space="preserve">ATM S/M Jumbo (La Vega) </v>
      </c>
      <c r="D119" s="183" t="s">
        <v>2587</v>
      </c>
      <c r="E119" s="184"/>
    </row>
    <row r="120" spans="1:5" ht="18" x14ac:dyDescent="0.25">
      <c r="A120" s="140" t="str">
        <f>VLOOKUP(B120,'[2]LISTADO ATM'!$A$2:$C$922,3,0)</f>
        <v>DISTRITO NACIONAL</v>
      </c>
      <c r="B120" s="158">
        <v>957</v>
      </c>
      <c r="C120" s="133" t="str">
        <f>VLOOKUP(B120,'[2]LISTADO ATM'!$A$2:$B$922,2,0)</f>
        <v xml:space="preserve">ATM Oficina Venezuela </v>
      </c>
      <c r="D120" s="183" t="s">
        <v>2587</v>
      </c>
      <c r="E120" s="184"/>
    </row>
    <row r="121" spans="1:5" ht="18" x14ac:dyDescent="0.25">
      <c r="A121" s="140" t="str">
        <f>VLOOKUP(B121,'[2]LISTADO ATM'!$A$2:$C$922,3,0)</f>
        <v>NORTE</v>
      </c>
      <c r="B121" s="146">
        <v>22</v>
      </c>
      <c r="C121" s="133" t="str">
        <f>VLOOKUP(B121,'[2]LISTADO ATM'!$A$2:$B$922,2,0)</f>
        <v>ATM S/M Olimpico (Santiago)</v>
      </c>
      <c r="D121" s="183" t="s">
        <v>2587</v>
      </c>
      <c r="E121" s="184"/>
    </row>
    <row r="122" spans="1:5" ht="18.75" customHeight="1" thickBot="1" x14ac:dyDescent="0.3">
      <c r="A122" s="149" t="s">
        <v>2463</v>
      </c>
      <c r="B122" s="151">
        <f>COUNT(B100:B121)</f>
        <v>22</v>
      </c>
      <c r="C122" s="168"/>
      <c r="D122" s="169"/>
      <c r="E122" s="170"/>
    </row>
    <row r="123" spans="1:5" ht="18.75" customHeight="1" x14ac:dyDescent="0.25">
      <c r="A123" s="123"/>
      <c r="C123" s="123"/>
      <c r="D123" s="123"/>
    </row>
    <row r="124" spans="1:5" ht="18.75" customHeight="1" x14ac:dyDescent="0.25">
      <c r="A124" s="123"/>
      <c r="C124" s="123"/>
      <c r="D124" s="123"/>
    </row>
    <row r="125" spans="1:5" ht="18.75" customHeight="1" x14ac:dyDescent="0.25">
      <c r="A125" s="123"/>
      <c r="C125" s="123"/>
      <c r="D125" s="123"/>
    </row>
    <row r="126" spans="1:5" x14ac:dyDescent="0.25">
      <c r="A126" s="123"/>
      <c r="C126" s="123"/>
      <c r="D126" s="123"/>
    </row>
    <row r="127" spans="1:5" ht="18.75" customHeight="1" x14ac:dyDescent="0.25">
      <c r="A127" s="123"/>
      <c r="C127" s="123"/>
      <c r="D127" s="123"/>
    </row>
    <row r="128" spans="1:5" ht="18" customHeight="1" x14ac:dyDescent="0.25">
      <c r="A128" s="123"/>
      <c r="C128" s="123"/>
      <c r="D128" s="123"/>
    </row>
    <row r="129" spans="1:4" x14ac:dyDescent="0.25">
      <c r="A129" s="123"/>
      <c r="C129" s="123"/>
      <c r="D129" s="123"/>
    </row>
    <row r="130" spans="1:4" ht="18" customHeight="1" x14ac:dyDescent="0.25">
      <c r="A130" s="123"/>
      <c r="C130" s="123"/>
      <c r="D130" s="123"/>
    </row>
    <row r="131" spans="1:4" ht="18" customHeight="1" x14ac:dyDescent="0.25">
      <c r="A131" s="123"/>
      <c r="C131" s="123"/>
      <c r="D131" s="123"/>
    </row>
    <row r="132" spans="1:4" x14ac:dyDescent="0.25">
      <c r="A132" s="123"/>
      <c r="C132" s="123"/>
      <c r="D132" s="123"/>
    </row>
    <row r="133" spans="1:4" x14ac:dyDescent="0.25">
      <c r="A133" s="123"/>
      <c r="C133" s="123"/>
      <c r="D133" s="123"/>
    </row>
    <row r="134" spans="1:4" ht="18.75" customHeight="1" x14ac:dyDescent="0.25">
      <c r="A134" s="123"/>
      <c r="C134" s="123"/>
      <c r="D134" s="123"/>
    </row>
    <row r="135" spans="1:4" ht="18" customHeight="1" x14ac:dyDescent="0.25">
      <c r="A135" s="123"/>
      <c r="C135" s="123"/>
      <c r="D135" s="123"/>
    </row>
    <row r="136" spans="1:4" x14ac:dyDescent="0.25">
      <c r="A136" s="123"/>
      <c r="C136" s="123"/>
      <c r="D136" s="123"/>
    </row>
    <row r="137" spans="1:4" ht="18.75" customHeight="1" x14ac:dyDescent="0.25">
      <c r="A137" s="123"/>
      <c r="C137" s="123"/>
      <c r="D137" s="123"/>
    </row>
    <row r="138" spans="1:4" ht="18" customHeight="1" x14ac:dyDescent="0.25">
      <c r="A138" s="123"/>
      <c r="C138" s="123"/>
      <c r="D138" s="123"/>
    </row>
    <row r="139" spans="1:4" ht="18" customHeight="1" x14ac:dyDescent="0.25">
      <c r="A139" s="123"/>
      <c r="C139" s="123"/>
      <c r="D139" s="123"/>
    </row>
    <row r="140" spans="1:4" x14ac:dyDescent="0.25">
      <c r="A140" s="123"/>
      <c r="C140" s="123"/>
      <c r="D140" s="123"/>
    </row>
    <row r="141" spans="1:4" ht="18.75" customHeight="1" x14ac:dyDescent="0.25">
      <c r="A141" s="123"/>
      <c r="C141" s="123"/>
      <c r="D141" s="123"/>
    </row>
    <row r="142" spans="1:4" x14ac:dyDescent="0.25">
      <c r="A142" s="123"/>
      <c r="C142" s="123"/>
      <c r="D142" s="123"/>
    </row>
    <row r="143" spans="1:4" ht="18.75" customHeight="1" x14ac:dyDescent="0.25">
      <c r="A143" s="123"/>
      <c r="C143" s="123"/>
      <c r="D143" s="123"/>
    </row>
    <row r="144" spans="1:4" ht="18.75" customHeight="1" x14ac:dyDescent="0.25">
      <c r="A144" s="123"/>
      <c r="C144" s="123"/>
      <c r="D144" s="123"/>
    </row>
    <row r="145" spans="1:5" x14ac:dyDescent="0.25">
      <c r="A145" s="123"/>
      <c r="C145" s="123"/>
      <c r="D145" s="123"/>
    </row>
    <row r="146" spans="1:5" ht="18.75" customHeight="1" x14ac:dyDescent="0.25">
      <c r="A146" s="123"/>
      <c r="C146" s="123"/>
      <c r="D146" s="123"/>
    </row>
    <row r="147" spans="1:5" x14ac:dyDescent="0.25">
      <c r="A147" s="123"/>
      <c r="C147" s="123"/>
      <c r="D147" s="123"/>
    </row>
    <row r="148" spans="1:5" ht="18.75" customHeight="1" x14ac:dyDescent="0.25">
      <c r="A148" s="123"/>
      <c r="C148" s="123"/>
      <c r="D148" s="123"/>
    </row>
    <row r="149" spans="1:5" ht="18.75" customHeight="1" x14ac:dyDescent="0.25">
      <c r="A149" s="123"/>
      <c r="C149" s="123"/>
      <c r="D149" s="123"/>
    </row>
    <row r="150" spans="1:5" ht="18.75" customHeight="1" x14ac:dyDescent="0.25">
      <c r="A150" s="123"/>
      <c r="C150" s="123"/>
      <c r="D150" s="123"/>
    </row>
    <row r="151" spans="1:5" ht="18.75" customHeight="1" x14ac:dyDescent="0.25">
      <c r="A151" s="123"/>
      <c r="C151" s="123"/>
      <c r="D151" s="123"/>
    </row>
    <row r="152" spans="1:5" ht="18.75" customHeight="1" x14ac:dyDescent="0.25">
      <c r="A152" s="123"/>
      <c r="C152" s="123"/>
      <c r="D152" s="123"/>
    </row>
    <row r="153" spans="1:5" ht="18.75" customHeight="1" x14ac:dyDescent="0.25">
      <c r="A153" s="123"/>
      <c r="C153" s="123"/>
      <c r="D153" s="123"/>
    </row>
    <row r="154" spans="1:5" ht="18.75" customHeight="1" x14ac:dyDescent="0.25">
      <c r="A154" s="123"/>
      <c r="C154" s="123"/>
      <c r="D154" s="123"/>
    </row>
    <row r="155" spans="1:5" ht="18.75" customHeight="1" x14ac:dyDescent="0.25">
      <c r="A155" s="123"/>
      <c r="C155" s="123"/>
      <c r="D155" s="123"/>
    </row>
    <row r="156" spans="1:5" s="123" customFormat="1" ht="18.75" customHeight="1" x14ac:dyDescent="0.25">
      <c r="B156" s="117"/>
      <c r="E156" s="69"/>
    </row>
    <row r="157" spans="1:5" ht="18.75" customHeight="1" x14ac:dyDescent="0.25">
      <c r="A157" s="123"/>
      <c r="C157" s="123"/>
      <c r="D157" s="123"/>
    </row>
    <row r="158" spans="1:5" ht="18.75" customHeight="1" x14ac:dyDescent="0.25">
      <c r="A158" s="123"/>
      <c r="C158" s="123"/>
      <c r="D158" s="123"/>
    </row>
    <row r="159" spans="1:5" x14ac:dyDescent="0.25">
      <c r="A159" s="123"/>
      <c r="C159" s="123"/>
      <c r="D159" s="123"/>
    </row>
    <row r="160" spans="1:5" x14ac:dyDescent="0.25">
      <c r="A160" s="123"/>
      <c r="C160" s="123"/>
      <c r="D160" s="123"/>
    </row>
    <row r="161" spans="1:4" x14ac:dyDescent="0.25">
      <c r="A161" s="123"/>
      <c r="C161" s="123"/>
      <c r="D161" s="123"/>
    </row>
    <row r="162" spans="1:4" x14ac:dyDescent="0.25">
      <c r="A162" s="123"/>
      <c r="C162" s="123"/>
      <c r="D162" s="123"/>
    </row>
    <row r="163" spans="1:4" x14ac:dyDescent="0.25">
      <c r="A163" s="123"/>
      <c r="C163" s="123"/>
      <c r="D163" s="123"/>
    </row>
    <row r="164" spans="1:4" x14ac:dyDescent="0.25">
      <c r="A164" s="123"/>
      <c r="C164" s="123"/>
      <c r="D164" s="123"/>
    </row>
    <row r="165" spans="1:4" x14ac:dyDescent="0.25">
      <c r="A165" s="123"/>
      <c r="C165" s="123"/>
      <c r="D165" s="123"/>
    </row>
    <row r="166" spans="1:4" x14ac:dyDescent="0.25">
      <c r="A166" s="123"/>
      <c r="C166" s="123"/>
      <c r="D166" s="123"/>
    </row>
    <row r="167" spans="1:4" x14ac:dyDescent="0.25">
      <c r="A167" s="123"/>
      <c r="C167" s="123"/>
      <c r="D167" s="123"/>
    </row>
    <row r="168" spans="1:4" x14ac:dyDescent="0.25">
      <c r="A168" s="123"/>
      <c r="C168" s="123"/>
      <c r="D168" s="123"/>
    </row>
    <row r="169" spans="1:4" x14ac:dyDescent="0.25">
      <c r="A169" s="123"/>
      <c r="C169" s="123"/>
      <c r="D169" s="123"/>
    </row>
    <row r="170" spans="1:4" x14ac:dyDescent="0.25">
      <c r="A170" s="123"/>
      <c r="C170" s="123"/>
      <c r="D170" s="123"/>
    </row>
    <row r="171" spans="1:4" x14ac:dyDescent="0.25">
      <c r="A171" s="123"/>
      <c r="C171" s="123"/>
      <c r="D171" s="123"/>
    </row>
    <row r="172" spans="1:4" x14ac:dyDescent="0.25">
      <c r="A172" s="123"/>
      <c r="C172" s="123"/>
      <c r="D172" s="123"/>
    </row>
    <row r="173" spans="1:4" x14ac:dyDescent="0.25">
      <c r="A173" s="123"/>
      <c r="C173" s="123"/>
      <c r="D173" s="123"/>
    </row>
    <row r="174" spans="1:4" x14ac:dyDescent="0.25">
      <c r="A174" s="123"/>
      <c r="C174" s="123"/>
      <c r="D174" s="123"/>
    </row>
    <row r="175" spans="1:4" x14ac:dyDescent="0.25">
      <c r="A175" s="123"/>
      <c r="C175" s="123"/>
      <c r="D175" s="123"/>
    </row>
    <row r="176" spans="1:4" x14ac:dyDescent="0.25">
      <c r="A176" s="123"/>
      <c r="C176" s="123"/>
      <c r="D176" s="123"/>
    </row>
    <row r="177" spans="1:4" x14ac:dyDescent="0.25">
      <c r="A177" s="123"/>
      <c r="C177" s="123"/>
      <c r="D177" s="123"/>
    </row>
    <row r="178" spans="1:4" x14ac:dyDescent="0.25">
      <c r="A178" s="123"/>
      <c r="C178" s="123"/>
      <c r="D178" s="123"/>
    </row>
    <row r="179" spans="1:4" x14ac:dyDescent="0.25">
      <c r="A179" s="123"/>
      <c r="C179" s="123"/>
      <c r="D179" s="123"/>
    </row>
    <row r="180" spans="1:4" x14ac:dyDescent="0.25">
      <c r="A180" s="123"/>
      <c r="C180" s="123"/>
      <c r="D180" s="123"/>
    </row>
    <row r="181" spans="1:4" x14ac:dyDescent="0.25">
      <c r="A181" s="123"/>
      <c r="C181" s="123"/>
      <c r="D181" s="123"/>
    </row>
    <row r="182" spans="1:4" x14ac:dyDescent="0.25">
      <c r="A182" s="123"/>
      <c r="C182" s="123"/>
      <c r="D182" s="123"/>
    </row>
    <row r="183" spans="1:4" x14ac:dyDescent="0.25">
      <c r="A183" s="123"/>
      <c r="C183" s="123"/>
      <c r="D183" s="123"/>
    </row>
    <row r="184" spans="1:4" x14ac:dyDescent="0.25">
      <c r="A184" s="123"/>
      <c r="C184" s="123"/>
      <c r="D184" s="123"/>
    </row>
    <row r="185" spans="1:4" x14ac:dyDescent="0.25">
      <c r="A185" s="123"/>
      <c r="C185" s="123"/>
      <c r="D185" s="123"/>
    </row>
    <row r="186" spans="1:4" x14ac:dyDescent="0.25">
      <c r="A186" s="123"/>
      <c r="C186" s="123"/>
      <c r="D186" s="123"/>
    </row>
    <row r="187" spans="1:4" x14ac:dyDescent="0.25">
      <c r="A187" s="123"/>
      <c r="C187" s="123"/>
      <c r="D187" s="123"/>
    </row>
    <row r="188" spans="1:4" x14ac:dyDescent="0.25">
      <c r="A188" s="123"/>
      <c r="C188" s="123"/>
      <c r="D188" s="123"/>
    </row>
    <row r="189" spans="1:4" x14ac:dyDescent="0.25">
      <c r="A189" s="123"/>
      <c r="C189" s="123"/>
      <c r="D189" s="123"/>
    </row>
    <row r="190" spans="1:4" x14ac:dyDescent="0.25">
      <c r="A190" s="123"/>
      <c r="C190" s="123"/>
      <c r="D190" s="123"/>
    </row>
    <row r="191" spans="1:4" x14ac:dyDescent="0.25">
      <c r="A191" s="123"/>
      <c r="C191" s="123"/>
      <c r="D191" s="123"/>
    </row>
    <row r="192" spans="1:4" x14ac:dyDescent="0.25">
      <c r="A192" s="123"/>
      <c r="C192" s="123"/>
      <c r="D192" s="123"/>
    </row>
    <row r="193" spans="1:4" x14ac:dyDescent="0.25">
      <c r="A193" s="123"/>
      <c r="C193" s="123"/>
      <c r="D193" s="123"/>
    </row>
    <row r="194" spans="1:4" x14ac:dyDescent="0.25">
      <c r="A194" s="123"/>
      <c r="C194" s="123"/>
      <c r="D194" s="123"/>
    </row>
    <row r="195" spans="1:4" x14ac:dyDescent="0.25">
      <c r="A195" s="123"/>
      <c r="C195" s="123"/>
      <c r="D195" s="123"/>
    </row>
    <row r="196" spans="1:4" x14ac:dyDescent="0.25">
      <c r="A196" s="123"/>
      <c r="C196" s="123"/>
      <c r="D196" s="123"/>
    </row>
    <row r="197" spans="1:4" x14ac:dyDescent="0.25">
      <c r="A197" s="123"/>
      <c r="C197" s="123"/>
      <c r="D197" s="123"/>
    </row>
    <row r="198" spans="1:4" x14ac:dyDescent="0.25">
      <c r="A198" s="123"/>
      <c r="C198" s="123"/>
      <c r="D198" s="123"/>
    </row>
    <row r="199" spans="1:4" x14ac:dyDescent="0.25">
      <c r="A199" s="123"/>
      <c r="C199" s="123"/>
      <c r="D199" s="123"/>
    </row>
    <row r="200" spans="1:4" x14ac:dyDescent="0.25">
      <c r="A200" s="123"/>
      <c r="C200" s="123"/>
      <c r="D200" s="123"/>
    </row>
    <row r="201" spans="1:4" x14ac:dyDescent="0.25">
      <c r="A201" s="123"/>
      <c r="C201" s="123"/>
      <c r="D201" s="123"/>
    </row>
    <row r="202" spans="1:4" x14ac:dyDescent="0.25">
      <c r="A202" s="123"/>
      <c r="C202" s="123"/>
      <c r="D202" s="123"/>
    </row>
    <row r="203" spans="1:4" x14ac:dyDescent="0.25">
      <c r="A203" s="123"/>
      <c r="C203" s="123"/>
      <c r="D203" s="123"/>
    </row>
    <row r="204" spans="1:4" x14ac:dyDescent="0.25">
      <c r="A204" s="123"/>
      <c r="C204" s="123"/>
      <c r="D204" s="123"/>
    </row>
    <row r="205" spans="1:4" x14ac:dyDescent="0.25">
      <c r="A205" s="123"/>
      <c r="C205" s="123"/>
      <c r="D205" s="123"/>
    </row>
    <row r="206" spans="1:4" x14ac:dyDescent="0.25">
      <c r="A206" s="123"/>
      <c r="C206" s="123"/>
      <c r="D206" s="123"/>
    </row>
    <row r="207" spans="1:4" x14ac:dyDescent="0.25">
      <c r="A207" s="123"/>
      <c r="C207" s="123"/>
      <c r="D207" s="123"/>
    </row>
    <row r="208" spans="1:4" x14ac:dyDescent="0.25">
      <c r="A208" s="123"/>
      <c r="C208" s="123"/>
      <c r="D208" s="123"/>
    </row>
    <row r="209" spans="1:4" x14ac:dyDescent="0.25">
      <c r="A209" s="123"/>
      <c r="C209" s="123"/>
      <c r="D209" s="123"/>
    </row>
    <row r="210" spans="1:4" x14ac:dyDescent="0.25">
      <c r="A210" s="123"/>
      <c r="C210" s="123"/>
      <c r="D210" s="123"/>
    </row>
    <row r="211" spans="1:4" x14ac:dyDescent="0.25">
      <c r="A211" s="123"/>
      <c r="C211" s="123"/>
      <c r="D211" s="123"/>
    </row>
    <row r="212" spans="1:4" x14ac:dyDescent="0.25">
      <c r="A212" s="123"/>
      <c r="C212" s="123"/>
      <c r="D212" s="123"/>
    </row>
    <row r="213" spans="1:4" x14ac:dyDescent="0.25">
      <c r="A213" s="123"/>
      <c r="C213" s="123"/>
      <c r="D213" s="123"/>
    </row>
    <row r="214" spans="1:4" x14ac:dyDescent="0.25">
      <c r="A214" s="123"/>
      <c r="C214" s="123"/>
      <c r="D214" s="123"/>
    </row>
    <row r="215" spans="1:4" x14ac:dyDescent="0.25">
      <c r="A215" s="123"/>
      <c r="C215" s="123"/>
      <c r="D215" s="123"/>
    </row>
    <row r="216" spans="1:4" x14ac:dyDescent="0.25">
      <c r="A216" s="123"/>
      <c r="C216" s="123"/>
      <c r="D216" s="123"/>
    </row>
    <row r="217" spans="1:4" x14ac:dyDescent="0.25">
      <c r="A217" s="123"/>
      <c r="C217" s="123"/>
      <c r="D217" s="123"/>
    </row>
    <row r="218" spans="1:4" x14ac:dyDescent="0.25">
      <c r="A218" s="123"/>
      <c r="C218" s="123"/>
      <c r="D218" s="123"/>
    </row>
    <row r="219" spans="1:4" x14ac:dyDescent="0.25">
      <c r="A219" s="123"/>
      <c r="C219" s="123"/>
      <c r="D219" s="123"/>
    </row>
    <row r="220" spans="1:4" x14ac:dyDescent="0.25">
      <c r="A220" s="123"/>
      <c r="C220" s="123"/>
      <c r="D220" s="123"/>
    </row>
    <row r="221" spans="1:4" x14ac:dyDescent="0.25">
      <c r="A221" s="123"/>
      <c r="C221" s="123"/>
      <c r="D221" s="123"/>
    </row>
    <row r="222" spans="1:4" x14ac:dyDescent="0.25">
      <c r="A222" s="123"/>
      <c r="C222" s="123"/>
      <c r="D222" s="123"/>
    </row>
    <row r="223" spans="1:4" x14ac:dyDescent="0.25">
      <c r="A223" s="123"/>
      <c r="C223" s="123"/>
      <c r="D223" s="123"/>
    </row>
    <row r="224" spans="1:4" x14ac:dyDescent="0.25">
      <c r="A224" s="123"/>
      <c r="C224" s="123"/>
      <c r="D224" s="123"/>
    </row>
    <row r="225" spans="1:4" x14ac:dyDescent="0.25">
      <c r="A225" s="123"/>
      <c r="C225" s="123"/>
      <c r="D225" s="123"/>
    </row>
    <row r="226" spans="1:4" x14ac:dyDescent="0.25">
      <c r="A226" s="123"/>
      <c r="C226" s="123"/>
      <c r="D226" s="123"/>
    </row>
    <row r="227" spans="1:4" x14ac:dyDescent="0.25">
      <c r="A227" s="123"/>
      <c r="C227" s="123"/>
      <c r="D227" s="123"/>
    </row>
    <row r="228" spans="1:4" x14ac:dyDescent="0.25">
      <c r="A228" s="123"/>
      <c r="C228" s="123"/>
      <c r="D228" s="123"/>
    </row>
    <row r="229" spans="1:4" x14ac:dyDescent="0.25">
      <c r="A229" s="123"/>
      <c r="C229" s="123"/>
      <c r="D229" s="123"/>
    </row>
    <row r="230" spans="1:4" x14ac:dyDescent="0.25">
      <c r="A230" s="123"/>
      <c r="C230" s="123"/>
      <c r="D230" s="123"/>
    </row>
    <row r="231" spans="1:4" x14ac:dyDescent="0.25">
      <c r="A231" s="123"/>
      <c r="C231" s="123"/>
      <c r="D231" s="123"/>
    </row>
    <row r="232" spans="1:4" x14ac:dyDescent="0.25">
      <c r="A232" s="123"/>
      <c r="C232" s="123"/>
      <c r="D232" s="123"/>
    </row>
    <row r="233" spans="1:4" x14ac:dyDescent="0.25">
      <c r="A233" s="123"/>
      <c r="C233" s="123"/>
      <c r="D233" s="123"/>
    </row>
    <row r="234" spans="1:4" x14ac:dyDescent="0.25">
      <c r="A234" s="123"/>
      <c r="C234" s="123"/>
      <c r="D234" s="123"/>
    </row>
    <row r="235" spans="1:4" x14ac:dyDescent="0.25">
      <c r="A235" s="123"/>
      <c r="C235" s="123"/>
      <c r="D235" s="123"/>
    </row>
    <row r="236" spans="1:4" x14ac:dyDescent="0.25">
      <c r="A236" s="123"/>
      <c r="C236" s="123"/>
      <c r="D236" s="123"/>
    </row>
    <row r="237" spans="1:4" x14ac:dyDescent="0.25">
      <c r="A237" s="123"/>
      <c r="C237" s="123"/>
      <c r="D237" s="123"/>
    </row>
    <row r="238" spans="1:4" x14ac:dyDescent="0.25">
      <c r="A238" s="123"/>
      <c r="C238" s="123"/>
      <c r="D238" s="123"/>
    </row>
    <row r="239" spans="1:4" x14ac:dyDescent="0.25">
      <c r="A239" s="123"/>
      <c r="C239" s="123"/>
      <c r="D239" s="123"/>
    </row>
    <row r="240" spans="1:4" x14ac:dyDescent="0.25">
      <c r="A240" s="123"/>
      <c r="C240" s="123"/>
      <c r="D240" s="123"/>
    </row>
    <row r="241" spans="1:4" x14ac:dyDescent="0.25">
      <c r="A241" s="123"/>
      <c r="C241" s="123"/>
      <c r="D241" s="123"/>
    </row>
    <row r="242" spans="1:4" x14ac:dyDescent="0.25">
      <c r="A242" s="123"/>
      <c r="C242" s="123"/>
      <c r="D242" s="123"/>
    </row>
    <row r="243" spans="1:4" x14ac:dyDescent="0.25">
      <c r="A243" s="123"/>
      <c r="C243" s="123"/>
      <c r="D243" s="123"/>
    </row>
    <row r="244" spans="1:4" x14ac:dyDescent="0.25">
      <c r="A244" s="123"/>
      <c r="C244" s="123"/>
      <c r="D244" s="123"/>
    </row>
    <row r="245" spans="1:4" x14ac:dyDescent="0.25">
      <c r="A245" s="123"/>
      <c r="C245" s="123"/>
      <c r="D245" s="123"/>
    </row>
    <row r="246" spans="1:4" x14ac:dyDescent="0.25">
      <c r="A246" s="123"/>
      <c r="C246" s="123"/>
      <c r="D246" s="123"/>
    </row>
    <row r="247" spans="1:4" x14ac:dyDescent="0.25">
      <c r="A247" s="123"/>
      <c r="C247" s="123"/>
      <c r="D247" s="123"/>
    </row>
    <row r="248" spans="1:4" x14ac:dyDescent="0.25">
      <c r="A248" s="123"/>
      <c r="C248" s="123"/>
      <c r="D248" s="123"/>
    </row>
    <row r="249" spans="1:4" x14ac:dyDescent="0.25">
      <c r="A249" s="123"/>
      <c r="C249" s="123"/>
      <c r="D249" s="123"/>
    </row>
    <row r="250" spans="1:4" x14ac:dyDescent="0.25">
      <c r="A250" s="123"/>
      <c r="C250" s="123"/>
      <c r="D250" s="123"/>
    </row>
    <row r="251" spans="1:4" x14ac:dyDescent="0.25">
      <c r="A251" s="123"/>
      <c r="C251" s="123"/>
      <c r="D251" s="123"/>
    </row>
    <row r="252" spans="1:4" x14ac:dyDescent="0.25">
      <c r="A252" s="123"/>
      <c r="C252" s="123"/>
      <c r="D252" s="123"/>
    </row>
    <row r="253" spans="1:4" x14ac:dyDescent="0.25">
      <c r="A253" s="123"/>
      <c r="C253" s="123"/>
      <c r="D253" s="123"/>
    </row>
    <row r="254" spans="1:4" x14ac:dyDescent="0.25">
      <c r="A254" s="123"/>
      <c r="C254" s="123"/>
      <c r="D254" s="123"/>
    </row>
    <row r="255" spans="1:4" x14ac:dyDescent="0.25">
      <c r="A255" s="123"/>
      <c r="C255" s="123"/>
      <c r="D255" s="123"/>
    </row>
    <row r="256" spans="1:4" x14ac:dyDescent="0.25">
      <c r="A256" s="123"/>
      <c r="C256" s="123"/>
      <c r="D256" s="123"/>
    </row>
    <row r="257" spans="1:4" x14ac:dyDescent="0.25">
      <c r="A257" s="123"/>
      <c r="C257" s="123"/>
      <c r="D257" s="123"/>
    </row>
    <row r="258" spans="1:4" x14ac:dyDescent="0.25">
      <c r="A258" s="123"/>
      <c r="C258" s="123"/>
      <c r="D258" s="123"/>
    </row>
    <row r="259" spans="1:4" x14ac:dyDescent="0.25">
      <c r="A259" s="123"/>
      <c r="C259" s="123"/>
      <c r="D259" s="123"/>
    </row>
    <row r="260" spans="1:4" x14ac:dyDescent="0.25">
      <c r="A260" s="123"/>
      <c r="C260" s="123"/>
      <c r="D260" s="123"/>
    </row>
    <row r="261" spans="1:4" x14ac:dyDescent="0.25">
      <c r="A261" s="123"/>
      <c r="C261" s="123"/>
      <c r="D261" s="123"/>
    </row>
    <row r="262" spans="1:4" x14ac:dyDescent="0.25">
      <c r="A262" s="123"/>
      <c r="C262" s="123"/>
      <c r="D262" s="123"/>
    </row>
    <row r="263" spans="1:4" x14ac:dyDescent="0.25">
      <c r="A263" s="123"/>
      <c r="C263" s="123"/>
      <c r="D263" s="123"/>
    </row>
    <row r="264" spans="1:4" x14ac:dyDescent="0.25">
      <c r="A264" s="123"/>
      <c r="C264" s="123"/>
      <c r="D264" s="123"/>
    </row>
    <row r="265" spans="1:4" x14ac:dyDescent="0.25">
      <c r="A265" s="123"/>
      <c r="C265" s="123"/>
      <c r="D265" s="123"/>
    </row>
    <row r="266" spans="1:4" x14ac:dyDescent="0.25">
      <c r="A266" s="123"/>
      <c r="C266" s="123"/>
      <c r="D266" s="123"/>
    </row>
    <row r="267" spans="1:4" x14ac:dyDescent="0.25">
      <c r="A267" s="123"/>
      <c r="C267" s="123"/>
      <c r="D267" s="123"/>
    </row>
    <row r="268" spans="1:4" x14ac:dyDescent="0.25">
      <c r="A268" s="123"/>
      <c r="C268" s="123"/>
      <c r="D268" s="123"/>
    </row>
    <row r="269" spans="1:4" x14ac:dyDescent="0.25">
      <c r="A269" s="123"/>
      <c r="C269" s="123"/>
      <c r="D269" s="123"/>
    </row>
    <row r="270" spans="1:4" x14ac:dyDescent="0.25">
      <c r="A270" s="123"/>
      <c r="C270" s="123"/>
      <c r="D270" s="123"/>
    </row>
    <row r="271" spans="1:4" x14ac:dyDescent="0.25">
      <c r="A271" s="123"/>
      <c r="C271" s="123"/>
      <c r="D271" s="123"/>
    </row>
    <row r="272" spans="1:4" x14ac:dyDescent="0.25">
      <c r="A272" s="123"/>
      <c r="C272" s="123"/>
      <c r="D272" s="123"/>
    </row>
    <row r="273" spans="1:4" x14ac:dyDescent="0.25">
      <c r="A273" s="123"/>
      <c r="C273" s="123"/>
      <c r="D273" s="123"/>
    </row>
    <row r="274" spans="1:4" x14ac:dyDescent="0.25">
      <c r="A274" s="123"/>
      <c r="C274" s="123"/>
      <c r="D274" s="123"/>
    </row>
    <row r="275" spans="1:4" x14ac:dyDescent="0.25">
      <c r="A275" s="123"/>
      <c r="C275" s="123"/>
      <c r="D275" s="123"/>
    </row>
    <row r="276" spans="1:4" x14ac:dyDescent="0.25">
      <c r="A276" s="123"/>
      <c r="C276" s="123"/>
      <c r="D276" s="123"/>
    </row>
    <row r="277" spans="1:4" x14ac:dyDescent="0.25">
      <c r="A277" s="123"/>
      <c r="C277" s="123"/>
      <c r="D277" s="123"/>
    </row>
    <row r="278" spans="1:4" x14ac:dyDescent="0.25">
      <c r="A278" s="123"/>
      <c r="C278" s="123"/>
      <c r="D278" s="123"/>
    </row>
    <row r="279" spans="1:4" x14ac:dyDescent="0.25">
      <c r="A279" s="123"/>
      <c r="C279" s="123"/>
      <c r="D279" s="123"/>
    </row>
    <row r="280" spans="1:4" x14ac:dyDescent="0.25">
      <c r="A280" s="123"/>
      <c r="C280" s="123"/>
      <c r="D280" s="123"/>
    </row>
    <row r="281" spans="1:4" x14ac:dyDescent="0.25">
      <c r="A281" s="123"/>
      <c r="C281" s="123"/>
      <c r="D281" s="123"/>
    </row>
    <row r="282" spans="1:4" x14ac:dyDescent="0.25">
      <c r="A282" s="123"/>
      <c r="C282" s="123"/>
      <c r="D282" s="123"/>
    </row>
    <row r="283" spans="1:4" x14ac:dyDescent="0.25">
      <c r="A283" s="123"/>
      <c r="C283" s="123"/>
      <c r="D283" s="123"/>
    </row>
    <row r="284" spans="1:4" x14ac:dyDescent="0.25">
      <c r="A284" s="123"/>
      <c r="C284" s="123"/>
      <c r="D284" s="123"/>
    </row>
    <row r="285" spans="1:4" x14ac:dyDescent="0.25">
      <c r="A285" s="123"/>
      <c r="C285" s="123"/>
      <c r="D285" s="123"/>
    </row>
    <row r="286" spans="1:4" x14ac:dyDescent="0.25">
      <c r="A286" s="123"/>
      <c r="C286" s="123"/>
      <c r="D286" s="123"/>
    </row>
    <row r="287" spans="1:4" x14ac:dyDescent="0.25">
      <c r="A287" s="123"/>
      <c r="C287" s="123"/>
      <c r="D287" s="123"/>
    </row>
    <row r="288" spans="1:4" x14ac:dyDescent="0.25">
      <c r="A288" s="123"/>
      <c r="C288" s="123"/>
      <c r="D288" s="123"/>
    </row>
    <row r="289" spans="1:4" x14ac:dyDescent="0.25">
      <c r="A289" s="123"/>
      <c r="C289" s="123"/>
      <c r="D289" s="123"/>
    </row>
    <row r="290" spans="1:4" x14ac:dyDescent="0.25">
      <c r="A290" s="123"/>
      <c r="C290" s="123"/>
      <c r="D290" s="123"/>
    </row>
    <row r="291" spans="1:4" x14ac:dyDescent="0.25">
      <c r="A291" s="123"/>
      <c r="C291" s="123"/>
      <c r="D291" s="123"/>
    </row>
    <row r="292" spans="1:4" x14ac:dyDescent="0.25">
      <c r="A292" s="123"/>
      <c r="C292" s="123"/>
      <c r="D292" s="123"/>
    </row>
    <row r="293" spans="1:4" x14ac:dyDescent="0.25">
      <c r="A293" s="123"/>
      <c r="C293" s="123"/>
      <c r="D293" s="123"/>
    </row>
    <row r="294" spans="1:4" x14ac:dyDescent="0.25">
      <c r="A294" s="123"/>
      <c r="C294" s="123"/>
      <c r="D294" s="123"/>
    </row>
    <row r="295" spans="1:4" x14ac:dyDescent="0.25">
      <c r="A295" s="123"/>
      <c r="C295" s="123"/>
      <c r="D295" s="123"/>
    </row>
    <row r="296" spans="1:4" x14ac:dyDescent="0.25">
      <c r="A296" s="123"/>
      <c r="C296" s="123"/>
      <c r="D296" s="123"/>
    </row>
    <row r="297" spans="1:4" x14ac:dyDescent="0.25">
      <c r="A297" s="123"/>
      <c r="C297" s="123"/>
      <c r="D297" s="123"/>
    </row>
    <row r="298" spans="1:4" x14ac:dyDescent="0.25">
      <c r="A298" s="123"/>
      <c r="C298" s="123"/>
      <c r="D298" s="123"/>
    </row>
    <row r="299" spans="1:4" x14ac:dyDescent="0.25">
      <c r="A299" s="123"/>
      <c r="C299" s="123"/>
      <c r="D299" s="123"/>
    </row>
    <row r="300" spans="1:4" x14ac:dyDescent="0.25">
      <c r="A300" s="123"/>
      <c r="C300" s="123"/>
      <c r="D300" s="123"/>
    </row>
    <row r="301" spans="1:4" x14ac:dyDescent="0.25">
      <c r="A301" s="123"/>
      <c r="C301" s="123"/>
      <c r="D301" s="123"/>
    </row>
    <row r="302" spans="1:4" x14ac:dyDescent="0.25">
      <c r="A302" s="123"/>
      <c r="C302" s="123"/>
      <c r="D302" s="123"/>
    </row>
    <row r="303" spans="1:4" x14ac:dyDescent="0.25">
      <c r="A303" s="123"/>
      <c r="C303" s="123"/>
      <c r="D303" s="123"/>
    </row>
    <row r="304" spans="1:4" x14ac:dyDescent="0.25">
      <c r="A304" s="123"/>
      <c r="C304" s="123"/>
      <c r="D304" s="123"/>
    </row>
    <row r="305" spans="1:4" x14ac:dyDescent="0.25">
      <c r="A305" s="123"/>
      <c r="C305" s="123"/>
      <c r="D305" s="123"/>
    </row>
    <row r="306" spans="1:4" x14ac:dyDescent="0.25">
      <c r="A306" s="123"/>
      <c r="C306" s="123"/>
      <c r="D306" s="123"/>
    </row>
    <row r="307" spans="1:4" x14ac:dyDescent="0.25">
      <c r="A307" s="123"/>
      <c r="C307" s="123"/>
      <c r="D307" s="123"/>
    </row>
    <row r="308" spans="1:4" x14ac:dyDescent="0.25">
      <c r="A308" s="123"/>
      <c r="C308" s="123"/>
      <c r="D308" s="123"/>
    </row>
    <row r="309" spans="1:4" x14ac:dyDescent="0.25">
      <c r="A309" s="123"/>
      <c r="C309" s="123"/>
      <c r="D309" s="123"/>
    </row>
    <row r="310" spans="1:4" x14ac:dyDescent="0.25">
      <c r="A310" s="123"/>
      <c r="C310" s="123"/>
      <c r="D310" s="123"/>
    </row>
    <row r="311" spans="1:4" x14ac:dyDescent="0.25">
      <c r="A311" s="123"/>
      <c r="C311" s="123"/>
      <c r="D311" s="123"/>
    </row>
    <row r="312" spans="1:4" x14ac:dyDescent="0.25">
      <c r="A312" s="123"/>
      <c r="C312" s="123"/>
      <c r="D312" s="123"/>
    </row>
    <row r="313" spans="1:4" x14ac:dyDescent="0.25">
      <c r="A313" s="123"/>
      <c r="C313" s="123"/>
      <c r="D313" s="123"/>
    </row>
    <row r="314" spans="1:4" x14ac:dyDescent="0.25">
      <c r="A314" s="123"/>
      <c r="C314" s="123"/>
      <c r="D314" s="123"/>
    </row>
    <row r="315" spans="1:4" x14ac:dyDescent="0.25">
      <c r="A315" s="123"/>
      <c r="C315" s="123"/>
      <c r="D315" s="123"/>
    </row>
    <row r="316" spans="1:4" x14ac:dyDescent="0.25">
      <c r="A316" s="123"/>
      <c r="C316" s="123"/>
      <c r="D316" s="123"/>
    </row>
    <row r="317" spans="1:4" x14ac:dyDescent="0.25">
      <c r="A317" s="123"/>
      <c r="C317" s="123"/>
      <c r="D317" s="123"/>
    </row>
    <row r="318" spans="1:4" x14ac:dyDescent="0.25">
      <c r="A318" s="123"/>
      <c r="C318" s="123"/>
      <c r="D318" s="123"/>
    </row>
    <row r="319" spans="1:4" x14ac:dyDescent="0.25">
      <c r="A319" s="123"/>
      <c r="C319" s="123"/>
      <c r="D319" s="123"/>
    </row>
    <row r="320" spans="1:4" x14ac:dyDescent="0.25">
      <c r="A320" s="123"/>
      <c r="C320" s="123"/>
      <c r="D320" s="123"/>
    </row>
    <row r="321" spans="1:4" x14ac:dyDescent="0.25">
      <c r="A321" s="123"/>
      <c r="C321" s="123"/>
      <c r="D321" s="123"/>
    </row>
    <row r="322" spans="1:4" x14ac:dyDescent="0.25">
      <c r="A322" s="123"/>
      <c r="C322" s="123"/>
      <c r="D322" s="123"/>
    </row>
    <row r="323" spans="1:4" x14ac:dyDescent="0.25">
      <c r="A323" s="123"/>
      <c r="C323" s="123"/>
      <c r="D323" s="123"/>
    </row>
    <row r="324" spans="1:4" x14ac:dyDescent="0.25">
      <c r="A324" s="123"/>
      <c r="C324" s="123"/>
      <c r="D324" s="123"/>
    </row>
    <row r="325" spans="1:4" x14ac:dyDescent="0.25">
      <c r="A325" s="123"/>
      <c r="C325" s="123"/>
      <c r="D325" s="123"/>
    </row>
    <row r="326" spans="1:4" x14ac:dyDescent="0.25">
      <c r="A326" s="123"/>
      <c r="C326" s="123"/>
      <c r="D326" s="123"/>
    </row>
    <row r="327" spans="1:4" x14ac:dyDescent="0.25">
      <c r="A327" s="123"/>
      <c r="C327" s="123"/>
      <c r="D327" s="123"/>
    </row>
    <row r="328" spans="1:4" x14ac:dyDescent="0.25">
      <c r="A328" s="123"/>
      <c r="C328" s="123"/>
      <c r="D328" s="123"/>
    </row>
    <row r="329" spans="1:4" x14ac:dyDescent="0.25">
      <c r="A329" s="123"/>
      <c r="C329" s="123"/>
      <c r="D329" s="123"/>
    </row>
    <row r="330" spans="1:4" x14ac:dyDescent="0.25">
      <c r="A330" s="123"/>
      <c r="C330" s="123"/>
      <c r="D330" s="123"/>
    </row>
    <row r="331" spans="1:4" x14ac:dyDescent="0.25">
      <c r="A331" s="123"/>
      <c r="C331" s="123"/>
      <c r="D331" s="123"/>
    </row>
    <row r="332" spans="1:4" x14ac:dyDescent="0.25">
      <c r="A332" s="123"/>
      <c r="C332" s="123"/>
      <c r="D332" s="123"/>
    </row>
    <row r="333" spans="1:4" x14ac:dyDescent="0.25">
      <c r="A333" s="123"/>
      <c r="C333" s="123"/>
      <c r="D333" s="123"/>
    </row>
    <row r="334" spans="1:4" x14ac:dyDescent="0.25">
      <c r="A334" s="123"/>
      <c r="C334" s="123"/>
      <c r="D334" s="123"/>
    </row>
    <row r="335" spans="1:4" x14ac:dyDescent="0.25">
      <c r="A335" s="123"/>
      <c r="C335" s="123"/>
      <c r="D335" s="123"/>
    </row>
    <row r="336" spans="1:4" x14ac:dyDescent="0.25">
      <c r="A336" s="123"/>
      <c r="C336" s="123"/>
      <c r="D336" s="123"/>
    </row>
    <row r="337" spans="1:4" x14ac:dyDescent="0.25">
      <c r="A337" s="123"/>
      <c r="C337" s="123"/>
      <c r="D337" s="123"/>
    </row>
    <row r="338" spans="1:4" x14ac:dyDescent="0.25">
      <c r="A338" s="123"/>
      <c r="C338" s="123"/>
      <c r="D338" s="123"/>
    </row>
    <row r="339" spans="1:4" x14ac:dyDescent="0.25">
      <c r="A339" s="123"/>
      <c r="C339" s="123"/>
      <c r="D339" s="123"/>
    </row>
    <row r="340" spans="1:4" x14ac:dyDescent="0.25">
      <c r="A340" s="123"/>
      <c r="C340" s="123"/>
      <c r="D340" s="123"/>
    </row>
    <row r="341" spans="1:4" x14ac:dyDescent="0.25">
      <c r="A341" s="123"/>
      <c r="C341" s="123"/>
      <c r="D341" s="123"/>
    </row>
    <row r="342" spans="1:4" x14ac:dyDescent="0.25">
      <c r="A342" s="123"/>
      <c r="C342" s="123"/>
      <c r="D342" s="123"/>
    </row>
    <row r="343" spans="1:4" x14ac:dyDescent="0.25">
      <c r="A343" s="123"/>
      <c r="C343" s="123"/>
      <c r="D343" s="123"/>
    </row>
    <row r="344" spans="1:4" x14ac:dyDescent="0.25">
      <c r="A344" s="123"/>
      <c r="C344" s="123"/>
      <c r="D344" s="123"/>
    </row>
    <row r="345" spans="1:4" x14ac:dyDescent="0.25">
      <c r="A345" s="123"/>
      <c r="C345" s="123"/>
      <c r="D345" s="123"/>
    </row>
    <row r="346" spans="1:4" x14ac:dyDescent="0.25">
      <c r="A346" s="123"/>
      <c r="C346" s="123"/>
      <c r="D346" s="123"/>
    </row>
    <row r="347" spans="1:4" x14ac:dyDescent="0.25">
      <c r="A347" s="123"/>
      <c r="C347" s="123"/>
      <c r="D347" s="123"/>
    </row>
    <row r="348" spans="1:4" x14ac:dyDescent="0.25">
      <c r="A348" s="123"/>
      <c r="C348" s="123"/>
      <c r="D348" s="123"/>
    </row>
    <row r="349" spans="1:4" x14ac:dyDescent="0.25">
      <c r="A349" s="123"/>
      <c r="C349" s="123"/>
      <c r="D349" s="123"/>
    </row>
    <row r="350" spans="1:4" x14ac:dyDescent="0.25">
      <c r="A350" s="123"/>
      <c r="C350" s="123"/>
      <c r="D350" s="123"/>
    </row>
    <row r="351" spans="1:4" x14ac:dyDescent="0.25">
      <c r="A351" s="123"/>
      <c r="C351" s="123"/>
      <c r="D351" s="123"/>
    </row>
    <row r="352" spans="1:4" x14ac:dyDescent="0.25">
      <c r="A352" s="123"/>
      <c r="C352" s="123"/>
      <c r="D352" s="123"/>
    </row>
    <row r="353" spans="1:4" x14ac:dyDescent="0.25">
      <c r="A353" s="123"/>
      <c r="C353" s="123"/>
      <c r="D353" s="123"/>
    </row>
    <row r="354" spans="1:4" x14ac:dyDescent="0.25">
      <c r="A354" s="123"/>
      <c r="C354" s="123"/>
      <c r="D354" s="123"/>
    </row>
    <row r="355" spans="1:4" x14ac:dyDescent="0.25">
      <c r="A355" s="123"/>
      <c r="C355" s="123"/>
      <c r="D355" s="123"/>
    </row>
    <row r="356" spans="1:4" x14ac:dyDescent="0.25">
      <c r="A356" s="123"/>
      <c r="C356" s="123"/>
      <c r="D356" s="123"/>
    </row>
    <row r="357" spans="1:4" x14ac:dyDescent="0.25">
      <c r="A357" s="123"/>
      <c r="C357" s="123"/>
      <c r="D357" s="123"/>
    </row>
    <row r="358" spans="1:4" x14ac:dyDescent="0.25">
      <c r="A358" s="123"/>
      <c r="C358" s="123"/>
      <c r="D358" s="123"/>
    </row>
    <row r="359" spans="1:4" x14ac:dyDescent="0.25">
      <c r="A359" s="123"/>
      <c r="C359" s="123"/>
      <c r="D359" s="123"/>
    </row>
    <row r="360" spans="1:4" x14ac:dyDescent="0.25">
      <c r="A360" s="123"/>
      <c r="C360" s="123"/>
      <c r="D360" s="123"/>
    </row>
    <row r="361" spans="1:4" x14ac:dyDescent="0.25">
      <c r="A361" s="123"/>
      <c r="C361" s="123"/>
      <c r="D361" s="123"/>
    </row>
    <row r="362" spans="1:4" x14ac:dyDescent="0.25">
      <c r="A362" s="123"/>
      <c r="C362" s="123"/>
      <c r="D362" s="123"/>
    </row>
    <row r="363" spans="1:4" x14ac:dyDescent="0.25">
      <c r="A363" s="123"/>
      <c r="C363" s="123"/>
      <c r="D363" s="123"/>
    </row>
    <row r="364" spans="1:4" x14ac:dyDescent="0.25">
      <c r="A364" s="123"/>
      <c r="C364" s="123"/>
      <c r="D364" s="123"/>
    </row>
    <row r="365" spans="1:4" x14ac:dyDescent="0.25">
      <c r="A365" s="123"/>
      <c r="C365" s="123"/>
      <c r="D365" s="123"/>
    </row>
    <row r="366" spans="1:4" x14ac:dyDescent="0.25">
      <c r="A366" s="123"/>
      <c r="C366" s="123"/>
      <c r="D366" s="123"/>
    </row>
    <row r="367" spans="1:4" x14ac:dyDescent="0.25">
      <c r="A367" s="123"/>
      <c r="C367" s="123"/>
      <c r="D367" s="123"/>
    </row>
    <row r="368" spans="1:4" x14ac:dyDescent="0.25">
      <c r="A368" s="123"/>
      <c r="C368" s="123"/>
      <c r="D368" s="123"/>
    </row>
    <row r="369" spans="1:4" x14ac:dyDescent="0.25">
      <c r="A369" s="123"/>
      <c r="C369" s="123"/>
      <c r="D369" s="123"/>
    </row>
    <row r="370" spans="1:4" x14ac:dyDescent="0.25">
      <c r="A370" s="123"/>
      <c r="C370" s="123"/>
      <c r="D370" s="123"/>
    </row>
    <row r="371" spans="1:4" x14ac:dyDescent="0.25">
      <c r="A371" s="123"/>
      <c r="C371" s="123"/>
      <c r="D371" s="123"/>
    </row>
    <row r="372" spans="1:4" x14ac:dyDescent="0.25">
      <c r="A372" s="123"/>
      <c r="C372" s="123"/>
      <c r="D372" s="123"/>
    </row>
    <row r="373" spans="1:4" x14ac:dyDescent="0.25">
      <c r="A373" s="123"/>
      <c r="C373" s="123"/>
      <c r="D373" s="123"/>
    </row>
    <row r="374" spans="1:4" x14ac:dyDescent="0.25">
      <c r="A374" s="123"/>
      <c r="C374" s="123"/>
      <c r="D374" s="123"/>
    </row>
    <row r="375" spans="1:4" x14ac:dyDescent="0.25">
      <c r="A375" s="123"/>
      <c r="C375" s="123"/>
      <c r="D375" s="123"/>
    </row>
    <row r="376" spans="1:4" x14ac:dyDescent="0.25">
      <c r="A376" s="123"/>
      <c r="C376" s="123"/>
      <c r="D376" s="123"/>
    </row>
    <row r="377" spans="1:4" x14ac:dyDescent="0.25">
      <c r="A377" s="123"/>
      <c r="C377" s="123"/>
      <c r="D377" s="123"/>
    </row>
  </sheetData>
  <mergeCells count="54">
    <mergeCell ref="F1:G1"/>
    <mergeCell ref="D100:E100"/>
    <mergeCell ref="D101:E101"/>
    <mergeCell ref="D102:E102"/>
    <mergeCell ref="A7:E7"/>
    <mergeCell ref="C11:E11"/>
    <mergeCell ref="A12:E12"/>
    <mergeCell ref="A13:E13"/>
    <mergeCell ref="D14:E14"/>
    <mergeCell ref="C16:E16"/>
    <mergeCell ref="A17:E17"/>
    <mergeCell ref="A18:E18"/>
    <mergeCell ref="D19:E19"/>
    <mergeCell ref="C54:E54"/>
    <mergeCell ref="A55:E55"/>
    <mergeCell ref="A56:E56"/>
    <mergeCell ref="A1:E1"/>
    <mergeCell ref="A2:E2"/>
    <mergeCell ref="A3:B3"/>
    <mergeCell ref="C3:E6"/>
    <mergeCell ref="A6:B6"/>
    <mergeCell ref="D57:E57"/>
    <mergeCell ref="C74:E74"/>
    <mergeCell ref="A75:E75"/>
    <mergeCell ref="A76:E76"/>
    <mergeCell ref="D77:E77"/>
    <mergeCell ref="D103:E103"/>
    <mergeCell ref="D104:E104"/>
    <mergeCell ref="D105:E105"/>
    <mergeCell ref="D106:E106"/>
    <mergeCell ref="D107:E107"/>
    <mergeCell ref="D108:E108"/>
    <mergeCell ref="D109:E109"/>
    <mergeCell ref="D110:E110"/>
    <mergeCell ref="D111:E111"/>
    <mergeCell ref="D112:E112"/>
    <mergeCell ref="D113:E113"/>
    <mergeCell ref="D114:E114"/>
    <mergeCell ref="D115:E115"/>
    <mergeCell ref="D116:E116"/>
    <mergeCell ref="D117:E117"/>
    <mergeCell ref="D118:E118"/>
    <mergeCell ref="D119:E119"/>
    <mergeCell ref="D120:E120"/>
    <mergeCell ref="D121:E121"/>
    <mergeCell ref="C122:E122"/>
    <mergeCell ref="C93:E93"/>
    <mergeCell ref="A94:B94"/>
    <mergeCell ref="C94:E97"/>
    <mergeCell ref="A98:E98"/>
    <mergeCell ref="D99:E99"/>
    <mergeCell ref="A95:B95"/>
    <mergeCell ref="A96:B96"/>
    <mergeCell ref="A97:B97"/>
  </mergeCells>
  <phoneticPr fontId="46" type="noConversion"/>
  <conditionalFormatting sqref="B378:B1048576">
    <cfRule type="duplicateValues" dxfId="235" priority="5091"/>
  </conditionalFormatting>
  <conditionalFormatting sqref="B378:B1048576">
    <cfRule type="duplicateValues" dxfId="234" priority="307"/>
  </conditionalFormatting>
  <conditionalFormatting sqref="E123:E377">
    <cfRule type="duplicateValues" dxfId="233" priority="287"/>
  </conditionalFormatting>
  <conditionalFormatting sqref="B123:B377">
    <cfRule type="duplicateValues" dxfId="232" priority="286"/>
  </conditionalFormatting>
  <conditionalFormatting sqref="E79">
    <cfRule type="duplicateValues" dxfId="231" priority="60"/>
  </conditionalFormatting>
  <conditionalFormatting sqref="E20">
    <cfRule type="duplicateValues" dxfId="230" priority="61"/>
  </conditionalFormatting>
  <conditionalFormatting sqref="E58">
    <cfRule type="duplicateValues" dxfId="229" priority="59"/>
  </conditionalFormatting>
  <conditionalFormatting sqref="E10">
    <cfRule type="duplicateValues" dxfId="228" priority="58"/>
  </conditionalFormatting>
  <conditionalFormatting sqref="E21">
    <cfRule type="duplicateValues" dxfId="227" priority="57"/>
  </conditionalFormatting>
  <conditionalFormatting sqref="E22">
    <cfRule type="duplicateValues" dxfId="226" priority="56"/>
  </conditionalFormatting>
  <conditionalFormatting sqref="E23">
    <cfRule type="duplicateValues" dxfId="225" priority="55"/>
  </conditionalFormatting>
  <conditionalFormatting sqref="E24:E34">
    <cfRule type="duplicateValues" dxfId="224" priority="54"/>
  </conditionalFormatting>
  <conditionalFormatting sqref="E93">
    <cfRule type="duplicateValues" dxfId="223" priority="52"/>
  </conditionalFormatting>
  <conditionalFormatting sqref="B93">
    <cfRule type="duplicateValues" dxfId="222" priority="53"/>
  </conditionalFormatting>
  <conditionalFormatting sqref="E77">
    <cfRule type="duplicateValues" dxfId="221" priority="51"/>
  </conditionalFormatting>
  <conditionalFormatting sqref="E14">
    <cfRule type="duplicateValues" dxfId="220" priority="50"/>
  </conditionalFormatting>
  <conditionalFormatting sqref="E57">
    <cfRule type="duplicateValues" dxfId="219" priority="49"/>
  </conditionalFormatting>
  <conditionalFormatting sqref="E19">
    <cfRule type="duplicateValues" dxfId="218" priority="48"/>
  </conditionalFormatting>
  <conditionalFormatting sqref="E74">
    <cfRule type="duplicateValues" dxfId="217" priority="46"/>
  </conditionalFormatting>
  <conditionalFormatting sqref="B74">
    <cfRule type="duplicateValues" dxfId="216" priority="47"/>
  </conditionalFormatting>
  <conditionalFormatting sqref="E54">
    <cfRule type="duplicateValues" dxfId="215" priority="44"/>
  </conditionalFormatting>
  <conditionalFormatting sqref="B54">
    <cfRule type="duplicateValues" dxfId="214" priority="45"/>
  </conditionalFormatting>
  <conditionalFormatting sqref="B73">
    <cfRule type="duplicateValues" dxfId="213" priority="43"/>
  </conditionalFormatting>
  <conditionalFormatting sqref="E122 E75:E76 E55:E56 E94:E100 E1:E9 E11:E13 E78 E15:E18">
    <cfRule type="duplicateValues" dxfId="212" priority="62"/>
  </conditionalFormatting>
  <conditionalFormatting sqref="E81:E82">
    <cfRule type="duplicateValues" dxfId="211" priority="41"/>
  </conditionalFormatting>
  <conditionalFormatting sqref="E92 E83">
    <cfRule type="duplicateValues" dxfId="210" priority="40"/>
  </conditionalFormatting>
  <conditionalFormatting sqref="B81:B82">
    <cfRule type="duplicateValues" dxfId="209" priority="42"/>
  </conditionalFormatting>
  <conditionalFormatting sqref="E102:E106">
    <cfRule type="duplicateValues" dxfId="208" priority="39"/>
  </conditionalFormatting>
  <conditionalFormatting sqref="E40:E42">
    <cfRule type="duplicateValues" dxfId="207" priority="37"/>
  </conditionalFormatting>
  <conditionalFormatting sqref="B40:B42">
    <cfRule type="duplicateValues" dxfId="206" priority="38"/>
  </conditionalFormatting>
  <conditionalFormatting sqref="B47">
    <cfRule type="duplicateValues" dxfId="205" priority="36"/>
  </conditionalFormatting>
  <conditionalFormatting sqref="E46:E47">
    <cfRule type="duplicateValues" dxfId="204" priority="35"/>
  </conditionalFormatting>
  <conditionalFormatting sqref="B53 B49:B51">
    <cfRule type="duplicateValues" dxfId="203" priority="34"/>
  </conditionalFormatting>
  <conditionalFormatting sqref="B111:B112">
    <cfRule type="duplicateValues" dxfId="202" priority="33"/>
  </conditionalFormatting>
  <conditionalFormatting sqref="B109:B110">
    <cfRule type="duplicateValues" dxfId="201" priority="32"/>
  </conditionalFormatting>
  <conditionalFormatting sqref="E59">
    <cfRule type="duplicateValues" dxfId="200" priority="31"/>
  </conditionalFormatting>
  <conditionalFormatting sqref="E60">
    <cfRule type="duplicateValues" dxfId="199" priority="29"/>
  </conditionalFormatting>
  <conditionalFormatting sqref="B60">
    <cfRule type="duplicateValues" dxfId="198" priority="30"/>
  </conditionalFormatting>
  <conditionalFormatting sqref="E61:E64">
    <cfRule type="duplicateValues" dxfId="197" priority="27"/>
  </conditionalFormatting>
  <conditionalFormatting sqref="B61:B65">
    <cfRule type="duplicateValues" dxfId="196" priority="28"/>
  </conditionalFormatting>
  <conditionalFormatting sqref="B66:B70">
    <cfRule type="duplicateValues" dxfId="195" priority="26"/>
  </conditionalFormatting>
  <conditionalFormatting sqref="B119:B120">
    <cfRule type="duplicateValues" dxfId="194" priority="25"/>
  </conditionalFormatting>
  <conditionalFormatting sqref="B117:B118">
    <cfRule type="duplicateValues" dxfId="193" priority="24"/>
  </conditionalFormatting>
  <conditionalFormatting sqref="B115:B116">
    <cfRule type="duplicateValues" dxfId="192" priority="23"/>
  </conditionalFormatting>
  <conditionalFormatting sqref="E107:E120">
    <cfRule type="duplicateValues" dxfId="191" priority="22"/>
  </conditionalFormatting>
  <conditionalFormatting sqref="E43:E45">
    <cfRule type="duplicateValues" dxfId="190" priority="63"/>
  </conditionalFormatting>
  <conditionalFormatting sqref="E121">
    <cfRule type="duplicateValues" dxfId="189" priority="21"/>
  </conditionalFormatting>
  <conditionalFormatting sqref="E80">
    <cfRule type="duplicateValues" dxfId="188" priority="64"/>
  </conditionalFormatting>
  <conditionalFormatting sqref="B59:B70 B73">
    <cfRule type="duplicateValues" dxfId="187" priority="65"/>
  </conditionalFormatting>
  <conditionalFormatting sqref="E65:E70">
    <cfRule type="duplicateValues" dxfId="186" priority="66"/>
  </conditionalFormatting>
  <conditionalFormatting sqref="E33:E39">
    <cfRule type="duplicateValues" dxfId="185" priority="67"/>
  </conditionalFormatting>
  <conditionalFormatting sqref="B102:B106">
    <cfRule type="duplicateValues" dxfId="184" priority="68"/>
  </conditionalFormatting>
  <conditionalFormatting sqref="B122 B94:B98 B78:B80 B15:B18 B58 B20:B34 B75:B76 B55:B56 B100:B101 B107 B113:B114 B1:B13">
    <cfRule type="duplicateValues" dxfId="183" priority="69"/>
  </conditionalFormatting>
  <conditionalFormatting sqref="E101">
    <cfRule type="duplicateValues" dxfId="182" priority="70"/>
  </conditionalFormatting>
  <conditionalFormatting sqref="B121">
    <cfRule type="duplicateValues" dxfId="181" priority="71"/>
  </conditionalFormatting>
  <conditionalFormatting sqref="E71">
    <cfRule type="duplicateValues" dxfId="180" priority="19"/>
  </conditionalFormatting>
  <conditionalFormatting sqref="B71">
    <cfRule type="duplicateValues" dxfId="179" priority="20"/>
  </conditionalFormatting>
  <conditionalFormatting sqref="E48">
    <cfRule type="duplicateValues" dxfId="178" priority="72"/>
  </conditionalFormatting>
  <conditionalFormatting sqref="B48">
    <cfRule type="duplicateValues" dxfId="177" priority="73"/>
  </conditionalFormatting>
  <conditionalFormatting sqref="B52">
    <cfRule type="duplicateValues" dxfId="176" priority="17"/>
  </conditionalFormatting>
  <conditionalFormatting sqref="E52">
    <cfRule type="duplicateValues" dxfId="175" priority="18"/>
  </conditionalFormatting>
  <conditionalFormatting sqref="E53">
    <cfRule type="duplicateValues" dxfId="174" priority="16"/>
  </conditionalFormatting>
  <conditionalFormatting sqref="B58:B72">
    <cfRule type="duplicateValues" dxfId="173" priority="13"/>
  </conditionalFormatting>
  <conditionalFormatting sqref="B58:B72">
    <cfRule type="duplicateValues" dxfId="172" priority="14"/>
  </conditionalFormatting>
  <conditionalFormatting sqref="E72">
    <cfRule type="duplicateValues" dxfId="171" priority="15"/>
  </conditionalFormatting>
  <conditionalFormatting sqref="E73">
    <cfRule type="duplicateValues" dxfId="170" priority="12"/>
  </conditionalFormatting>
  <conditionalFormatting sqref="E49:E51">
    <cfRule type="duplicateValues" dxfId="169" priority="74"/>
  </conditionalFormatting>
  <conditionalFormatting sqref="E84:E87">
    <cfRule type="duplicateValues" dxfId="168" priority="10"/>
  </conditionalFormatting>
  <conditionalFormatting sqref="B84:B87">
    <cfRule type="duplicateValues" dxfId="167" priority="11"/>
  </conditionalFormatting>
  <conditionalFormatting sqref="E88">
    <cfRule type="duplicateValues" dxfId="166" priority="8"/>
  </conditionalFormatting>
  <conditionalFormatting sqref="B88">
    <cfRule type="duplicateValues" dxfId="165" priority="9"/>
  </conditionalFormatting>
  <conditionalFormatting sqref="E90">
    <cfRule type="duplicateValues" dxfId="164" priority="7"/>
  </conditionalFormatting>
  <conditionalFormatting sqref="E90">
    <cfRule type="duplicateValues" dxfId="163" priority="6"/>
  </conditionalFormatting>
  <conditionalFormatting sqref="E91">
    <cfRule type="duplicateValues" dxfId="162" priority="5"/>
  </conditionalFormatting>
  <conditionalFormatting sqref="E91">
    <cfRule type="duplicateValues" dxfId="161" priority="4"/>
  </conditionalFormatting>
  <conditionalFormatting sqref="E89">
    <cfRule type="duplicateValues" dxfId="160" priority="3"/>
  </conditionalFormatting>
  <conditionalFormatting sqref="E89">
    <cfRule type="duplicateValues" dxfId="159" priority="2"/>
  </conditionalFormatting>
  <conditionalFormatting sqref="B89:B92 B83">
    <cfRule type="duplicateValues" dxfId="158" priority="75"/>
  </conditionalFormatting>
  <conditionalFormatting sqref="B108">
    <cfRule type="duplicateValues" dxfId="157" priority="1"/>
  </conditionalFormatting>
  <conditionalFormatting sqref="B20:B53">
    <cfRule type="duplicateValues" dxfId="156" priority="76"/>
  </conditionalFormatting>
  <conditionalFormatting sqref="B78:B92">
    <cfRule type="duplicateValues" dxfId="155" priority="77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82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2527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2532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2578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2590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11">
        <v>345</v>
      </c>
      <c r="B245" s="111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2579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2471</v>
      </c>
      <c r="C260" s="38" t="s">
        <v>1272</v>
      </c>
    </row>
    <row r="261" spans="1:3" s="69" customFormat="1" x14ac:dyDescent="0.25">
      <c r="A261" s="87">
        <v>361</v>
      </c>
      <c r="B261" s="87" t="s">
        <v>2543</v>
      </c>
      <c r="C261" s="87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11">
        <v>364</v>
      </c>
      <c r="B263" s="111" t="s">
        <v>2402</v>
      </c>
      <c r="C263" s="111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2584</v>
      </c>
      <c r="C266" s="38" t="s">
        <v>1271</v>
      </c>
    </row>
    <row r="267" spans="1:3" x14ac:dyDescent="0.25">
      <c r="A267" s="38">
        <v>368</v>
      </c>
      <c r="B267" s="38" t="s">
        <v>2523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2569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2591</v>
      </c>
      <c r="C273" s="38" t="s">
        <v>1270</v>
      </c>
    </row>
    <row r="274" spans="1:3" x14ac:dyDescent="0.25">
      <c r="A274" s="38">
        <v>375</v>
      </c>
      <c r="B274" s="38" t="s">
        <v>2551</v>
      </c>
      <c r="C274" s="38" t="s">
        <v>1270</v>
      </c>
    </row>
    <row r="275" spans="1:3" x14ac:dyDescent="0.25">
      <c r="A275" s="38">
        <v>376</v>
      </c>
      <c r="B275" s="38" t="s">
        <v>2592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2593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2594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2588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2595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2572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2596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2580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2610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2529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2528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2530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2624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2604</v>
      </c>
      <c r="C842" s="38" t="s">
        <v>1273</v>
      </c>
    </row>
    <row r="843" spans="1:3" x14ac:dyDescent="0.25">
      <c r="A843" s="38">
        <v>379</v>
      </c>
      <c r="B843" s="38" t="s">
        <v>2621</v>
      </c>
      <c r="C843" s="38" t="s">
        <v>1270</v>
      </c>
    </row>
  </sheetData>
  <autoFilter ref="A1:C829">
    <sortState ref="A2:C843">
      <sortCondition sortBy="cellColor" ref="A1:A830" dxfId="23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54" priority="20"/>
  </conditionalFormatting>
  <conditionalFormatting sqref="A830">
    <cfRule type="duplicateValues" dxfId="153" priority="19"/>
  </conditionalFormatting>
  <conditionalFormatting sqref="A831">
    <cfRule type="duplicateValues" dxfId="152" priority="18"/>
  </conditionalFormatting>
  <conditionalFormatting sqref="A832">
    <cfRule type="duplicateValues" dxfId="151" priority="17"/>
  </conditionalFormatting>
  <conditionalFormatting sqref="A833">
    <cfRule type="duplicateValues" dxfId="150" priority="16"/>
  </conditionalFormatting>
  <conditionalFormatting sqref="A844:A1048576 A1:A833">
    <cfRule type="duplicateValues" dxfId="149" priority="15"/>
  </conditionalFormatting>
  <conditionalFormatting sqref="A834:A840">
    <cfRule type="duplicateValues" dxfId="148" priority="14"/>
  </conditionalFormatting>
  <conditionalFormatting sqref="A834:A840">
    <cfRule type="duplicateValues" dxfId="147" priority="13"/>
  </conditionalFormatting>
  <conditionalFormatting sqref="A844:A1048576 A1:A840">
    <cfRule type="duplicateValues" dxfId="146" priority="12"/>
  </conditionalFormatting>
  <conditionalFormatting sqref="A841">
    <cfRule type="duplicateValues" dxfId="145" priority="11"/>
  </conditionalFormatting>
  <conditionalFormatting sqref="A841">
    <cfRule type="duplicateValues" dxfId="144" priority="10"/>
  </conditionalFormatting>
  <conditionalFormatting sqref="A841">
    <cfRule type="duplicateValues" dxfId="143" priority="9"/>
  </conditionalFormatting>
  <conditionalFormatting sqref="A842">
    <cfRule type="duplicateValues" dxfId="142" priority="8"/>
  </conditionalFormatting>
  <conditionalFormatting sqref="A842">
    <cfRule type="duplicateValues" dxfId="141" priority="7"/>
  </conditionalFormatting>
  <conditionalFormatting sqref="A842">
    <cfRule type="duplicateValues" dxfId="140" priority="6"/>
  </conditionalFormatting>
  <conditionalFormatting sqref="A1:A842 A844:A1048576">
    <cfRule type="duplicateValues" dxfId="139" priority="5"/>
  </conditionalFormatting>
  <conditionalFormatting sqref="A843">
    <cfRule type="duplicateValues" dxfId="138" priority="4"/>
  </conditionalFormatting>
  <conditionalFormatting sqref="A843">
    <cfRule type="duplicateValues" dxfId="137" priority="3"/>
  </conditionalFormatting>
  <conditionalFormatting sqref="A843">
    <cfRule type="duplicateValues" dxfId="136" priority="2"/>
  </conditionalFormatting>
  <conditionalFormatting sqref="A843">
    <cfRule type="duplicateValues" dxfId="135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18" t="s">
        <v>2413</v>
      </c>
      <c r="B1" s="219"/>
      <c r="C1" s="219"/>
      <c r="D1" s="219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2562</v>
      </c>
      <c r="C3" s="48" t="s">
        <v>2553</v>
      </c>
      <c r="D3" s="60" t="s">
        <v>2538</v>
      </c>
      <c r="E3" s="62"/>
    </row>
    <row r="4" spans="1:5" ht="15.75" x14ac:dyDescent="0.25">
      <c r="A4" s="48">
        <v>3335925995</v>
      </c>
      <c r="B4" s="48" t="s">
        <v>2563</v>
      </c>
      <c r="C4" s="48" t="s">
        <v>2553</v>
      </c>
      <c r="D4" s="60" t="s">
        <v>2538</v>
      </c>
      <c r="E4" s="62"/>
    </row>
    <row r="5" spans="1:5" ht="15.75" x14ac:dyDescent="0.25">
      <c r="A5" s="48">
        <v>3335926016</v>
      </c>
      <c r="B5" s="48" t="s">
        <v>2564</v>
      </c>
      <c r="C5" s="48" t="s">
        <v>2553</v>
      </c>
      <c r="D5" s="60" t="s">
        <v>2535</v>
      </c>
    </row>
    <row r="6" spans="1:5" ht="15.75" x14ac:dyDescent="0.25">
      <c r="A6" s="48">
        <v>3335926017</v>
      </c>
      <c r="B6" s="48" t="s">
        <v>2565</v>
      </c>
      <c r="C6" s="48" t="s">
        <v>2553</v>
      </c>
      <c r="D6" s="60" t="s">
        <v>2535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8" t="s">
        <v>2422</v>
      </c>
      <c r="B18" s="219"/>
      <c r="C18" s="219"/>
      <c r="D18" s="219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2555</v>
      </c>
      <c r="C20" s="48" t="s">
        <v>2538</v>
      </c>
      <c r="D20" s="60" t="s">
        <v>2535</v>
      </c>
    </row>
    <row r="21" spans="1:4" ht="15.75" x14ac:dyDescent="0.25">
      <c r="A21" s="48">
        <v>3335925986</v>
      </c>
      <c r="B21" s="48" t="s">
        <v>2554</v>
      </c>
      <c r="C21" s="48" t="s">
        <v>2538</v>
      </c>
      <c r="D21" s="60" t="s">
        <v>2535</v>
      </c>
    </row>
    <row r="22" spans="1:4" ht="15.75" x14ac:dyDescent="0.25">
      <c r="A22" s="48">
        <v>3335925987</v>
      </c>
      <c r="B22" s="48" t="s">
        <v>2557</v>
      </c>
      <c r="C22" s="48" t="s">
        <v>2538</v>
      </c>
      <c r="D22" s="60" t="s">
        <v>2535</v>
      </c>
    </row>
    <row r="23" spans="1:4" ht="15.75" x14ac:dyDescent="0.25">
      <c r="A23" s="48">
        <v>3335925988</v>
      </c>
      <c r="B23" s="48" t="s">
        <v>2558</v>
      </c>
      <c r="C23" s="48" t="s">
        <v>2538</v>
      </c>
      <c r="D23" s="60" t="s">
        <v>2535</v>
      </c>
    </row>
    <row r="24" spans="1:4" s="77" customFormat="1" ht="15.75" x14ac:dyDescent="0.25">
      <c r="A24" s="48">
        <v>3335925991</v>
      </c>
      <c r="B24" s="48" t="s">
        <v>2559</v>
      </c>
      <c r="C24" s="48" t="s">
        <v>2538</v>
      </c>
      <c r="D24" s="60" t="s">
        <v>2535</v>
      </c>
    </row>
    <row r="25" spans="1:4" s="77" customFormat="1" ht="15.75" x14ac:dyDescent="0.25">
      <c r="A25" s="48">
        <v>3335925992</v>
      </c>
      <c r="B25" s="48" t="s">
        <v>2560</v>
      </c>
      <c r="C25" s="48" t="s">
        <v>2538</v>
      </c>
      <c r="D25" s="60" t="s">
        <v>2535</v>
      </c>
    </row>
    <row r="26" spans="1:4" s="77" customFormat="1" ht="15.75" x14ac:dyDescent="0.25">
      <c r="A26" s="48">
        <v>3335925993</v>
      </c>
      <c r="B26" s="48" t="s">
        <v>2561</v>
      </c>
      <c r="C26" s="48" t="s">
        <v>2538</v>
      </c>
      <c r="D26" s="60" t="s">
        <v>2535</v>
      </c>
    </row>
    <row r="27" spans="1:4" s="77" customFormat="1" ht="15.75" x14ac:dyDescent="0.25">
      <c r="A27" s="48">
        <v>3335925994</v>
      </c>
      <c r="B27" s="48" t="s">
        <v>2556</v>
      </c>
      <c r="C27" s="48" t="s">
        <v>2538</v>
      </c>
      <c r="D27" s="60" t="s">
        <v>2535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34" priority="18"/>
  </conditionalFormatting>
  <conditionalFormatting sqref="B7:B8">
    <cfRule type="duplicateValues" dxfId="133" priority="17"/>
  </conditionalFormatting>
  <conditionalFormatting sqref="A7:A8">
    <cfRule type="duplicateValues" dxfId="132" priority="15"/>
    <cfRule type="duplicateValues" dxfId="131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2021-05-25T15:11:04Z</cp:lastPrinted>
  <dcterms:created xsi:type="dcterms:W3CDTF">2014-10-01T23:18:29Z</dcterms:created>
  <dcterms:modified xsi:type="dcterms:W3CDTF">2021-08-27T12:10:56Z</dcterms:modified>
</cp:coreProperties>
</file>