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8\"/>
    </mc:Choice>
  </mc:AlternateContent>
  <xr:revisionPtr revIDLastSave="0" documentId="13_ncr:1_{81FD426B-0EEA-433B-B819-25A6EA44B8CC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REPORTE!$A$4:$Q$71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6" i="1" l="1"/>
  <c r="A118" i="1"/>
  <c r="A117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K116" i="1"/>
  <c r="J116" i="1"/>
  <c r="I116" i="1"/>
  <c r="H116" i="1"/>
  <c r="G116" i="1"/>
  <c r="F116" i="1"/>
  <c r="A50" i="1"/>
  <c r="F50" i="1"/>
  <c r="G50" i="1"/>
  <c r="H50" i="1"/>
  <c r="I50" i="1"/>
  <c r="J50" i="1"/>
  <c r="K50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62" i="1"/>
  <c r="F62" i="1"/>
  <c r="G62" i="1"/>
  <c r="H62" i="1"/>
  <c r="I62" i="1"/>
  <c r="J62" i="1"/>
  <c r="K62" i="1"/>
  <c r="A56" i="1"/>
  <c r="F56" i="1"/>
  <c r="G56" i="1"/>
  <c r="H56" i="1"/>
  <c r="I56" i="1"/>
  <c r="J56" i="1"/>
  <c r="K56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60" i="1"/>
  <c r="F60" i="1"/>
  <c r="G60" i="1"/>
  <c r="H60" i="1"/>
  <c r="I60" i="1"/>
  <c r="J60" i="1"/>
  <c r="K60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36" i="1"/>
  <c r="F36" i="1"/>
  <c r="G36" i="1"/>
  <c r="H36" i="1"/>
  <c r="I36" i="1"/>
  <c r="J36" i="1"/>
  <c r="K3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26" i="1"/>
  <c r="F26" i="1"/>
  <c r="G26" i="1"/>
  <c r="H26" i="1"/>
  <c r="I26" i="1"/>
  <c r="J26" i="1"/>
  <c r="K26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71" i="1"/>
  <c r="A92" i="1"/>
  <c r="A70" i="1"/>
  <c r="A91" i="1"/>
  <c r="A49" i="1"/>
  <c r="A48" i="1"/>
  <c r="A42" i="1"/>
  <c r="A90" i="1"/>
  <c r="A69" i="1"/>
  <c r="A68" i="1"/>
  <c r="A89" i="1"/>
  <c r="A47" i="1"/>
  <c r="A46" i="1"/>
  <c r="A41" i="1"/>
  <c r="A40" i="1"/>
  <c r="A37" i="1"/>
  <c r="A113" i="1"/>
  <c r="A53" i="1"/>
  <c r="A55" i="1"/>
  <c r="F71" i="1"/>
  <c r="G71" i="1"/>
  <c r="H71" i="1"/>
  <c r="I71" i="1"/>
  <c r="J71" i="1"/>
  <c r="K71" i="1"/>
  <c r="F92" i="1"/>
  <c r="G92" i="1"/>
  <c r="H92" i="1"/>
  <c r="I92" i="1"/>
  <c r="J92" i="1"/>
  <c r="K92" i="1"/>
  <c r="F70" i="1"/>
  <c r="G70" i="1"/>
  <c r="H70" i="1"/>
  <c r="I70" i="1"/>
  <c r="J70" i="1"/>
  <c r="K70" i="1"/>
  <c r="F91" i="1"/>
  <c r="G91" i="1"/>
  <c r="H91" i="1"/>
  <c r="I91" i="1"/>
  <c r="J91" i="1"/>
  <c r="K91" i="1"/>
  <c r="F49" i="1"/>
  <c r="G49" i="1"/>
  <c r="H49" i="1"/>
  <c r="I49" i="1"/>
  <c r="J49" i="1"/>
  <c r="K49" i="1"/>
  <c r="F48" i="1"/>
  <c r="G48" i="1"/>
  <c r="H48" i="1"/>
  <c r="I48" i="1"/>
  <c r="J48" i="1"/>
  <c r="K48" i="1"/>
  <c r="F42" i="1"/>
  <c r="G42" i="1"/>
  <c r="H42" i="1"/>
  <c r="I42" i="1"/>
  <c r="J42" i="1"/>
  <c r="K42" i="1"/>
  <c r="F90" i="1"/>
  <c r="G90" i="1"/>
  <c r="H90" i="1"/>
  <c r="I90" i="1"/>
  <c r="J90" i="1"/>
  <c r="K90" i="1"/>
  <c r="F69" i="1"/>
  <c r="G69" i="1"/>
  <c r="H69" i="1"/>
  <c r="I69" i="1"/>
  <c r="J69" i="1"/>
  <c r="K69" i="1"/>
  <c r="F68" i="1"/>
  <c r="G68" i="1"/>
  <c r="H68" i="1"/>
  <c r="I68" i="1"/>
  <c r="J68" i="1"/>
  <c r="K68" i="1"/>
  <c r="F89" i="1"/>
  <c r="G89" i="1"/>
  <c r="H89" i="1"/>
  <c r="I89" i="1"/>
  <c r="J89" i="1"/>
  <c r="K89" i="1"/>
  <c r="F47" i="1"/>
  <c r="G47" i="1"/>
  <c r="H47" i="1"/>
  <c r="I47" i="1"/>
  <c r="J47" i="1"/>
  <c r="K47" i="1"/>
  <c r="F46" i="1"/>
  <c r="G46" i="1"/>
  <c r="H46" i="1"/>
  <c r="I46" i="1"/>
  <c r="J46" i="1"/>
  <c r="K46" i="1"/>
  <c r="F41" i="1"/>
  <c r="G41" i="1"/>
  <c r="H41" i="1"/>
  <c r="I41" i="1"/>
  <c r="J41" i="1"/>
  <c r="K41" i="1"/>
  <c r="F40" i="1"/>
  <c r="G40" i="1"/>
  <c r="H40" i="1"/>
  <c r="I40" i="1"/>
  <c r="J40" i="1"/>
  <c r="K40" i="1"/>
  <c r="F37" i="1"/>
  <c r="G37" i="1"/>
  <c r="H37" i="1"/>
  <c r="I37" i="1"/>
  <c r="J37" i="1"/>
  <c r="K37" i="1"/>
  <c r="F113" i="1"/>
  <c r="G113" i="1"/>
  <c r="H113" i="1"/>
  <c r="I113" i="1"/>
  <c r="J113" i="1"/>
  <c r="K113" i="1"/>
  <c r="F53" i="1"/>
  <c r="G53" i="1"/>
  <c r="H53" i="1"/>
  <c r="I53" i="1"/>
  <c r="J53" i="1"/>
  <c r="K53" i="1"/>
  <c r="F55" i="1"/>
  <c r="G55" i="1"/>
  <c r="H55" i="1"/>
  <c r="I55" i="1"/>
  <c r="J55" i="1"/>
  <c r="K55" i="1"/>
  <c r="B176" i="16" l="1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B153" i="16"/>
  <c r="C152" i="16"/>
  <c r="A152" i="16"/>
  <c r="C151" i="16"/>
  <c r="A151" i="16"/>
  <c r="C150" i="16"/>
  <c r="A150" i="16"/>
  <c r="B146" i="16"/>
  <c r="C145" i="16"/>
  <c r="A145" i="16"/>
  <c r="C144" i="16"/>
  <c r="A144" i="16"/>
  <c r="B140" i="16"/>
  <c r="A156" i="16" s="1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A115" i="16"/>
  <c r="C114" i="16"/>
  <c r="A114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B110" i="16" s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8" i="1" l="1"/>
  <c r="G88" i="1"/>
  <c r="H88" i="1"/>
  <c r="I88" i="1"/>
  <c r="J88" i="1"/>
  <c r="K88" i="1"/>
  <c r="F87" i="1"/>
  <c r="G87" i="1"/>
  <c r="H87" i="1"/>
  <c r="I87" i="1"/>
  <c r="J87" i="1"/>
  <c r="K87" i="1"/>
  <c r="F67" i="1"/>
  <c r="G67" i="1"/>
  <c r="H67" i="1"/>
  <c r="I67" i="1"/>
  <c r="J67" i="1"/>
  <c r="K67" i="1"/>
  <c r="F86" i="1"/>
  <c r="G86" i="1"/>
  <c r="H86" i="1"/>
  <c r="I86" i="1"/>
  <c r="J86" i="1"/>
  <c r="K86" i="1"/>
  <c r="F66" i="1"/>
  <c r="G66" i="1"/>
  <c r="H66" i="1"/>
  <c r="I66" i="1"/>
  <c r="J66" i="1"/>
  <c r="K66" i="1"/>
  <c r="F85" i="1"/>
  <c r="G85" i="1"/>
  <c r="H85" i="1"/>
  <c r="I85" i="1"/>
  <c r="J85" i="1"/>
  <c r="K85" i="1"/>
  <c r="F39" i="1"/>
  <c r="G39" i="1"/>
  <c r="H39" i="1"/>
  <c r="I39" i="1"/>
  <c r="J39" i="1"/>
  <c r="K39" i="1"/>
  <c r="F65" i="1"/>
  <c r="G65" i="1"/>
  <c r="H65" i="1"/>
  <c r="I65" i="1"/>
  <c r="J65" i="1"/>
  <c r="K65" i="1"/>
  <c r="F84" i="1"/>
  <c r="G84" i="1"/>
  <c r="H84" i="1"/>
  <c r="I84" i="1"/>
  <c r="J84" i="1"/>
  <c r="K84" i="1"/>
  <c r="F25" i="1"/>
  <c r="G25" i="1"/>
  <c r="H25" i="1"/>
  <c r="I25" i="1"/>
  <c r="J25" i="1"/>
  <c r="K25" i="1"/>
  <c r="F24" i="1"/>
  <c r="G24" i="1"/>
  <c r="H24" i="1"/>
  <c r="I24" i="1"/>
  <c r="J24" i="1"/>
  <c r="K24" i="1"/>
  <c r="A88" i="1"/>
  <c r="A87" i="1"/>
  <c r="A67" i="1"/>
  <c r="A86" i="1"/>
  <c r="A66" i="1"/>
  <c r="A85" i="1"/>
  <c r="A39" i="1"/>
  <c r="A65" i="1"/>
  <c r="A84" i="1"/>
  <c r="A25" i="1"/>
  <c r="A24" i="1"/>
  <c r="F59" i="1" l="1"/>
  <c r="G59" i="1"/>
  <c r="H59" i="1"/>
  <c r="I59" i="1"/>
  <c r="J59" i="1"/>
  <c r="K59" i="1"/>
  <c r="F52" i="1"/>
  <c r="G52" i="1"/>
  <c r="H52" i="1"/>
  <c r="I52" i="1"/>
  <c r="J52" i="1"/>
  <c r="K52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58" i="1"/>
  <c r="G58" i="1"/>
  <c r="H58" i="1"/>
  <c r="I58" i="1"/>
  <c r="J58" i="1"/>
  <c r="K58" i="1"/>
  <c r="F80" i="1"/>
  <c r="G80" i="1"/>
  <c r="H80" i="1"/>
  <c r="I80" i="1"/>
  <c r="J80" i="1"/>
  <c r="K80" i="1"/>
  <c r="F57" i="1"/>
  <c r="G57" i="1"/>
  <c r="H57" i="1"/>
  <c r="I57" i="1"/>
  <c r="J57" i="1"/>
  <c r="K57" i="1"/>
  <c r="F23" i="1"/>
  <c r="G23" i="1"/>
  <c r="H23" i="1"/>
  <c r="I23" i="1"/>
  <c r="J23" i="1"/>
  <c r="K23" i="1"/>
  <c r="F54" i="1"/>
  <c r="G54" i="1"/>
  <c r="H54" i="1"/>
  <c r="I54" i="1"/>
  <c r="J54" i="1"/>
  <c r="K54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9" i="1"/>
  <c r="G9" i="1"/>
  <c r="H9" i="1"/>
  <c r="I9" i="1"/>
  <c r="J9" i="1"/>
  <c r="K9" i="1"/>
  <c r="F79" i="1"/>
  <c r="G79" i="1"/>
  <c r="H79" i="1"/>
  <c r="I79" i="1"/>
  <c r="J79" i="1"/>
  <c r="K79" i="1"/>
  <c r="F78" i="1"/>
  <c r="G78" i="1"/>
  <c r="H78" i="1"/>
  <c r="I78" i="1"/>
  <c r="J78" i="1"/>
  <c r="K78" i="1"/>
  <c r="F22" i="1"/>
  <c r="G22" i="1"/>
  <c r="H22" i="1"/>
  <c r="I22" i="1"/>
  <c r="J22" i="1"/>
  <c r="K22" i="1"/>
  <c r="F110" i="1"/>
  <c r="G110" i="1"/>
  <c r="H110" i="1"/>
  <c r="I110" i="1"/>
  <c r="J110" i="1"/>
  <c r="K110" i="1"/>
  <c r="F64" i="1"/>
  <c r="G64" i="1"/>
  <c r="H64" i="1"/>
  <c r="I64" i="1"/>
  <c r="J64" i="1"/>
  <c r="K64" i="1"/>
  <c r="A59" i="1"/>
  <c r="A52" i="1"/>
  <c r="A83" i="1"/>
  <c r="A82" i="1"/>
  <c r="A81" i="1"/>
  <c r="A58" i="1"/>
  <c r="A80" i="1"/>
  <c r="A57" i="1"/>
  <c r="A23" i="1"/>
  <c r="A54" i="1"/>
  <c r="A112" i="1"/>
  <c r="A111" i="1"/>
  <c r="A9" i="1"/>
  <c r="A79" i="1"/>
  <c r="A78" i="1"/>
  <c r="A22" i="1"/>
  <c r="A110" i="1"/>
  <c r="A64" i="1"/>
  <c r="F45" i="1" l="1"/>
  <c r="G45" i="1"/>
  <c r="H45" i="1"/>
  <c r="I45" i="1"/>
  <c r="J45" i="1"/>
  <c r="K45" i="1"/>
  <c r="F44" i="1"/>
  <c r="G44" i="1"/>
  <c r="H44" i="1"/>
  <c r="I44" i="1"/>
  <c r="J44" i="1"/>
  <c r="K44" i="1"/>
  <c r="F21" i="1"/>
  <c r="G21" i="1"/>
  <c r="H21" i="1"/>
  <c r="I21" i="1"/>
  <c r="J21" i="1"/>
  <c r="K21" i="1"/>
  <c r="F109" i="1"/>
  <c r="G109" i="1"/>
  <c r="H109" i="1"/>
  <c r="I109" i="1"/>
  <c r="J109" i="1"/>
  <c r="K109" i="1"/>
  <c r="F20" i="1"/>
  <c r="G20" i="1"/>
  <c r="H20" i="1"/>
  <c r="I20" i="1"/>
  <c r="J20" i="1"/>
  <c r="K20" i="1"/>
  <c r="F5" i="1"/>
  <c r="G5" i="1"/>
  <c r="H5" i="1"/>
  <c r="I5" i="1"/>
  <c r="J5" i="1"/>
  <c r="K5" i="1"/>
  <c r="F51" i="1"/>
  <c r="G51" i="1"/>
  <c r="H51" i="1"/>
  <c r="I51" i="1"/>
  <c r="J51" i="1"/>
  <c r="K51" i="1"/>
  <c r="F77" i="1"/>
  <c r="G77" i="1"/>
  <c r="H77" i="1"/>
  <c r="I77" i="1"/>
  <c r="J77" i="1"/>
  <c r="K77" i="1"/>
  <c r="F19" i="1"/>
  <c r="G19" i="1"/>
  <c r="H19" i="1"/>
  <c r="I19" i="1"/>
  <c r="J19" i="1"/>
  <c r="K19" i="1"/>
  <c r="F18" i="1"/>
  <c r="G18" i="1"/>
  <c r="H18" i="1"/>
  <c r="I18" i="1"/>
  <c r="J18" i="1"/>
  <c r="K18" i="1"/>
  <c r="F8" i="1"/>
  <c r="G8" i="1"/>
  <c r="H8" i="1"/>
  <c r="I8" i="1"/>
  <c r="J8" i="1"/>
  <c r="K8" i="1"/>
  <c r="F76" i="1"/>
  <c r="G76" i="1"/>
  <c r="H76" i="1"/>
  <c r="I76" i="1"/>
  <c r="J76" i="1"/>
  <c r="K76" i="1"/>
  <c r="F17" i="1"/>
  <c r="G17" i="1"/>
  <c r="H17" i="1"/>
  <c r="I17" i="1"/>
  <c r="J17" i="1"/>
  <c r="K17" i="1"/>
  <c r="F16" i="1"/>
  <c r="G16" i="1"/>
  <c r="H16" i="1"/>
  <c r="I16" i="1"/>
  <c r="J16" i="1"/>
  <c r="K16" i="1"/>
  <c r="A45" i="1"/>
  <c r="A44" i="1"/>
  <c r="A21" i="1"/>
  <c r="A109" i="1"/>
  <c r="A20" i="1"/>
  <c r="A5" i="1"/>
  <c r="A51" i="1"/>
  <c r="A77" i="1"/>
  <c r="A19" i="1"/>
  <c r="A18" i="1"/>
  <c r="A8" i="1"/>
  <c r="A76" i="1"/>
  <c r="A17" i="1"/>
  <c r="A16" i="1"/>
  <c r="F32" i="1"/>
  <c r="G32" i="1"/>
  <c r="H32" i="1"/>
  <c r="I32" i="1"/>
  <c r="J32" i="1"/>
  <c r="K32" i="1"/>
  <c r="F31" i="1"/>
  <c r="G31" i="1"/>
  <c r="H31" i="1"/>
  <c r="I31" i="1"/>
  <c r="J31" i="1"/>
  <c r="K31" i="1"/>
  <c r="F75" i="1"/>
  <c r="G75" i="1"/>
  <c r="H75" i="1"/>
  <c r="I75" i="1"/>
  <c r="J75" i="1"/>
  <c r="K75" i="1"/>
  <c r="F74" i="1"/>
  <c r="G74" i="1"/>
  <c r="H74" i="1"/>
  <c r="I74" i="1"/>
  <c r="J74" i="1"/>
  <c r="K74" i="1"/>
  <c r="F15" i="1"/>
  <c r="G15" i="1"/>
  <c r="H15" i="1"/>
  <c r="I15" i="1"/>
  <c r="J15" i="1"/>
  <c r="K15" i="1"/>
  <c r="F14" i="1"/>
  <c r="G14" i="1"/>
  <c r="H14" i="1"/>
  <c r="I14" i="1"/>
  <c r="J14" i="1"/>
  <c r="K14" i="1"/>
  <c r="F35" i="1"/>
  <c r="G35" i="1"/>
  <c r="H35" i="1"/>
  <c r="I35" i="1"/>
  <c r="J35" i="1"/>
  <c r="K35" i="1"/>
  <c r="F13" i="1"/>
  <c r="G13" i="1"/>
  <c r="H13" i="1"/>
  <c r="I13" i="1"/>
  <c r="J13" i="1"/>
  <c r="K13" i="1"/>
  <c r="A32" i="1"/>
  <c r="A31" i="1"/>
  <c r="A75" i="1"/>
  <c r="A74" i="1"/>
  <c r="A15" i="1"/>
  <c r="A14" i="1"/>
  <c r="A35" i="1"/>
  <c r="A13" i="1"/>
  <c r="F38" i="1" l="1"/>
  <c r="G38" i="1"/>
  <c r="H38" i="1"/>
  <c r="I38" i="1"/>
  <c r="J38" i="1"/>
  <c r="K38" i="1"/>
  <c r="F108" i="1"/>
  <c r="G108" i="1"/>
  <c r="H108" i="1"/>
  <c r="I108" i="1"/>
  <c r="J108" i="1"/>
  <c r="K108" i="1"/>
  <c r="A38" i="1"/>
  <c r="A108" i="1"/>
  <c r="A34" i="1" l="1"/>
  <c r="F34" i="1"/>
  <c r="G34" i="1"/>
  <c r="H34" i="1"/>
  <c r="I34" i="1"/>
  <c r="J34" i="1"/>
  <c r="K34" i="1"/>
  <c r="A43" i="1"/>
  <c r="F43" i="1"/>
  <c r="G43" i="1"/>
  <c r="H43" i="1"/>
  <c r="I43" i="1"/>
  <c r="J43" i="1"/>
  <c r="K43" i="1"/>
  <c r="F63" i="1" l="1"/>
  <c r="G63" i="1"/>
  <c r="H63" i="1"/>
  <c r="I63" i="1"/>
  <c r="J63" i="1"/>
  <c r="K63" i="1"/>
  <c r="F73" i="1"/>
  <c r="G73" i="1"/>
  <c r="H73" i="1"/>
  <c r="I73" i="1"/>
  <c r="J73" i="1"/>
  <c r="K73" i="1"/>
  <c r="A63" i="1"/>
  <c r="A73" i="1"/>
  <c r="F12" i="1" l="1"/>
  <c r="G12" i="1"/>
  <c r="H12" i="1"/>
  <c r="I12" i="1"/>
  <c r="J12" i="1"/>
  <c r="K12" i="1"/>
  <c r="F7" i="1"/>
  <c r="G7" i="1"/>
  <c r="H7" i="1"/>
  <c r="I7" i="1"/>
  <c r="J7" i="1"/>
  <c r="K7" i="1"/>
  <c r="A12" i="1"/>
  <c r="A7" i="1"/>
  <c r="F61" i="1" l="1"/>
  <c r="G61" i="1"/>
  <c r="H61" i="1"/>
  <c r="I61" i="1"/>
  <c r="J61" i="1"/>
  <c r="K61" i="1"/>
  <c r="A61" i="1"/>
  <c r="F107" i="1"/>
  <c r="G107" i="1"/>
  <c r="H107" i="1"/>
  <c r="I107" i="1"/>
  <c r="J107" i="1"/>
  <c r="K107" i="1"/>
  <c r="F72" i="1"/>
  <c r="G72" i="1"/>
  <c r="H72" i="1"/>
  <c r="I72" i="1"/>
  <c r="J72" i="1"/>
  <c r="K72" i="1"/>
  <c r="F11" i="1"/>
  <c r="G11" i="1"/>
  <c r="H11" i="1"/>
  <c r="I11" i="1"/>
  <c r="J11" i="1"/>
  <c r="K11" i="1"/>
  <c r="A107" i="1"/>
  <c r="A72" i="1"/>
  <c r="A11" i="1"/>
  <c r="F6" i="1" l="1"/>
  <c r="G6" i="1"/>
  <c r="H6" i="1"/>
  <c r="I6" i="1"/>
  <c r="J6" i="1"/>
  <c r="K6" i="1"/>
  <c r="A6" i="1"/>
  <c r="F33" i="1" l="1"/>
  <c r="G33" i="1"/>
  <c r="H33" i="1"/>
  <c r="I33" i="1"/>
  <c r="J33" i="1"/>
  <c r="K33" i="1"/>
  <c r="A33" i="1"/>
  <c r="A10" i="1" l="1"/>
  <c r="F10" i="1"/>
  <c r="G10" i="1"/>
  <c r="H10" i="1"/>
  <c r="I10" i="1"/>
  <c r="J10" i="1"/>
  <c r="K10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<sst xmlns="http://schemas.openxmlformats.org/spreadsheetml/2006/main" count="14063" uniqueCount="2771">
  <si>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</si>
  <si>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</si>
  <si>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</si>
  <si>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</si>
  <si>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</si>
  <si>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</si>
  <si>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</si>
  <si>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</si>
  <si>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</si>
  <si>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</si>
  <si>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</si>
  <si>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</si>
  <si>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</si>
  <si>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</si>
  <si>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</si>
  <si>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</si>
  <si>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</si>
  <si>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</si>
  <si>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</si>
  <si>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</si>
  <si>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</si>
  <si>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</si>
  <si>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</si>
  <si>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</si>
  <si>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</si>
  <si>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</si>
  <si>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</si>
  <si>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</si>
  <si>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</si>
  <si>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</si>
  <si>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</si>
  <si>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</si>
  <si>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</si>
  <si>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</si>
  <si>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</si>
  <si>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</si>
  <si>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</si>
  <si>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</si>
  <si>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</si>
  <si>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</si>
  <si>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</si>
  <si>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</si>
  <si>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</si>
  <si>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</si>
  <si>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</si>
  <si>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</si>
  <si>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</si>
  <si>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</si>
  <si>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</si>
  <si>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</si>
  <si>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</si>
  <si>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</si>
  <si>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</si>
  <si>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</si>
  <si>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</si>
  <si>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</si>
  <si>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</si>
  <si>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</si>
  <si>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</si>
  <si>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</si>
  <si>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</si>
  <si>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</si>
  <si>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</si>
  <si>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</si>
  <si>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</si>
  <si>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</si>
  <si>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</si>
  <si>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</si>
  <si>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</si>
  <si>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</si>
  <si>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</si>
  <si>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</si>
  <si>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</si>
  <si>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</si>
  <si>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</si>
  <si>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</si>
  <si>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</si>
  <si>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</si>
  <si>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</si>
  <si>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</si>
  <si>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</si>
  <si>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</si>
  <si>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</si>
  <si>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</si>
  <si>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</si>
  <si>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</si>
  <si>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</si>
  <si>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</si>
  <si>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</si>
  <si>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</si>
  <si>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</si>
  <si>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</si>
  <si>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</si>
  <si>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</si>
  <si>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</si>
  <si>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</si>
  <si>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</si>
  <si>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</si>
  <si>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</si>
  <si>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</si>
  <si>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</si>
  <si>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</si>
  <si>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</si>
  <si>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</si>
  <si>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</si>
  <si>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</si>
  <si>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</si>
  <si>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</si>
  <si>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</si>
  <si>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</si>
  <si>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</si>
  <si>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</si>
  <si>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</si>
  <si>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</si>
  <si>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</si>
  <si>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</si>
  <si>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</si>
  <si>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</si>
  <si>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</si>
  <si>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</si>
  <si>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</si>
  <si>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</si>
  <si>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</si>
  <si>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</si>
  <si>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</si>
  <si>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</si>
  <si>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</si>
  <si>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</si>
  <si>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</si>
  <si>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</si>
  <si>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</si>
  <si>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</si>
  <si>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</si>
  <si>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</si>
  <si>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</si>
  <si>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</si>
  <si>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</si>
  <si>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</si>
  <si>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</si>
  <si>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</si>
  <si>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</si>
  <si>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</si>
  <si>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</si>
  <si>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</si>
  <si>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</si>
  <si>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</si>
  <si>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</si>
  <si>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</si>
  <si>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</si>
  <si>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</si>
  <si>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</si>
  <si>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</si>
  <si>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</si>
  <si>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</si>
  <si>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</si>
  <si>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</si>
  <si>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</si>
  <si>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</si>
  <si>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</si>
  <si>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</si>
  <si>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</si>
  <si>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</si>
  <si>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</si>
  <si>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</si>
  <si>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</si>
  <si>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</si>
  <si>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</si>
  <si>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</si>
  <si>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</si>
  <si>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</si>
  <si>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</si>
  <si>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</si>
  <si>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</si>
  <si>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</si>
  <si>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</si>
  <si>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</si>
  <si>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</si>
  <si>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</si>
  <si>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</si>
  <si>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</si>
  <si>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</si>
  <si>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</si>
  <si>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</si>
  <si>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</si>
  <si>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</si>
  <si>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</si>
  <si>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</si>
  <si>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</si>
  <si>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</si>
  <si>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</si>
  <si>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</si>
  <si>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</si>
  <si>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</si>
  <si>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</si>
  <si>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</si>
  <si>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</si>
  <si>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</si>
  <si>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</si>
  <si>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</si>
  <si>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</si>
  <si>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</si>
  <si>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</si>
  <si>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</si>
  <si>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</si>
  <si>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</si>
  <si>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</si>
  <si>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</si>
  <si>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</si>
  <si>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</si>
  <si>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</si>
  <si>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</si>
  <si>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</si>
  <si>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</si>
  <si>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</si>
  <si>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</si>
  <si>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</si>
  <si>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</si>
  <si>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</si>
  <si>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</si>
  <si>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</si>
  <si>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</si>
  <si>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</si>
  <si>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</si>
  <si>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</si>
  <si>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</si>
  <si>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</si>
  <si>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</si>
  <si>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</si>
  <si>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</si>
  <si>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</si>
  <si>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</si>
  <si>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</si>
  <si>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</si>
  <si>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</si>
  <si>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</si>
  <si>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</si>
  <si>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</si>
  <si>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</si>
  <si>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</si>
  <si>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</si>
  <si>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</si>
  <si>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</si>
  <si>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</si>
  <si>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</si>
  <si>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</si>
  <si>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</si>
  <si>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</si>
  <si>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</si>
  <si>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</si>
  <si>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</si>
  <si>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</si>
  <si>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</si>
  <si>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</si>
  <si>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</si>
  <si>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</si>
  <si>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</si>
  <si>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</si>
  <si>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</si>
  <si>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</si>
  <si>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</si>
  <si>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</si>
  <si>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</si>
  <si>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</si>
  <si>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</si>
  <si>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</si>
  <si>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</si>
  <si>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</si>
  <si>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</si>
  <si>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</si>
  <si>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</si>
  <si>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</si>
  <si>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</si>
  <si>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</si>
  <si>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</si>
  <si>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</si>
  <si>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</si>
  <si>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</si>
  <si>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</si>
  <si>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</si>
  <si>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</si>
  <si>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</si>
  <si>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</si>
  <si>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</si>
  <si>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</si>
  <si>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</si>
  <si>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</si>
  <si>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</si>
  <si>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</si>
  <si>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</si>
  <si>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</si>
  <si>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</si>
  <si>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</si>
  <si>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</si>
  <si>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</si>
  <si>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</si>
  <si>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</si>
  <si>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</si>
  <si>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</si>
  <si>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</si>
  <si>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</si>
  <si>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</si>
  <si>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</si>
  <si>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</si>
  <si>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</si>
  <si>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</si>
  <si>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</si>
  <si>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</si>
  <si>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</si>
  <si>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</si>
  <si>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</si>
  <si>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</si>
  <si>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</si>
  <si>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</si>
  <si>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</si>
  <si>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</si>
  <si>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</si>
  <si>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</si>
  <si>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</si>
  <si>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</si>
  <si>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</si>
  <si>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</si>
  <si>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</si>
  <si>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</si>
  <si>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</si>
  <si>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</si>
  <si>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</si>
  <si>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</si>
  <si>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</si>
  <si>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</si>
  <si>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</si>
  <si>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</si>
  <si>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</si>
  <si>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</si>
  <si>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</si>
  <si>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</si>
  <si>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</si>
  <si>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</si>
  <si>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</si>
  <si>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</si>
  <si>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</si>
  <si>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</si>
  <si>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</si>
  <si>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</si>
  <si>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</si>
  <si>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</si>
  <si>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</si>
  <si>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</si>
  <si>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</si>
  <si>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</si>
  <si>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</si>
  <si>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</si>
  <si>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</si>
  <si>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</si>
  <si>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</si>
  <si>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</si>
  <si>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</si>
  <si>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</si>
  <si>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</si>
  <si>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</si>
  <si>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</si>
  <si>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</si>
  <si>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</si>
  <si>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</si>
  <si>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</si>
  <si>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</si>
  <si>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</si>
  <si>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</si>
  <si>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</si>
  <si>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</si>
  <si>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</si>
  <si>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</si>
  <si>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</si>
  <si>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</si>
  <si>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</si>
  <si>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</si>
  <si>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</si>
  <si>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</si>
  <si>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</si>
  <si>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</si>
  <si>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</si>
  <si>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</si>
  <si>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</si>
  <si>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</si>
  <si>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</si>
  <si>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</si>
  <si>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</si>
  <si>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</si>
  <si>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</si>
  <si>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</si>
  <si>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</si>
  <si>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</si>
  <si>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</si>
  <si>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</si>
  <si>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</si>
  <si>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</si>
  <si>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</si>
  <si>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</si>
  <si>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</si>
  <si>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</si>
  <si>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</si>
  <si>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</si>
  <si>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</si>
  <si>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</si>
  <si>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</si>
  <si>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</si>
  <si>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</si>
  <si>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</si>
  <si>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</si>
  <si>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</si>
  <si>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</si>
  <si>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</si>
  <si>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</si>
  <si>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</si>
  <si>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</si>
  <si>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</si>
  <si>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</si>
  <si>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</si>
  <si>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</si>
  <si>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</si>
  <si>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</si>
  <si>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</si>
  <si>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</si>
  <si>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</si>
  <si>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</si>
  <si>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</si>
  <si>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</si>
  <si>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</si>
  <si>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</si>
  <si>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</si>
  <si>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</si>
  <si>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</si>
  <si>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</si>
  <si>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</si>
  <si>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</si>
  <si>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</si>
  <si>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</si>
  <si>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</si>
  <si>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</si>
  <si>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</si>
  <si>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</si>
  <si>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</si>
  <si>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</si>
  <si>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</si>
  <si>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</si>
  <si>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</si>
  <si>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</si>
  <si>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</si>
  <si>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</si>
  <si>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</si>
  <si>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</si>
  <si>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</si>
  <si>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</si>
  <si>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</si>
  <si>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</si>
  <si>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</si>
  <si>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</si>
  <si>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</si>
  <si>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</si>
  <si>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</si>
  <si>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</si>
  <si>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</si>
  <si>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</si>
  <si>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</si>
  <si>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</si>
  <si>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</si>
  <si>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</si>
  <si>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</si>
  <si>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</si>
  <si>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</si>
  <si>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</si>
  <si>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</si>
  <si>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</si>
  <si>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</si>
  <si>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</si>
  <si>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</si>
  <si>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</si>
  <si>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</si>
  <si>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</si>
  <si>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</si>
  <si>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</si>
  <si>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</si>
  <si>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</si>
  <si>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</si>
  <si>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</si>
  <si>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</si>
  <si>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</si>
  <si>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</si>
  <si>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</si>
  <si>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</si>
  <si>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</si>
  <si>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</si>
  <si>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</si>
  <si>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</si>
  <si>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</si>
  <si>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</si>
  <si>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</si>
  <si>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</si>
  <si>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</si>
  <si>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</si>
  <si>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</si>
  <si>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</si>
  <si>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</si>
  <si>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</si>
  <si>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</si>
  <si>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</si>
  <si>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</si>
  <si>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</si>
  <si>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</si>
  <si>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</si>
  <si>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</si>
  <si>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</si>
  <si>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</si>
  <si>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</si>
  <si>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</si>
  <si>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</si>
  <si>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</si>
  <si>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</si>
  <si>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</si>
  <si>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</si>
  <si>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</si>
  <si>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</si>
  <si>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</si>
  <si>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</si>
  <si>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</si>
  <si>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</si>
  <si>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</si>
  <si>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</si>
  <si>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</si>
  <si>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</si>
  <si>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</si>
  <si>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</si>
  <si>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</si>
  <si>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</si>
  <si>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</si>
  <si>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</si>
  <si>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</si>
  <si>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</si>
  <si>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</si>
  <si>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</si>
  <si>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</si>
  <si>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</si>
  <si>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</si>
  <si>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</si>
  <si>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</si>
  <si>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</si>
  <si>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</si>
  <si>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</si>
  <si>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</si>
  <si>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</si>
  <si>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</si>
  <si>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</si>
  <si>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</si>
  <si>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</si>
  <si>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</si>
  <si>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</si>
  <si>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</si>
  <si>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</si>
  <si>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</si>
  <si>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</si>
  <si>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</si>
  <si>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</si>
  <si>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</si>
  <si>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</si>
  <si>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</si>
  <si>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</si>
  <si>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</si>
  <si>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</si>
  <si>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</si>
  <si>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</si>
  <si>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</si>
  <si>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</si>
  <si>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</si>
  <si>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</si>
  <si>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</si>
  <si>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</si>
  <si>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</si>
  <si>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</si>
  <si>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</si>
  <si>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</si>
  <si>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</si>
  <si>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</si>
  <si>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</si>
  <si>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</si>
  <si>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</si>
  <si>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</si>
  <si>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</si>
  <si>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</si>
  <si>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</si>
  <si>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</si>
  <si>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</si>
  <si>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</si>
  <si>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</si>
  <si>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</si>
  <si>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</si>
  <si>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</si>
  <si>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</si>
  <si>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</si>
  <si>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</si>
  <si>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</si>
  <si>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</si>
  <si>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</si>
  <si>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</si>
  <si>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</si>
  <si>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</si>
  <si>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</si>
  <si>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</si>
  <si>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</si>
  <si>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</si>
  <si>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</si>
  <si>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</si>
  <si>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</si>
  <si>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</si>
  <si>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</si>
  <si>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</si>
  <si>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</si>
  <si>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</si>
  <si>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</si>
  <si>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</si>
  <si>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</si>
  <si>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</si>
  <si>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</si>
  <si>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</si>
  <si>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</si>
  <si>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</si>
  <si>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</si>
  <si>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</si>
  <si>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</si>
  <si>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</si>
  <si>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</si>
  <si>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</si>
  <si>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</si>
  <si>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</si>
  <si>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</si>
  <si>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</si>
  <si>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</si>
  <si>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</si>
  <si>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</si>
  <si>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</si>
  <si>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</si>
  <si>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</si>
  <si>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</si>
  <si>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</si>
  <si>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</si>
  <si>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</si>
  <si>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</si>
  <si>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</si>
  <si>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</si>
  <si>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</si>
  <si>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</si>
  <si>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</si>
  <si>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</si>
  <si>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</si>
  <si>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</si>
  <si>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</si>
  <si>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</si>
  <si>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</si>
  <si>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</si>
  <si>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</si>
  <si>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</si>
  <si>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</si>
  <si>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</si>
  <si>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</si>
  <si>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</si>
  <si>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</si>
  <si>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</si>
  <si>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</si>
  <si>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</si>
  <si>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</si>
  <si>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</si>
  <si>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</si>
  <si>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</si>
  <si>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</si>
  <si>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</si>
  <si>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</si>
  <si>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</si>
  <si>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</si>
  <si>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</si>
  <si>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</si>
  <si>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</si>
  <si>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</si>
  <si>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</si>
  <si>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</si>
  <si>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</si>
  <si>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</si>
  <si>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</si>
  <si>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</si>
  <si>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</si>
  <si>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</si>
  <si>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</si>
  <si>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</si>
  <si>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</si>
  <si>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</si>
  <si>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</si>
  <si>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</si>
  <si>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</si>
  <si>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</si>
  <si>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</si>
  <si>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</si>
  <si>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</si>
  <si>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</si>
  <si>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</si>
  <si>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</si>
  <si>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</si>
  <si>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</si>
  <si>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</si>
  <si>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</si>
  <si>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</si>
  <si>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</si>
  <si>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</si>
  <si>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</si>
  <si>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</si>
  <si>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</si>
  <si>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</si>
  <si>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</si>
  <si>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</si>
  <si>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</si>
  <si>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</si>
  <si>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</si>
  <si>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</si>
  <si>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</si>
  <si>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</si>
  <si>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</si>
  <si>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</si>
  <si>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</si>
  <si>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</si>
  <si>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</si>
  <si>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</si>
  <si>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</si>
  <si>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</si>
  <si>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</si>
  <si>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</si>
  <si>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</si>
  <si>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</si>
  <si>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</si>
  <si>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</si>
  <si>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</si>
  <si>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</si>
  <si>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</si>
  <si>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</si>
  <si>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</si>
  <si>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</si>
  <si>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</si>
  <si>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</si>
  <si>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</si>
  <si>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</si>
  <si>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</si>
  <si>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</si>
  <si>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</si>
  <si>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</si>
  <si>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</si>
  <si>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</si>
  <si>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</si>
  <si>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</si>
  <si>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</si>
  <si>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</si>
  <si>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</si>
  <si>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</si>
  <si>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</si>
  <si>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</si>
  <si>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</si>
  <si>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</si>
  <si>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</si>
  <si>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</si>
  <si>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</si>
  <si>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</si>
  <si>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</si>
  <si>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</si>
  <si>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</si>
  <si>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</si>
  <si>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</si>
  <si>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</si>
  <si>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</si>
  <si>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</si>
  <si>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</si>
  <si>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</si>
  <si>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</si>
  <si>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</si>
  <si>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</si>
  <si>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</si>
  <si>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</si>
  <si>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</si>
  <si>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</si>
  <si>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</si>
  <si>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</si>
  <si>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</si>
  <si>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</si>
  <si>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</si>
  <si>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</si>
  <si>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</si>
  <si>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</si>
  <si>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</si>
  <si>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</si>
  <si>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</si>
  <si>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</si>
  <si>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</si>
  <si>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</si>
  <si>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</si>
  <si>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</si>
  <si>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</si>
  <si>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</si>
  <si>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</si>
  <si>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</si>
  <si>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</si>
  <si>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</si>
  <si>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</si>
  <si>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</si>
  <si>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</si>
  <si>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</si>
  <si>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</si>
  <si>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</si>
  <si>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</si>
  <si>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</si>
  <si>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</si>
  <si>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</si>
  <si>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</si>
  <si>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</si>
  <si>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</si>
  <si>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</si>
  <si>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</si>
  <si>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</si>
  <si>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</si>
  <si>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</si>
  <si>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</si>
  <si>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</si>
  <si>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</si>
  <si>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</si>
  <si>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</si>
  <si>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</si>
  <si>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</si>
  <si>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</si>
  <si>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</si>
  <si>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</si>
  <si>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</si>
  <si>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</si>
  <si>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</si>
  <si>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</si>
  <si>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</si>
  <si>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</si>
  <si>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</si>
  <si>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</si>
  <si>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</si>
  <si>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</si>
  <si>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</si>
  <si>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</si>
  <si>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</si>
  <si>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</si>
  <si>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</si>
  <si>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</si>
  <si>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</si>
  <si>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</si>
  <si>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</si>
  <si>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</si>
  <si>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</si>
  <si>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</si>
  <si>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</si>
  <si>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</si>
  <si>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</si>
  <si>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</si>
  <si>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</si>
  <si>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</si>
  <si>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</si>
  <si>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</si>
  <si>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</si>
  <si>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</si>
  <si>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</si>
  <si>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</si>
  <si>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</si>
  <si>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</si>
  <si>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</si>
  <si>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</si>
  <si>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</si>
  <si>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</si>
  <si>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</si>
  <si>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</si>
  <si>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</si>
  <si>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</si>
  <si>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</si>
  <si>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</si>
  <si>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</si>
  <si>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</si>
  <si>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</si>
  <si>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</si>
  <si>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</si>
  <si>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</si>
  <si>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</si>
  <si>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</si>
  <si>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</si>
  <si>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</si>
  <si>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</si>
  <si>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</si>
  <si>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</si>
  <si>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</si>
  <si>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</si>
  <si>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</si>
  <si>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</si>
  <si>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</si>
  <si>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</si>
  <si>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</si>
  <si>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</si>
  <si>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</si>
  <si>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</si>
  <si>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</si>
  <si>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</si>
  <si>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</si>
  <si>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</si>
  <si>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</si>
  <si>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</si>
  <si>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</si>
  <si>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</si>
  <si>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</si>
  <si>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</si>
  <si>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</si>
  <si>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</si>
  <si>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</si>
  <si>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</si>
  <si>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</si>
  <si>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</si>
  <si>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</si>
  <si>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</si>
  <si>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</si>
  <si>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</si>
  <si>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</si>
  <si>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</si>
  <si>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</si>
  <si>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</si>
  <si>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</si>
  <si>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</si>
  <si>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</si>
  <si>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</si>
  <si>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</si>
  <si>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</si>
  <si>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</si>
  <si>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</si>
  <si>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</si>
  <si>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</si>
  <si>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</si>
  <si>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</si>
  <si>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</si>
  <si>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</si>
  <si>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</si>
  <si>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</si>
  <si>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</si>
  <si>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</si>
  <si>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</si>
  <si>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</si>
  <si>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</si>
  <si>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</si>
  <si>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</si>
  <si>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</si>
  <si>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</si>
  <si>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</si>
  <si>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</si>
  <si>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</si>
  <si>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</si>
  <si>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</si>
  <si>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</si>
  <si>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</si>
  <si>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</si>
  <si>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</si>
  <si>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</si>
  <si>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</si>
  <si>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</si>
  <si>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</si>
  <si>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</si>
  <si>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</si>
  <si>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</si>
  <si>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</si>
  <si>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</si>
  <si>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</si>
  <si>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</si>
  <si>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</si>
  <si>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</si>
  <si>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</si>
  <si>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</si>
  <si>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</si>
  <si>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</si>
  <si>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</si>
  <si>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</si>
  <si>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</si>
  <si>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</si>
  <si>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</si>
  <si>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</si>
  <si>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</si>
  <si>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</si>
  <si>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</si>
  <si>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</si>
  <si>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</si>
  <si>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</si>
  <si>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</si>
  <si>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</si>
  <si>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</si>
  <si>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</si>
  <si>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</si>
  <si>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</si>
  <si>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</si>
  <si>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</si>
  <si>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</si>
  <si>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</si>
  <si>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</si>
  <si>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</si>
  <si>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</si>
  <si>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</si>
  <si>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</si>
  <si>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</si>
  <si>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</si>
  <si>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</si>
  <si>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</si>
  <si>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</si>
  <si>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</si>
  <si>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</si>
  <si>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</si>
  <si>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</si>
  <si>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</si>
  <si>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</si>
  <si>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</si>
  <si>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</si>
  <si>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</si>
  <si>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</si>
  <si>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</si>
  <si>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</si>
  <si>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</si>
  <si>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</si>
  <si>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</si>
  <si>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</si>
  <si>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</si>
  <si>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</si>
  <si>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</si>
  <si>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</si>
  <si>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</si>
  <si>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</si>
  <si>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</si>
  <si>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</si>
  <si>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</si>
  <si>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</si>
  <si>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</si>
  <si>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</si>
  <si>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</si>
  <si>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</si>
  <si>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</si>
  <si>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</si>
  <si>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</si>
  <si>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</si>
  <si>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</si>
  <si>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</si>
  <si>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</si>
  <si>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</si>
  <si>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</si>
  <si>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</si>
  <si>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</si>
  <si>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</si>
  <si>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</si>
  <si>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</si>
  <si>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</si>
  <si>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</si>
  <si>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</si>
  <si>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</si>
  <si>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</si>
  <si>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</si>
  <si>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</si>
  <si>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</si>
  <si>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</si>
  <si>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</si>
  <si>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</si>
  <si>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</si>
  <si>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</si>
  <si>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</si>
  <si>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</si>
  <si>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</si>
  <si>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</si>
  <si>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</si>
  <si>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</si>
  <si>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</si>
  <si>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</si>
  <si>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</si>
  <si>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</si>
  <si>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</si>
  <si>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</si>
  <si>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</si>
  <si>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</si>
  <si>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</si>
  <si>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</si>
  <si>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</si>
  <si>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</si>
  <si>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</si>
  <si>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</si>
  <si>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</si>
  <si>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</si>
  <si>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</si>
  <si>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</si>
  <si>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</si>
  <si>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</si>
  <si>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</si>
  <si>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</si>
  <si>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</si>
  <si>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</si>
  <si>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</si>
  <si>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</si>
  <si>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</si>
  <si>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</si>
  <si>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</si>
  <si>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</si>
  <si>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</si>
  <si>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</si>
  <si>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</si>
  <si>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</si>
  <si>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</si>
  <si>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</si>
  <si>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</si>
  <si>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</si>
  <si>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</si>
  <si>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</si>
  <si>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</si>
  <si>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</si>
  <si>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</si>
  <si>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</si>
  <si>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</si>
  <si>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</si>
  <si>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</si>
  <si>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</si>
  <si>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</si>
  <si>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</si>
  <si>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</si>
  <si>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</si>
  <si>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</si>
  <si>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</si>
  <si>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</si>
  <si>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</si>
  <si>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</si>
  <si>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</si>
  <si>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</si>
  <si>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</si>
  <si>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</si>
  <si>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</si>
  <si>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</si>
  <si>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</si>
  <si>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</si>
  <si>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</si>
  <si>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</si>
  <si>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</si>
  <si>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</si>
  <si>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</si>
  <si>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</si>
  <si>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</si>
  <si>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</si>
  <si>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</si>
  <si>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</si>
  <si>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</si>
  <si>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</si>
  <si>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</si>
  <si>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</si>
  <si>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</si>
  <si>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</si>
  <si>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</si>
  <si>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</si>
  <si>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</si>
  <si>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</si>
  <si>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</si>
  <si>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</si>
  <si>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</si>
  <si>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</si>
  <si>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</si>
  <si>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</si>
  <si>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</si>
  <si>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</si>
  <si>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</si>
  <si>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</si>
  <si>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</si>
  <si>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</si>
  <si>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</si>
  <si>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</si>
  <si>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</si>
  <si>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</si>
  <si>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</si>
  <si>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</si>
  <si>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</si>
  <si>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</si>
  <si>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</si>
  <si>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</si>
  <si>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</si>
  <si>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</si>
  <si>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</si>
  <si>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</si>
  <si>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</si>
  <si>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</si>
  <si>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</si>
  <si>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</si>
  <si>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</si>
  <si>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</si>
  <si>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</si>
  <si>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</si>
  <si>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</si>
  <si>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</si>
  <si>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</si>
  <si>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</si>
  <si>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</si>
  <si>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</si>
  <si>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</si>
  <si>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</si>
  <si>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</si>
  <si>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</si>
  <si>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</si>
  <si>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</si>
  <si>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</si>
  <si>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</si>
  <si>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</si>
  <si>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</si>
  <si>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</si>
  <si>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</si>
  <si>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</si>
  <si>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</si>
  <si>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</si>
  <si>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</si>
  <si>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</si>
  <si>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</si>
  <si>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</si>
  <si>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</si>
  <si>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</si>
  <si>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</si>
  <si>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</si>
  <si>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</si>
  <si>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</si>
  <si>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</si>
  <si>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</si>
  <si>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</si>
  <si>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</si>
  <si>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</si>
  <si>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</si>
  <si>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</si>
  <si>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</si>
  <si>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</si>
  <si>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</si>
  <si>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</si>
  <si>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</si>
  <si>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</si>
  <si>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</si>
  <si>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</si>
  <si>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</si>
  <si>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</si>
  <si>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</si>
  <si>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</si>
  <si>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</si>
  <si>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</si>
  <si>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</si>
  <si>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</si>
  <si>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</si>
  <si>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</si>
  <si>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</si>
  <si>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</si>
  <si>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</si>
  <si>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</si>
  <si>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</si>
  <si>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</si>
  <si>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</si>
  <si>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</si>
  <si>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</si>
  <si>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</si>
  <si>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</si>
  <si>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</si>
  <si>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</si>
  <si>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</si>
  <si>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</si>
  <si>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</si>
  <si>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</si>
  <si>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</si>
  <si>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</si>
  <si>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</si>
  <si>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</si>
  <si>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</si>
  <si>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</si>
  <si>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</si>
  <si>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</si>
  <si>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</si>
  <si>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</si>
  <si>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</si>
  <si>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</si>
  <si>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</si>
  <si>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</si>
  <si>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</si>
  <si>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</si>
  <si>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</si>
  <si>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</si>
  <si>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</si>
  <si>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</si>
  <si>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</si>
  <si>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</si>
  <si>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</si>
  <si>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</si>
  <si>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</si>
  <si>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</si>
  <si>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</si>
  <si>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</si>
  <si>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</si>
  <si>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</si>
  <si>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</si>
  <si>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</si>
  <si>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</si>
  <si>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</si>
  <si>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</si>
  <si>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</si>
  <si>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</si>
  <si>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</si>
  <si>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</si>
  <si>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</si>
  <si>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</si>
  <si>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</si>
  <si>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</si>
  <si>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</si>
  <si>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</si>
  <si>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</si>
  <si>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</si>
  <si>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</si>
  <si>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</si>
  <si>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</si>
  <si>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</si>
  <si>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</si>
  <si>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</si>
  <si>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</si>
  <si>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</si>
  <si>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</si>
  <si>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</si>
  <si>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</si>
  <si>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</si>
  <si>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</si>
  <si>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</si>
  <si>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</si>
  <si>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</si>
  <si>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</si>
  <si>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</si>
  <si>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</si>
  <si>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</si>
  <si>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</si>
  <si>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</si>
  <si>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</si>
  <si>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</si>
  <si>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</si>
  <si>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</si>
  <si>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</si>
  <si>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</si>
  <si>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</si>
  <si>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</si>
  <si>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</si>
  <si>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</si>
  <si>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</si>
  <si>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</si>
  <si>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</si>
  <si>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</si>
  <si>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</si>
  <si>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</si>
  <si>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</si>
  <si>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</si>
  <si>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</si>
  <si>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</si>
  <si>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</si>
  <si>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</si>
  <si>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</si>
  <si>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</si>
  <si>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</si>
  <si>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</si>
  <si>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</si>
  <si>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</si>
  <si>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</si>
  <si>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</si>
  <si>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</si>
  <si>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</si>
  <si>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</si>
  <si>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</si>
  <si>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</si>
  <si>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</si>
  <si>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</si>
  <si>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</si>
  <si>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</si>
  <si>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</si>
  <si>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</si>
  <si>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</si>
  <si>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</si>
  <si>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</si>
  <si>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</si>
  <si>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</si>
  <si>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</si>
  <si>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</si>
  <si>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</si>
  <si>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</si>
  <si>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</si>
  <si>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</si>
  <si>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</si>
  <si>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</si>
  <si>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</si>
  <si>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</si>
  <si>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</si>
  <si>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</si>
  <si>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</si>
  <si>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</si>
  <si>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</si>
  <si>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</si>
  <si>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</si>
  <si>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</si>
  <si>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</si>
  <si>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</si>
  <si>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</si>
  <si>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</si>
  <si>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</si>
  <si>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</si>
  <si>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</si>
  <si>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</si>
  <si>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</si>
  <si>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</si>
  <si>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</si>
  <si>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</si>
  <si>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</si>
  <si>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</si>
  <si>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</si>
  <si>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</si>
  <si>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</si>
  <si>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</si>
  <si>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</si>
  <si>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</si>
  <si>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</si>
  <si>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</si>
  <si>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</si>
  <si>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</si>
  <si>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</si>
  <si>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</si>
  <si>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</si>
  <si>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</si>
  <si>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</si>
  <si>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</si>
  <si>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</si>
  <si>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</si>
  <si>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</si>
  <si>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</si>
  <si>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</si>
  <si>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</si>
  <si>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</si>
  <si>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</si>
  <si>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</si>
  <si>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</si>
  <si>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</si>
  <si>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</si>
  <si>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</si>
  <si>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</si>
  <si>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</si>
  <si>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</si>
  <si>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</si>
  <si>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</si>
  <si>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</si>
  <si>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</si>
  <si>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</si>
  <si>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</si>
  <si>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</si>
  <si>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</si>
  <si>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</si>
  <si>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</si>
  <si>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</si>
  <si>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</si>
  <si>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</si>
  <si>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</si>
  <si>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</si>
  <si>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</si>
  <si>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</si>
  <si>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</si>
  <si>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</si>
  <si>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</si>
  <si>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</si>
  <si>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</si>
  <si>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</si>
  <si>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</si>
  <si>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</si>
  <si>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</si>
  <si>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</si>
  <si>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</si>
  <si>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</si>
  <si>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</si>
  <si>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</si>
  <si>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</si>
  <si>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</si>
  <si>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</si>
  <si>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</si>
  <si>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</si>
  <si>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</si>
  <si>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</si>
  <si>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</si>
  <si>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</si>
  <si>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</si>
  <si>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</si>
  <si>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</si>
  <si>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</si>
  <si>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</si>
  <si>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</si>
  <si>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</si>
  <si>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</si>
  <si>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</si>
  <si>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</si>
  <si>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</si>
  <si>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</si>
  <si>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</si>
  <si>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</si>
  <si>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</si>
  <si>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</si>
  <si>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</si>
  <si>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</si>
  <si>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</si>
  <si>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</si>
  <si>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</si>
  <si>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</si>
  <si>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</si>
  <si>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</si>
  <si>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</si>
  <si>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</si>
  <si>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</si>
  <si>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</si>
  <si>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</si>
  <si>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</si>
  <si>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</si>
  <si>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</si>
  <si>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</si>
  <si>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</si>
  <si>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</si>
  <si>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</si>
  <si>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</si>
  <si>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</si>
  <si>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</si>
  <si>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</si>
  <si>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</si>
  <si>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</si>
  <si>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</si>
  <si>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</si>
  <si>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</si>
  <si>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</si>
  <si>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</si>
  <si>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</si>
  <si>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</si>
  <si>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</si>
  <si>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</si>
  <si>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</si>
  <si>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</si>
  <si>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</si>
  <si>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</si>
  <si>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</si>
  <si>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</si>
  <si>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</si>
  <si>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</si>
  <si>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</si>
  <si>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</si>
  <si>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</si>
  <si>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</si>
  <si>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</si>
  <si>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</si>
  <si>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</si>
  <si>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</si>
  <si>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</si>
  <si>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</si>
  <si>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</si>
  <si>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</si>
  <si>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</si>
  <si>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</si>
  <si>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</si>
  <si>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</si>
  <si>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</si>
  <si>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</si>
  <si>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</si>
  <si>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</si>
  <si>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</si>
  <si>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</si>
  <si>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</si>
  <si>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</si>
  <si>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</si>
  <si>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</si>
  <si>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</si>
  <si>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</si>
  <si>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</si>
  <si>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</si>
  <si>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</si>
  <si>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</si>
  <si>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</si>
  <si>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</si>
  <si>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</si>
  <si>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</si>
  <si>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</si>
  <si>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</si>
  <si>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</si>
  <si>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</si>
  <si>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</si>
  <si>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</si>
  <si>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</si>
  <si>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</si>
  <si>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</si>
  <si>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</si>
  <si>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</si>
  <si>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</si>
  <si>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</si>
  <si>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</si>
  <si>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</si>
  <si>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</si>
  <si>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</si>
  <si>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</si>
  <si>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</si>
  <si>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</si>
  <si>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</si>
  <si>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</si>
  <si>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</si>
  <si>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</si>
  <si>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</si>
  <si>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</si>
  <si>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</si>
  <si>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</si>
  <si>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</si>
  <si>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</si>
  <si>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</si>
  <si>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</si>
  <si>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</si>
  <si>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</si>
  <si>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</si>
  <si>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</si>
  <si>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</si>
  <si>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</si>
  <si>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</si>
  <si>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</si>
  <si>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</si>
  <si>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</si>
  <si>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</si>
  <si>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</si>
  <si>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</si>
  <si>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</si>
  <si>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</si>
  <si>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</si>
  <si>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</si>
  <si>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</si>
  <si>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</si>
  <si>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</si>
  <si>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</si>
  <si>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</si>
  <si>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</si>
  <si>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</si>
  <si>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</si>
  <si>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</si>
  <si>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</si>
  <si>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</si>
  <si>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</si>
  <si>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</si>
  <si>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</si>
  <si>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</si>
  <si>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</si>
  <si>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</si>
  <si>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</si>
  <si>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</si>
  <si>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</si>
  <si>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</si>
  <si>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</si>
  <si>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</si>
  <si>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</si>
  <si>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</si>
  <si>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</si>
  <si>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</si>
  <si>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</si>
  <si>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</si>
  <si>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</si>
  <si>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</si>
  <si>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</si>
  <si>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</si>
  <si>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</si>
  <si>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</si>
  <si>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</si>
  <si>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</si>
  <si>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</si>
  <si>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</si>
  <si>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</si>
  <si>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</si>
  <si>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</si>
  <si>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</si>
  <si>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</si>
  <si>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</si>
  <si>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</si>
  <si>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</si>
  <si>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</si>
  <si>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</si>
  <si>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</si>
  <si>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</si>
  <si>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</si>
  <si>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</si>
  <si>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</si>
  <si>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</si>
  <si>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</si>
  <si>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</si>
  <si>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</si>
  <si>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</si>
  <si>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</si>
  <si>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</si>
  <si>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</si>
  <si>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</si>
  <si>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</si>
  <si>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</si>
  <si>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</si>
  <si>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</si>
  <si>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</si>
  <si>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</si>
  <si>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</si>
  <si>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</si>
  <si>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</si>
  <si>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</si>
  <si>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</si>
  <si>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</si>
  <si>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</si>
  <si>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</si>
  <si>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</si>
  <si>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</si>
  <si>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</si>
  <si>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</si>
  <si>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</si>
  <si>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</si>
  <si>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</si>
  <si>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</si>
  <si>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</si>
  <si>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</si>
  <si>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</si>
  <si>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</si>
  <si>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</si>
  <si>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</si>
  <si>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</si>
  <si>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</si>
  <si>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</si>
  <si>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</si>
  <si>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</si>
  <si>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</si>
  <si>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</si>
  <si>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</si>
  <si>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</si>
  <si>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</si>
  <si>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</si>
  <si>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</si>
  <si>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</si>
  <si>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</si>
  <si>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</si>
  <si>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</si>
  <si>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</si>
  <si>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</si>
  <si>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</si>
  <si>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</si>
  <si>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</si>
  <si>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</si>
  <si>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</si>
  <si>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</si>
  <si>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</si>
  <si>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</si>
  <si>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</si>
  <si>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</si>
  <si>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</si>
  <si>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</si>
  <si>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</si>
  <si>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</si>
  <si>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</si>
  <si>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</si>
  <si>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</si>
  <si>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</si>
  <si>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</si>
  <si>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</si>
  <si>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</si>
  <si>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</si>
  <si>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</si>
  <si>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</si>
  <si>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</si>
  <si>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</si>
  <si>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</si>
  <si>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</si>
  <si>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</si>
  <si>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</si>
  <si>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</si>
  <si>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</si>
  <si>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</si>
  <si>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</si>
  <si>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</si>
  <si>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</si>
  <si>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</si>
  <si>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</si>
  <si>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</si>
  <si>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</si>
  <si>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</si>
  <si>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</si>
  <si>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</si>
  <si>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</si>
  <si>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</si>
  <si>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</si>
  <si>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</si>
  <si>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</si>
  <si>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</si>
  <si>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</si>
  <si>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</si>
  <si>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</si>
  <si>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</si>
  <si>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</si>
  <si>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</si>
  <si>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</si>
  <si>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</si>
  <si>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</si>
  <si>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</si>
  <si>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</si>
  <si>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</si>
  <si>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</si>
  <si>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</si>
  <si>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</si>
  <si>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</si>
  <si>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</si>
  <si>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</si>
  <si>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</si>
  <si>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</si>
  <si>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</si>
  <si>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</si>
  <si>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</si>
  <si>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</si>
  <si>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</si>
  <si>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</si>
  <si>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</si>
  <si>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</si>
  <si>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</si>
  <si>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</si>
  <si>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</si>
  <si>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</si>
  <si>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</si>
  <si>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</si>
  <si>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</si>
  <si>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</si>
  <si>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</si>
  <si>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</si>
  <si>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</si>
  <si>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</si>
  <si>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</si>
  <si>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</si>
  <si>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</si>
  <si>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</si>
  <si>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</si>
  <si>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</si>
  <si>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</si>
  <si>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</si>
  <si>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</si>
  <si>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</si>
  <si>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</si>
  <si>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</si>
  <si>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</si>
  <si>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</si>
  <si>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</si>
  <si>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</si>
  <si>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</si>
  <si>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</si>
  <si>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</si>
  <si>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</si>
  <si>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</si>
  <si>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</si>
  <si>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</si>
  <si>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</si>
  <si>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</si>
  <si>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</si>
  <si>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</si>
  <si>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</si>
  <si>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</si>
  <si>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</si>
  <si>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</si>
  <si>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</si>
  <si>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</si>
  <si>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</si>
  <si>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</si>
  <si>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</si>
  <si>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</si>
  <si>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</si>
  <si>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</si>
  <si>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</si>
  <si>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</si>
  <si>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</si>
  <si>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</si>
  <si>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</si>
  <si>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</si>
  <si>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</si>
  <si>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</si>
  <si>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</si>
  <si>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</si>
  <si>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</si>
  <si>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</si>
  <si>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</si>
  <si>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</si>
  <si>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</si>
  <si>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</si>
  <si>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</si>
  <si>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</si>
  <si>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</si>
  <si>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</si>
  <si>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</si>
  <si>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</si>
  <si>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</si>
  <si>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</si>
  <si>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</si>
  <si>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</si>
  <si>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</si>
  <si>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</si>
  <si>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</si>
  <si>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</si>
  <si>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</si>
  <si>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</si>
  <si>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</si>
  <si>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</si>
  <si>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</si>
  <si>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</si>
  <si>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</si>
  <si>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</si>
  <si>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</si>
  <si>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</si>
  <si>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</si>
  <si>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</si>
  <si>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</si>
  <si>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</si>
  <si>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</si>
  <si>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</si>
  <si>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</si>
  <si>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</si>
  <si>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</si>
  <si>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</si>
  <si>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</si>
  <si>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</si>
  <si>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</si>
  <si>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</si>
  <si>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</si>
  <si>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</si>
  <si>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</si>
  <si>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</si>
  <si>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</si>
  <si>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</si>
  <si>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</si>
  <si>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</si>
  <si>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</si>
  <si>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</si>
  <si>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</si>
  <si>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</si>
  <si>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</si>
  <si>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</si>
  <si>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</si>
  <si>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</si>
  <si>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</si>
  <si>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</si>
  <si>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</si>
  <si>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</si>
  <si>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</si>
  <si>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</si>
  <si>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</si>
  <si>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</si>
  <si>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</si>
  <si>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</si>
  <si>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</si>
  <si>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</si>
  <si>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</si>
  <si>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</si>
  <si>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</si>
  <si>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</si>
  <si>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</si>
  <si>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</si>
  <si>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</si>
  <si>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</si>
  <si>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</si>
  <si>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</si>
  <si>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</si>
  <si>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</si>
  <si>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</si>
  <si>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</si>
  <si>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</si>
  <si>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</si>
  <si>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</si>
  <si>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</si>
  <si>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</si>
  <si>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</si>
  <si>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</si>
  <si>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</si>
  <si>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</si>
  <si>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</si>
  <si>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</si>
  <si>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</si>
  <si>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</si>
  <si>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</si>
  <si>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</si>
  <si>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</si>
  <si>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</si>
  <si>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</si>
  <si>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</si>
  <si>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</si>
  <si>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</si>
  <si>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</si>
  <si>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</si>
  <si>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</si>
  <si>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</si>
  <si>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</si>
  <si>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</si>
  <si>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</si>
  <si>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</si>
  <si>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</si>
  <si>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</si>
  <si>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</si>
  <si>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</si>
  <si>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</si>
  <si>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</si>
  <si>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</si>
  <si>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</si>
  <si>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</si>
  <si>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</si>
  <si>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</si>
  <si>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</si>
  <si>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</si>
  <si>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</si>
  <si>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</si>
  <si>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</si>
  <si>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</si>
  <si>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</si>
  <si>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</si>
  <si>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</si>
  <si>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</si>
  <si>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</si>
  <si>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</si>
  <si>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</si>
  <si>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</si>
  <si>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</si>
  <si>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</si>
  <si>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</si>
  <si>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</si>
  <si>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</si>
  <si>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</si>
  <si>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</si>
  <si>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</si>
  <si>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</si>
  <si>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</si>
  <si>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</si>
  <si>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</si>
  <si>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</si>
  <si>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</si>
  <si>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</si>
  <si>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</si>
  <si>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</si>
  <si>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</si>
  <si>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</si>
  <si>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</si>
  <si>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</si>
  <si>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</si>
  <si>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</si>
  <si>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</si>
  <si>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</si>
  <si>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</si>
  <si>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</si>
  <si>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</si>
  <si>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</si>
  <si>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</si>
  <si>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</si>
  <si>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</si>
  <si>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</si>
  <si>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</si>
  <si>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</si>
  <si>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</si>
  <si>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</si>
  <si>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</si>
  <si>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</si>
  <si>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</si>
  <si>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</si>
  <si>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</si>
  <si>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</si>
  <si>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</si>
  <si>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</si>
  <si>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</si>
  <si>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</si>
  <si>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</si>
  <si>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</si>
  <si>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</si>
  <si>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</si>
  <si>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</si>
  <si>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</si>
  <si>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</si>
  <si>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</si>
  <si>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</si>
  <si>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</si>
  <si>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</si>
  <si>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</si>
  <si>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</si>
  <si>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</si>
  <si>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</si>
  <si>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</si>
  <si>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</si>
  <si>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</si>
  <si>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</si>
  <si>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</si>
  <si>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</si>
  <si>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</si>
  <si>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</si>
  <si>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</si>
  <si>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</si>
  <si>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</si>
  <si>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</si>
  <si>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</si>
  <si>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</si>
  <si>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</si>
  <si>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</si>
  <si>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</si>
  <si>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</si>
  <si>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</si>
  <si>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</si>
  <si>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</si>
  <si>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</si>
  <si>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</si>
  <si>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</si>
  <si>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</si>
  <si>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</si>
  <si>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</si>
  <si>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</si>
  <si>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</si>
  <si>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</si>
  <si>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</si>
  <si>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</si>
  <si>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</si>
  <si>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</si>
  <si>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</si>
  <si>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</si>
  <si>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</si>
  <si>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</si>
  <si>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</si>
  <si>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</si>
  <si>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</si>
  <si>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</si>
  <si>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</si>
  <si>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</si>
  <si>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</si>
  <si>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</si>
  <si>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</si>
  <si>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</si>
  <si>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</si>
  <si>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</si>
  <si>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</si>
  <si>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</si>
  <si>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</si>
  <si>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</si>
  <si>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</si>
  <si>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</si>
  <si>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</si>
  <si>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</si>
  <si>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</si>
  <si>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</si>
  <si>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</si>
  <si>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</si>
  <si>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</si>
  <si>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</si>
  <si>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</si>
  <si>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</si>
  <si>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</si>
  <si>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</si>
  <si>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</si>
  <si>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</si>
  <si>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</si>
  <si>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</si>
  <si>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</si>
  <si>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</si>
  <si>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</si>
  <si>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</si>
  <si>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</si>
  <si>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</si>
  <si>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</si>
  <si>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</si>
  <si>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</si>
  <si>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</si>
  <si>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</si>
  <si>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</si>
  <si>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</si>
  <si>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</si>
  <si>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</si>
  <si>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</si>
  <si>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</si>
  <si>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</si>
  <si>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</si>
  <si>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</si>
  <si>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</si>
  <si>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</si>
  <si>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</si>
  <si>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</si>
  <si>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</si>
  <si>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</si>
  <si>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</si>
  <si>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</si>
  <si>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</si>
  <si>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</si>
  <si>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</si>
  <si>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</si>
  <si>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</si>
  <si>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</si>
  <si>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</si>
  <si>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</si>
  <si>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</si>
  <si>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</si>
  <si>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</si>
  <si>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</si>
  <si>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</si>
  <si>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</si>
  <si>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</si>
  <si>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</si>
  <si>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</si>
  <si>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</si>
  <si>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</si>
  <si>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</si>
  <si>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</si>
  <si>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</si>
  <si>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</si>
  <si>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</si>
  <si>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</si>
  <si>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</si>
  <si>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</si>
  <si>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</si>
  <si>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</si>
  <si>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</si>
  <si>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</si>
  <si>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</si>
  <si>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</si>
  <si>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</si>
  <si>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</si>
  <si>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</si>
  <si>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</si>
  <si>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</si>
  <si>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</si>
  <si>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</si>
  <si>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</si>
  <si>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</si>
  <si>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</si>
  <si>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</si>
  <si>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</si>
  <si>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</si>
  <si>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</si>
  <si>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</si>
  <si>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</si>
  <si>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</si>
  <si>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</si>
  <si>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</si>
  <si>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</si>
  <si>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</si>
  <si>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</si>
  <si>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</si>
  <si>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</si>
  <si>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</si>
  <si>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</si>
  <si>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</si>
  <si>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</si>
  <si>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</si>
  <si>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</si>
  <si>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</si>
  <si>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</si>
  <si>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</si>
  <si>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</si>
  <si>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</si>
  <si>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</si>
  <si>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</si>
  <si>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</si>
  <si>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</si>
  <si>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</si>
  <si>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</si>
  <si>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</si>
  <si>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</si>
  <si>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</si>
  <si>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</si>
  <si>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</si>
  <si>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</si>
  <si>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</si>
  <si>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</si>
  <si>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</si>
  <si>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</si>
  <si>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</si>
  <si>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</si>
  <si>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</si>
  <si>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</si>
  <si>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</si>
  <si>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</si>
  <si>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</si>
  <si>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</si>
  <si>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</si>
  <si>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</si>
  <si>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</si>
  <si>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</si>
  <si>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</si>
  <si>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</si>
  <si>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</si>
  <si>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</si>
  <si>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</si>
  <si>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</si>
  <si>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</si>
  <si>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</si>
  <si>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</si>
  <si>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</si>
  <si>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</si>
  <si>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</si>
  <si>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</si>
  <si>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</si>
  <si>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</si>
  <si>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</si>
  <si>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</si>
  <si>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</si>
  <si>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</si>
  <si>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</si>
  <si>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</si>
  <si>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</si>
  <si>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</si>
  <si>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</si>
  <si>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</si>
  <si>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</si>
  <si>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</si>
  <si>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</si>
  <si>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</si>
  <si>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</si>
  <si>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</si>
  <si>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</si>
  <si>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</si>
  <si>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</si>
  <si>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</si>
  <si>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</si>
  <si>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</si>
  <si>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</si>
  <si>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</si>
  <si>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</si>
  <si>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</si>
  <si>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</si>
  <si>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</si>
  <si>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</si>
  <si>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</si>
  <si>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</si>
  <si>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</si>
  <si>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</si>
  <si>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</si>
  <si>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</si>
  <si>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</si>
  <si>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</si>
  <si>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</si>
  <si>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</si>
  <si>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</si>
  <si>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</si>
  <si>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</si>
  <si>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</si>
  <si>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</si>
  <si>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</si>
  <si>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</si>
  <si>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</si>
  <si>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</si>
  <si>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</si>
  <si>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</si>
  <si>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</si>
  <si>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</si>
  <si>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</si>
  <si>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</si>
  <si>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</si>
  <si>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</si>
  <si>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</si>
  <si>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</si>
  <si>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</si>
  <si>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</si>
  <si>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</si>
  <si>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</si>
  <si>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</si>
  <si>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</si>
  <si>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</si>
  <si>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</si>
  <si>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</si>
  <si>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</si>
  <si>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</si>
  <si>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</si>
  <si>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</si>
  <si>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</si>
  <si>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</si>
  <si>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</si>
  <si>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</si>
  <si>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</si>
  <si>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</si>
  <si>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</si>
  <si>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</si>
  <si>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</si>
  <si>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</si>
  <si>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</si>
  <si>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</si>
  <si>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</si>
  <si>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</si>
  <si>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</si>
  <si>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</si>
  <si>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</si>
  <si>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</si>
  <si>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</si>
  <si>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</si>
  <si>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</si>
  <si>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</si>
  <si>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</si>
  <si>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</si>
  <si>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</si>
  <si>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</si>
  <si>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</si>
  <si>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</si>
  <si>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</si>
  <si>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</si>
  <si>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</si>
  <si>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</si>
  <si>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</si>
  <si>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</si>
  <si>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</si>
  <si>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</si>
  <si>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</si>
  <si>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</si>
  <si>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</si>
  <si>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</si>
  <si>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</si>
  <si>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</si>
  <si>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</si>
  <si>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</si>
  <si>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</si>
  <si>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</si>
  <si>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</si>
  <si>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</si>
  <si>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</si>
  <si>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</si>
  <si>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</si>
  <si>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</si>
  <si>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</si>
  <si>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</si>
  <si>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</si>
  <si>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</si>
  <si>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</si>
  <si>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</si>
  <si>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</si>
  <si>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</si>
  <si>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</si>
  <si>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</si>
  <si>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</si>
  <si>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</si>
  <si>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</si>
  <si>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</si>
  <si>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</si>
  <si>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</si>
  <si>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</si>
  <si>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</si>
  <si>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</si>
  <si>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</si>
  <si>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</si>
  <si>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</si>
  <si>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</si>
  <si>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</si>
  <si>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</si>
  <si>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</si>
  <si>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</si>
  <si>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</si>
  <si>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</si>
  <si>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</si>
  <si>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</si>
  <si>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</si>
  <si>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</si>
  <si>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</si>
  <si>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</si>
  <si>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</si>
  <si>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</si>
  <si>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</si>
  <si>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</si>
  <si>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</si>
  <si>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</si>
  <si>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</si>
  <si>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</si>
  <si>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</si>
  <si>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</si>
  <si>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</si>
  <si>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</si>
  <si>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</si>
  <si>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</si>
  <si>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</si>
  <si>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</si>
  <si>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</si>
  <si>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</si>
  <si>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</si>
  <si>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</si>
  <si>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</si>
  <si>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</si>
  <si>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</si>
  <si>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</si>
  <si>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</si>
  <si>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</si>
  <si>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</si>
  <si>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</si>
  <si>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</si>
  <si>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</si>
  <si>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</si>
  <si>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</si>
  <si>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</si>
  <si>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</si>
  <si>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</si>
  <si>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</si>
  <si>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</si>
  <si>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</si>
  <si>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</si>
  <si>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</si>
  <si>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</si>
  <si>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</si>
  <si>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</si>
  <si>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</si>
  <si>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</si>
  <si>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</si>
  <si>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</si>
  <si>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</si>
  <si>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</si>
  <si>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</si>
  <si>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</si>
  <si>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</si>
  <si>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</si>
  <si>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</si>
  <si>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</si>
  <si>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</si>
  <si>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</si>
  <si>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</si>
  <si>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</si>
  <si>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</si>
  <si>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</si>
  <si>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</si>
  <si>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</si>
  <si>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</si>
  <si>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</si>
  <si>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</si>
  <si>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</si>
  <si>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</si>
  <si>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</si>
  <si>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</si>
  <si>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</si>
  <si>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</si>
  <si>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</si>
  <si>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</si>
  <si>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</si>
  <si>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</si>
  <si>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</si>
  <si>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</si>
  <si>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</si>
  <si>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</si>
  <si>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</si>
  <si>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</si>
  <si>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</si>
  <si>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</si>
  <si>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</si>
  <si>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</si>
  <si>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</si>
  <si>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</si>
  <si>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</si>
  <si>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</si>
  <si>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</si>
  <si>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</si>
  <si>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</si>
  <si>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</si>
  <si>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</si>
  <si>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</si>
  <si>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</si>
  <si>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</si>
  <si>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</si>
  <si>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</si>
  <si>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</si>
  <si>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</si>
  <si>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</si>
  <si>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</si>
  <si>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</si>
  <si>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</si>
  <si>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</si>
  <si>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</si>
  <si>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</si>
  <si>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</si>
  <si>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</si>
  <si>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</si>
  <si>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</si>
  <si>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</si>
  <si>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</si>
  <si>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</si>
  <si>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</si>
  <si>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</si>
  <si>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</si>
  <si>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</si>
  <si>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</si>
  <si>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</si>
  <si>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</si>
  <si>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</si>
  <si>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</si>
  <si>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</si>
  <si>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</si>
  <si>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</si>
  <si>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</si>
  <si>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</si>
  <si>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</si>
  <si>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</si>
  <si>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</si>
  <si>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</si>
  <si>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</si>
  <si>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</si>
  <si>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</si>
  <si>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</si>
  <si>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</si>
  <si>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</si>
  <si>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</si>
  <si>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</si>
  <si>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</si>
  <si>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</si>
  <si>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</si>
  <si>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</si>
  <si>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</si>
  <si>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</si>
  <si>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</si>
  <si>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</si>
  <si>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</si>
  <si>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</si>
  <si>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</si>
  <si>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</si>
  <si>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</si>
  <si>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</si>
  <si>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</si>
  <si>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</si>
  <si>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</si>
  <si>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</si>
  <si>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</si>
  <si>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</si>
  <si>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</si>
  <si>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</si>
  <si>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</si>
  <si>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</si>
  <si>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</si>
  <si>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</si>
  <si>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</si>
  <si>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</si>
  <si>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</si>
  <si>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</si>
  <si>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</si>
  <si>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</si>
  <si>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</si>
  <si>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</si>
  <si>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</si>
  <si>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</si>
  <si>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</si>
  <si>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</si>
  <si>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</si>
  <si>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</si>
  <si>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</si>
  <si>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3336000027</t>
  </si>
  <si>
    <t>REINICIO FALLIDO</t>
  </si>
  <si>
    <t>GAVETA DE DEPOSITO LLENA</t>
  </si>
  <si>
    <t xml:space="preserve">Gonzalez Ceballos, Dionisio </t>
  </si>
  <si>
    <t>LECTOR</t>
  </si>
  <si>
    <t>3336001689</t>
  </si>
  <si>
    <t>REINICIO FALLIDO POR LECTOR</t>
  </si>
  <si>
    <t>3336001953</t>
  </si>
  <si>
    <t>Acevedo Dominguez, Victor Leonardo</t>
  </si>
  <si>
    <t>3336002089</t>
  </si>
  <si>
    <t>Closed</t>
  </si>
  <si>
    <t>3336003011</t>
  </si>
  <si>
    <t>3336002918</t>
  </si>
  <si>
    <t>3336002718</t>
  </si>
  <si>
    <t>3336002693</t>
  </si>
  <si>
    <t>3336003276</t>
  </si>
  <si>
    <t>3336003266</t>
  </si>
  <si>
    <t>3336003581</t>
  </si>
  <si>
    <t>3336003572</t>
  </si>
  <si>
    <t>3336003570</t>
  </si>
  <si>
    <t>3336003569</t>
  </si>
  <si>
    <t>3336003567</t>
  </si>
  <si>
    <t>3336003566</t>
  </si>
  <si>
    <t>3336003253 </t>
  </si>
  <si>
    <t>3336003667</t>
  </si>
  <si>
    <t>3336003664</t>
  </si>
  <si>
    <t>3336003656</t>
  </si>
  <si>
    <t>ATM Ayuntamiento Jima, La Vega</t>
  </si>
  <si>
    <t>3336003687</t>
  </si>
  <si>
    <t>3336003686</t>
  </si>
  <si>
    <t>3336003685</t>
  </si>
  <si>
    <t>3336003676</t>
  </si>
  <si>
    <t>3336004299</t>
  </si>
  <si>
    <t>3336004273</t>
  </si>
  <si>
    <t>3336004183</t>
  </si>
  <si>
    <t>3336004130</t>
  </si>
  <si>
    <t>3336004026</t>
  </si>
  <si>
    <t>3336003935</t>
  </si>
  <si>
    <t>3336003903</t>
  </si>
  <si>
    <t>3336003790</t>
  </si>
  <si>
    <t xml:space="preserve">DISPENSADOR </t>
  </si>
  <si>
    <t>3336004719</t>
  </si>
  <si>
    <t>3336004704</t>
  </si>
  <si>
    <t>3336004687</t>
  </si>
  <si>
    <t>3336004677</t>
  </si>
  <si>
    <t>3336004651</t>
  </si>
  <si>
    <t>3336004649</t>
  </si>
  <si>
    <t>3336004608</t>
  </si>
  <si>
    <t>3336004588</t>
  </si>
  <si>
    <t>3336004585</t>
  </si>
  <si>
    <t>3336004580</t>
  </si>
  <si>
    <t>3336004558</t>
  </si>
  <si>
    <t>3336004487</t>
  </si>
  <si>
    <t>3336004432</t>
  </si>
  <si>
    <t>3336004336</t>
  </si>
  <si>
    <t>Hold</t>
  </si>
  <si>
    <t xml:space="preserve"> DISPENSADOR</t>
  </si>
  <si>
    <t>INHIBIDO</t>
  </si>
  <si>
    <t>3336005079</t>
  </si>
  <si>
    <t>3336005078</t>
  </si>
  <si>
    <t>3336005060</t>
  </si>
  <si>
    <t>3336005057</t>
  </si>
  <si>
    <t>3336005054</t>
  </si>
  <si>
    <t>3336005052</t>
  </si>
  <si>
    <t>3336005051</t>
  </si>
  <si>
    <t>3336005045</t>
  </si>
  <si>
    <t>3336005028</t>
  </si>
  <si>
    <t>3336005009</t>
  </si>
  <si>
    <t>3336004928</t>
  </si>
  <si>
    <t>3336004920</t>
  </si>
  <si>
    <t>3336004885</t>
  </si>
  <si>
    <t>3336004846</t>
  </si>
  <si>
    <t>3336004830</t>
  </si>
  <si>
    <t>3336004822</t>
  </si>
  <si>
    <t>3336004808</t>
  </si>
  <si>
    <t>3336004801</t>
  </si>
  <si>
    <t>3336005103</t>
  </si>
  <si>
    <t>3336005101</t>
  </si>
  <si>
    <t>3336005100</t>
  </si>
  <si>
    <t>3336005099</t>
  </si>
  <si>
    <t>3336005098</t>
  </si>
  <si>
    <t>3336005097</t>
  </si>
  <si>
    <t>3336005096</t>
  </si>
  <si>
    <t>3336005095</t>
  </si>
  <si>
    <t>GAVETA RECHAZO LLENA</t>
  </si>
  <si>
    <t>3336005090</t>
  </si>
  <si>
    <t>3336005088</t>
  </si>
  <si>
    <t>3336005087</t>
  </si>
  <si>
    <t>3336005086</t>
  </si>
  <si>
    <t>28 Agosto de 2021</t>
  </si>
  <si>
    <t>3336005122</t>
  </si>
  <si>
    <t>3336005121</t>
  </si>
  <si>
    <t>3336005120</t>
  </si>
  <si>
    <t>3336005119</t>
  </si>
  <si>
    <t>3336005118</t>
  </si>
  <si>
    <t>3336005117</t>
  </si>
  <si>
    <t>3336005116</t>
  </si>
  <si>
    <t>3336005115</t>
  </si>
  <si>
    <t>3336005114</t>
  </si>
  <si>
    <t>3336005113</t>
  </si>
  <si>
    <t>3336005112</t>
  </si>
  <si>
    <t>3336005111</t>
  </si>
  <si>
    <t>3336005110</t>
  </si>
  <si>
    <t>3336005109</t>
  </si>
  <si>
    <t>3336005107</t>
  </si>
  <si>
    <t>3336005106</t>
  </si>
  <si>
    <t>3336005105</t>
  </si>
  <si>
    <t>3336005104</t>
  </si>
  <si>
    <t>EN SERVICIO</t>
  </si>
  <si>
    <t xml:space="preserve">971 237 293 566 585 </t>
  </si>
  <si>
    <t>3336005258</t>
  </si>
  <si>
    <t>3336005257</t>
  </si>
  <si>
    <t>3336005254</t>
  </si>
  <si>
    <t>3336005249</t>
  </si>
  <si>
    <t>3336005246</t>
  </si>
  <si>
    <t>3336005237</t>
  </si>
  <si>
    <t>3336005233</t>
  </si>
  <si>
    <t>3336005210</t>
  </si>
  <si>
    <t>3336005207</t>
  </si>
  <si>
    <t>3336005205</t>
  </si>
  <si>
    <t>3336005204</t>
  </si>
  <si>
    <t>3336005202</t>
  </si>
  <si>
    <t>3336005194</t>
  </si>
  <si>
    <t>3336005192</t>
  </si>
  <si>
    <t>3336005191</t>
  </si>
  <si>
    <t>3336005185</t>
  </si>
  <si>
    <t>3336005184</t>
  </si>
  <si>
    <t>3336005178</t>
  </si>
  <si>
    <t>3336005167</t>
  </si>
  <si>
    <t>3336005159</t>
  </si>
  <si>
    <t>3336005132</t>
  </si>
  <si>
    <t>3336005131</t>
  </si>
  <si>
    <t>3336005130</t>
  </si>
  <si>
    <t>3336005128</t>
  </si>
  <si>
    <t>3336005127</t>
  </si>
  <si>
    <t>3336005126</t>
  </si>
  <si>
    <t>SIN ACTIVIDA DE RETIRO</t>
  </si>
  <si>
    <t>3336005283</t>
  </si>
  <si>
    <t>3336005280</t>
  </si>
  <si>
    <t>3336005279</t>
  </si>
  <si>
    <t>ENVIO DE CARGA</t>
  </si>
  <si>
    <t>Peguero Solano, Victor Manuel</t>
  </si>
  <si>
    <t>Cuevas Peralta, Ivan Hanell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</si>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</sst>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/>
    </xf>
    <xf numFmtId="0" fontId="11" fillId="5" borderId="72" xfId="0" applyFont="1" applyFill="1" applyBorder="1" applyAlignment="1">
      <alignment horizontal="center" vertical="center" wrapText="1"/>
    </xf>
    <xf numFmtId="0" fontId="54" fillId="5" borderId="61" xfId="0" applyFont="1" applyFill="1" applyBorder="1" applyAlignment="1">
      <alignment horizontal="center" vertical="center"/>
    </xf>
    <xf numFmtId="22" fontId="54" fillId="5" borderId="61" xfId="0" applyNumberFormat="1" applyFont="1" applyFill="1" applyBorder="1" applyAlignment="1">
      <alignment horizontal="center" vertical="center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5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73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45"/>
      <tableStyleElement type="headerRow" dxfId="344"/>
      <tableStyleElement type="totalRow" dxfId="343"/>
      <tableStyleElement type="firstColumn" dxfId="342"/>
      <tableStyleElement type="lastColumn" dxfId="341"/>
      <tableStyleElement type="firstRowStripe" dxfId="340"/>
      <tableStyleElement type="firstColumnStripe" dxfId="3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1" t="s">
        <v>58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110.832442129627 días</v>
      </c>
      <c r="B3" s="94" t="s">
        <v>2533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2616</v>
      </c>
    </row>
    <row r="4" spans="1:11" ht="18" x14ac:dyDescent="0.25">
      <c r="A4" s="107" t="str">
        <f t="shared" ref="A4:A12" ca="1" si="0">CONCATENATE(TODAY()-C4," días")</f>
        <v>73.4985879629603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2617</v>
      </c>
    </row>
    <row r="5" spans="1:11" ht="18" x14ac:dyDescent="0.25">
      <c r="A5" s="107" t="str">
        <f ca="1">CONCATENATE(TODAY()-C5," días")</f>
        <v>63.4985879629603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2616</v>
      </c>
    </row>
    <row r="6" spans="1:11" ht="18" x14ac:dyDescent="0.25">
      <c r="A6" s="107" t="str">
        <f t="shared" ca="1" si="0"/>
        <v>63.5651273148178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2616</v>
      </c>
    </row>
    <row r="7" spans="1:11" ht="18" x14ac:dyDescent="0.25">
      <c r="A7" s="107" t="str">
        <f t="shared" ca="1" si="0"/>
        <v>34.0556018518546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2585</v>
      </c>
    </row>
    <row r="8" spans="1:11" ht="18" x14ac:dyDescent="0.25">
      <c r="A8" s="107" t="str">
        <f t="shared" ca="1" si="0"/>
        <v>28.4964583333349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2606</v>
      </c>
    </row>
    <row r="9" spans="1:11" ht="18" x14ac:dyDescent="0.25">
      <c r="A9" s="107" t="str">
        <f t="shared" ca="1" si="0"/>
        <v>15.0611689814832 días</v>
      </c>
      <c r="B9" s="126" t="s">
        <v>2613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2585</v>
      </c>
    </row>
    <row r="10" spans="1:11" ht="18" x14ac:dyDescent="0.25">
      <c r="A10" s="107" t="str">
        <f t="shared" ca="1" si="0"/>
        <v>17.1852893518517 días</v>
      </c>
      <c r="B10" s="126" t="s">
        <v>2610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13.2875578703679 días</v>
      </c>
      <c r="B11" s="126" t="s">
        <v>2619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2625</v>
      </c>
    </row>
    <row r="12" spans="1:11" ht="18" x14ac:dyDescent="0.25">
      <c r="A12" s="107" t="str">
        <f t="shared" ca="1" si="0"/>
        <v>13.1782986111139 días</v>
      </c>
      <c r="B12" s="126" t="s">
        <v>2618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1" priority="99402"/>
  </conditionalFormatting>
  <conditionalFormatting sqref="E3">
    <cfRule type="duplicateValues" dxfId="80" priority="121765"/>
  </conditionalFormatting>
  <conditionalFormatting sqref="E3">
    <cfRule type="duplicateValues" dxfId="79" priority="121766"/>
    <cfRule type="duplicateValues" dxfId="78" priority="121767"/>
  </conditionalFormatting>
  <conditionalFormatting sqref="E3">
    <cfRule type="duplicateValues" dxfId="77" priority="121768"/>
    <cfRule type="duplicateValues" dxfId="76" priority="121769"/>
    <cfRule type="duplicateValues" dxfId="75" priority="121770"/>
    <cfRule type="duplicateValues" dxfId="74" priority="121771"/>
  </conditionalFormatting>
  <conditionalFormatting sqref="B3">
    <cfRule type="duplicateValues" dxfId="73" priority="121772"/>
  </conditionalFormatting>
  <conditionalFormatting sqref="E4">
    <cfRule type="duplicateValues" dxfId="72" priority="117"/>
  </conditionalFormatting>
  <conditionalFormatting sqref="E4">
    <cfRule type="duplicateValues" dxfId="71" priority="114"/>
    <cfRule type="duplicateValues" dxfId="70" priority="115"/>
    <cfRule type="duplicateValues" dxfId="69" priority="116"/>
  </conditionalFormatting>
  <conditionalFormatting sqref="E4">
    <cfRule type="duplicateValues" dxfId="68" priority="113"/>
  </conditionalFormatting>
  <conditionalFormatting sqref="E4">
    <cfRule type="duplicateValues" dxfId="67" priority="110"/>
    <cfRule type="duplicateValues" dxfId="66" priority="111"/>
    <cfRule type="duplicateValues" dxfId="65" priority="112"/>
  </conditionalFormatting>
  <conditionalFormatting sqref="B4">
    <cfRule type="duplicateValues" dxfId="64" priority="109"/>
  </conditionalFormatting>
  <conditionalFormatting sqref="E4">
    <cfRule type="duplicateValues" dxfId="63" priority="108"/>
  </conditionalFormatting>
  <conditionalFormatting sqref="B5">
    <cfRule type="duplicateValues" dxfId="62" priority="92"/>
  </conditionalFormatting>
  <conditionalFormatting sqref="E5">
    <cfRule type="duplicateValues" dxfId="61" priority="91"/>
  </conditionalFormatting>
  <conditionalFormatting sqref="E5">
    <cfRule type="duplicateValues" dxfId="60" priority="88"/>
    <cfRule type="duplicateValues" dxfId="59" priority="89"/>
    <cfRule type="duplicateValues" dxfId="58" priority="90"/>
  </conditionalFormatting>
  <conditionalFormatting sqref="E5">
    <cfRule type="duplicateValues" dxfId="57" priority="87"/>
  </conditionalFormatting>
  <conditionalFormatting sqref="E5">
    <cfRule type="duplicateValues" dxfId="56" priority="84"/>
    <cfRule type="duplicateValues" dxfId="55" priority="85"/>
    <cfRule type="duplicateValues" dxfId="54" priority="86"/>
  </conditionalFormatting>
  <conditionalFormatting sqref="E5">
    <cfRule type="duplicateValues" dxfId="53" priority="83"/>
  </conditionalFormatting>
  <conditionalFormatting sqref="E7">
    <cfRule type="duplicateValues" dxfId="52" priority="36"/>
  </conditionalFormatting>
  <conditionalFormatting sqref="E7">
    <cfRule type="duplicateValues" dxfId="51" priority="34"/>
    <cfRule type="duplicateValues" dxfId="50" priority="35"/>
  </conditionalFormatting>
  <conditionalFormatting sqref="E7">
    <cfRule type="duplicateValues" dxfId="49" priority="31"/>
    <cfRule type="duplicateValues" dxfId="48" priority="32"/>
    <cfRule type="duplicateValues" dxfId="47" priority="33"/>
  </conditionalFormatting>
  <conditionalFormatting sqref="E7">
    <cfRule type="duplicateValues" dxfId="46" priority="27"/>
    <cfRule type="duplicateValues" dxfId="45" priority="28"/>
    <cfRule type="duplicateValues" dxfId="44" priority="29"/>
    <cfRule type="duplicateValues" dxfId="43" priority="30"/>
  </conditionalFormatting>
  <conditionalFormatting sqref="B7">
    <cfRule type="duplicateValues" dxfId="42" priority="26"/>
  </conditionalFormatting>
  <conditionalFormatting sqref="B7">
    <cfRule type="duplicateValues" dxfId="41" priority="24"/>
    <cfRule type="duplicateValues" dxfId="40" priority="25"/>
  </conditionalFormatting>
  <conditionalFormatting sqref="E8">
    <cfRule type="duplicateValues" dxfId="39" priority="23"/>
  </conditionalFormatting>
  <conditionalFormatting sqref="E8">
    <cfRule type="duplicateValues" dxfId="38" priority="22"/>
  </conditionalFormatting>
  <conditionalFormatting sqref="B8">
    <cfRule type="duplicateValues" dxfId="37" priority="21"/>
  </conditionalFormatting>
  <conditionalFormatting sqref="E8">
    <cfRule type="duplicateValues" dxfId="36" priority="20"/>
  </conditionalFormatting>
  <conditionalFormatting sqref="B8">
    <cfRule type="duplicateValues" dxfId="35" priority="19"/>
  </conditionalFormatting>
  <conditionalFormatting sqref="E8">
    <cfRule type="duplicateValues" dxfId="34" priority="18"/>
  </conditionalFormatting>
  <conditionalFormatting sqref="E9">
    <cfRule type="duplicateValues" dxfId="33" priority="7"/>
    <cfRule type="duplicateValues" dxfId="32" priority="8"/>
    <cfRule type="duplicateValues" dxfId="31" priority="9"/>
    <cfRule type="duplicateValues" dxfId="30" priority="10"/>
  </conditionalFormatting>
  <conditionalFormatting sqref="B9">
    <cfRule type="duplicateValues" dxfId="29" priority="130228"/>
  </conditionalFormatting>
  <conditionalFormatting sqref="E6">
    <cfRule type="duplicateValues" dxfId="28" priority="130230"/>
  </conditionalFormatting>
  <conditionalFormatting sqref="B6">
    <cfRule type="duplicateValues" dxfId="27" priority="130231"/>
  </conditionalFormatting>
  <conditionalFormatting sqref="B6">
    <cfRule type="duplicateValues" dxfId="26" priority="130232"/>
    <cfRule type="duplicateValues" dxfId="25" priority="130233"/>
    <cfRule type="duplicateValues" dxfId="24" priority="130234"/>
  </conditionalFormatting>
  <conditionalFormatting sqref="E6">
    <cfRule type="duplicateValues" dxfId="23" priority="130235"/>
    <cfRule type="duplicateValues" dxfId="22" priority="130236"/>
  </conditionalFormatting>
  <conditionalFormatting sqref="E6">
    <cfRule type="duplicateValues" dxfId="21" priority="130237"/>
    <cfRule type="duplicateValues" dxfId="20" priority="130238"/>
    <cfRule type="duplicateValues" dxfId="19" priority="130239"/>
  </conditionalFormatting>
  <conditionalFormatting sqref="E6">
    <cfRule type="duplicateValues" dxfId="18" priority="130240"/>
    <cfRule type="duplicateValues" dxfId="17" priority="130241"/>
    <cfRule type="duplicateValues" dxfId="16" priority="130242"/>
    <cfRule type="duplicateValues" dxfId="15" priority="130243"/>
  </conditionalFormatting>
  <conditionalFormatting sqref="B10:B12">
    <cfRule type="duplicateValues" dxfId="14" priority="2"/>
  </conditionalFormatting>
  <conditionalFormatting sqref="E10:E12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2622</v>
      </c>
      <c r="C5" s="29" t="s">
        <v>2621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2532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2575</v>
      </c>
      <c r="C148" s="113" t="s">
        <v>2576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2596</v>
      </c>
      <c r="C212" s="29" t="s">
        <v>2589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2551</v>
      </c>
      <c r="C244" s="29" t="s">
        <v>2574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2543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2607</v>
      </c>
      <c r="C265" s="29" t="s">
        <v>2568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2597</v>
      </c>
      <c r="C266" s="29" t="s">
        <v>2590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2598</v>
      </c>
      <c r="C268" s="29" t="s">
        <v>2591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2599</v>
      </c>
      <c r="C287" s="29" t="s">
        <v>2592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2600</v>
      </c>
      <c r="C298" s="29" t="s">
        <v>2593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2588</v>
      </c>
      <c r="C312" s="32" t="s">
        <v>2587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2601</v>
      </c>
      <c r="C331" s="29" t="s">
        <v>2594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2573</v>
      </c>
      <c r="C343" s="32" t="s">
        <v>2572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2602</v>
      </c>
      <c r="C345" s="29" t="s">
        <v>2595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2604</v>
      </c>
      <c r="C347" s="29" t="s">
        <v>2605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2581</v>
      </c>
      <c r="C350" s="32" t="s">
        <v>2580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337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" priority="12"/>
  </conditionalFormatting>
  <conditionalFormatting sqref="B823:B1048576 B1:B810">
    <cfRule type="duplicateValues" dxfId="11" priority="11"/>
  </conditionalFormatting>
  <conditionalFormatting sqref="A811:A814">
    <cfRule type="duplicateValues" dxfId="10" priority="10"/>
  </conditionalFormatting>
  <conditionalFormatting sqref="B811:B814">
    <cfRule type="duplicateValues" dxfId="9" priority="9"/>
  </conditionalFormatting>
  <conditionalFormatting sqref="A823:A1048576 A1:A814">
    <cfRule type="duplicateValues" dxfId="8" priority="8"/>
  </conditionalFormatting>
  <conditionalFormatting sqref="A815:A821">
    <cfRule type="duplicateValues" dxfId="7" priority="7"/>
  </conditionalFormatting>
  <conditionalFormatting sqref="B815:B821">
    <cfRule type="duplicateValues" dxfId="6" priority="6"/>
  </conditionalFormatting>
  <conditionalFormatting sqref="A815:A821">
    <cfRule type="duplicateValues" dxfId="5" priority="5"/>
  </conditionalFormatting>
  <conditionalFormatting sqref="A822">
    <cfRule type="duplicateValues" dxfId="4" priority="4"/>
  </conditionalFormatting>
  <conditionalFormatting sqref="A822">
    <cfRule type="duplicateValues" dxfId="3" priority="2"/>
  </conditionalFormatting>
  <conditionalFormatting sqref="B822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3" t="s">
        <v>0</v>
      </c>
      <c r="B1" s="21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5" t="s">
        <v>8</v>
      </c>
      <c r="B9" s="21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7" t="s">
        <v>9</v>
      </c>
      <c r="B14" s="21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W1035111"/>
  <sheetViews>
    <sheetView tabSelected="1" zoomScale="95" zoomScaleNormal="95" workbookViewId="0">
      <pane ySplit="4" topLeftCell="A113" activePane="bottomLeft" state="frozen"/>
      <selection pane="bottomLeft" activeCell="A123" sqref="A123"/>
    </sheetView>
  </sheetViews>
  <sheetFormatPr defaultColWidth="26.42578125" defaultRowHeight="15" x14ac:dyDescent="0.25"/>
  <cols>
    <col min="1" max="1" width="32.140625" style="10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57.42578125" style="44" customWidth="1"/>
    <col min="8" max="11" width="5.85546875" style="44" customWidth="1"/>
    <col min="12" max="12" width="52.5703125" style="44" bestFit="1" customWidth="1"/>
    <col min="13" max="13" width="20.140625" style="101" bestFit="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6.42578125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2716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2736</v>
      </c>
      <c r="Q4" s="92" t="s">
        <v>2430</v>
      </c>
    </row>
    <row r="5" spans="1:17" ht="18" x14ac:dyDescent="0.25">
      <c r="A5" s="142" t="str">
        <f>VLOOKUP(E5,'LISTADO ATM'!$A$2:$C$901,3,0)</f>
        <v>DISTRITO NACIONAL</v>
      </c>
      <c r="B5" s="126" t="s">
        <v>2673</v>
      </c>
      <c r="C5" s="96">
        <v>44435.585902777777</v>
      </c>
      <c r="D5" s="96" t="s">
        <v>2174</v>
      </c>
      <c r="E5" s="126">
        <v>841</v>
      </c>
      <c r="F5" s="142" t="str">
        <f>VLOOKUP(E5,VIP!$A$2:$O15464,2,0)</f>
        <v>DRBR841</v>
      </c>
      <c r="G5" s="142" t="str">
        <f>VLOOKUP(E5,'LISTADO ATM'!$A$2:$B$900,2,0)</f>
        <v xml:space="preserve">ATM CEA </v>
      </c>
      <c r="H5" s="142" t="str">
        <f>VLOOKUP(E5,VIP!$A$2:$O20425,7,FALSE)</f>
        <v>Si</v>
      </c>
      <c r="I5" s="142" t="str">
        <f>VLOOKUP(E5,VIP!$A$2:$O12390,8,FALSE)</f>
        <v>No</v>
      </c>
      <c r="J5" s="142" t="str">
        <f>VLOOKUP(E5,VIP!$A$2:$O12340,8,FALSE)</f>
        <v>No</v>
      </c>
      <c r="K5" s="142" t="str">
        <f>VLOOKUP(E5,VIP!$A$2:$O15914,6,0)</f>
        <v>NO</v>
      </c>
      <c r="L5" s="135" t="s">
        <v>2683</v>
      </c>
      <c r="M5" s="95" t="s">
        <v>2438</v>
      </c>
      <c r="N5" s="95" t="s">
        <v>2682</v>
      </c>
      <c r="O5" s="142" t="s">
        <v>2446</v>
      </c>
      <c r="P5" s="142"/>
      <c r="Q5" s="129" t="s">
        <v>2683</v>
      </c>
    </row>
    <row r="6" spans="1:17" ht="18" x14ac:dyDescent="0.25">
      <c r="A6" s="142" t="str">
        <f>VLOOKUP(E6,'LISTADO ATM'!$A$2:$C$901,3,0)</f>
        <v>DISTRITO NACIONAL</v>
      </c>
      <c r="B6" s="126" t="s">
        <v>2636</v>
      </c>
      <c r="C6" s="96">
        <v>44434.329351851855</v>
      </c>
      <c r="D6" s="96" t="s">
        <v>2174</v>
      </c>
      <c r="E6" s="126">
        <v>18</v>
      </c>
      <c r="F6" s="142" t="str">
        <f>VLOOKUP(E6,VIP!$A$2:$O15436,2,0)</f>
        <v>DRBR018</v>
      </c>
      <c r="G6" s="142" t="str">
        <f>VLOOKUP(E6,'LISTADO ATM'!$A$2:$B$900,2,0)</f>
        <v xml:space="preserve">ATM Oficina Haina Occidental I </v>
      </c>
      <c r="H6" s="142" t="str">
        <f>VLOOKUP(E6,VIP!$A$2:$O20397,7,FALSE)</f>
        <v>Si</v>
      </c>
      <c r="I6" s="142" t="str">
        <f>VLOOKUP(E6,VIP!$A$2:$O12362,8,FALSE)</f>
        <v>Si</v>
      </c>
      <c r="J6" s="142" t="str">
        <f>VLOOKUP(E6,VIP!$A$2:$O12312,8,FALSE)</f>
        <v>Si</v>
      </c>
      <c r="K6" s="142" t="str">
        <f>VLOOKUP(E6,VIP!$A$2:$O15886,6,0)</f>
        <v>SI</v>
      </c>
      <c r="L6" s="135" t="s">
        <v>2213</v>
      </c>
      <c r="M6" s="151" t="s">
        <v>2534</v>
      </c>
      <c r="N6" s="95" t="s">
        <v>2444</v>
      </c>
      <c r="O6" s="142" t="s">
        <v>2446</v>
      </c>
      <c r="P6" s="142"/>
      <c r="Q6" s="152">
        <v>44436.23541666667</v>
      </c>
    </row>
    <row r="7" spans="1:17" ht="18" x14ac:dyDescent="0.25">
      <c r="A7" s="142" t="str">
        <f>VLOOKUP(E7,'LISTADO ATM'!$A$2:$C$901,3,0)</f>
        <v>DISTRITO NACIONAL</v>
      </c>
      <c r="B7" s="126" t="s">
        <v>2643</v>
      </c>
      <c r="C7" s="96">
        <v>44434.655439814815</v>
      </c>
      <c r="D7" s="96" t="s">
        <v>2174</v>
      </c>
      <c r="E7" s="126">
        <v>244</v>
      </c>
      <c r="F7" s="142" t="str">
        <f>VLOOKUP(E7,VIP!$A$2:$O15449,2,0)</f>
        <v>DRBR244</v>
      </c>
      <c r="G7" s="142" t="str">
        <f>VLOOKUP(E7,'LISTADO ATM'!$A$2:$B$900,2,0)</f>
        <v xml:space="preserve">ATM Ministerio de Hacienda (antiguo Finanzas) </v>
      </c>
      <c r="H7" s="142" t="str">
        <f>VLOOKUP(E7,VIP!$A$2:$O20410,7,FALSE)</f>
        <v>Si</v>
      </c>
      <c r="I7" s="142" t="str">
        <f>VLOOKUP(E7,VIP!$A$2:$O12375,8,FALSE)</f>
        <v>Si</v>
      </c>
      <c r="J7" s="142" t="str">
        <f>VLOOKUP(E7,VIP!$A$2:$O12325,8,FALSE)</f>
        <v>Si</v>
      </c>
      <c r="K7" s="142" t="str">
        <f>VLOOKUP(E7,VIP!$A$2:$O15899,6,0)</f>
        <v>NO</v>
      </c>
      <c r="L7" s="135" t="s">
        <v>2213</v>
      </c>
      <c r="M7" s="151" t="s">
        <v>2534</v>
      </c>
      <c r="N7" s="95" t="s">
        <v>2444</v>
      </c>
      <c r="O7" s="142" t="s">
        <v>2446</v>
      </c>
      <c r="P7" s="142"/>
      <c r="Q7" s="152">
        <v>44436.445833333331</v>
      </c>
    </row>
    <row r="8" spans="1:17" ht="18" x14ac:dyDescent="0.25">
      <c r="A8" s="142" t="str">
        <f>VLOOKUP(E8,'LISTADO ATM'!$A$2:$C$901,3,0)</f>
        <v>DISTRITO NACIONAL</v>
      </c>
      <c r="B8" s="126" t="s">
        <v>2678</v>
      </c>
      <c r="C8" s="96">
        <v>44435.551516203705</v>
      </c>
      <c r="D8" s="96" t="s">
        <v>2174</v>
      </c>
      <c r="E8" s="126">
        <v>57</v>
      </c>
      <c r="F8" s="142" t="str">
        <f>VLOOKUP(E8,VIP!$A$2:$O15474,2,0)</f>
        <v>DRBR057</v>
      </c>
      <c r="G8" s="142" t="str">
        <f>VLOOKUP(E8,'LISTADO ATM'!$A$2:$B$900,2,0)</f>
        <v xml:space="preserve">ATM Oficina Malecon Center </v>
      </c>
      <c r="H8" s="142" t="str">
        <f>VLOOKUP(E8,VIP!$A$2:$O20435,7,FALSE)</f>
        <v>Si</v>
      </c>
      <c r="I8" s="142" t="str">
        <f>VLOOKUP(E8,VIP!$A$2:$O12400,8,FALSE)</f>
        <v>Si</v>
      </c>
      <c r="J8" s="142" t="str">
        <f>VLOOKUP(E8,VIP!$A$2:$O12350,8,FALSE)</f>
        <v>Si</v>
      </c>
      <c r="K8" s="142" t="str">
        <f>VLOOKUP(E8,VIP!$A$2:$O15924,6,0)</f>
        <v>NO</v>
      </c>
      <c r="L8" s="135" t="s">
        <v>2213</v>
      </c>
      <c r="M8" s="151" t="s">
        <v>2534</v>
      </c>
      <c r="N8" s="95" t="s">
        <v>2682</v>
      </c>
      <c r="O8" s="142" t="s">
        <v>2446</v>
      </c>
      <c r="P8" s="142"/>
      <c r="Q8" s="152">
        <v>44436.436111111114</v>
      </c>
    </row>
    <row r="9" spans="1:17" ht="18" x14ac:dyDescent="0.25">
      <c r="A9" s="142" t="str">
        <f>VLOOKUP(E9,'LISTADO ATM'!$A$2:$C$901,3,0)</f>
        <v>NORTE</v>
      </c>
      <c r="B9" s="126" t="s">
        <v>2697</v>
      </c>
      <c r="C9" s="96">
        <v>44435.668877314813</v>
      </c>
      <c r="D9" s="96" t="s">
        <v>2175</v>
      </c>
      <c r="E9" s="126">
        <v>413</v>
      </c>
      <c r="F9" s="142" t="str">
        <f>VLOOKUP(E9,VIP!$A$2:$O15475,2,0)</f>
        <v>DRBR413</v>
      </c>
      <c r="G9" s="142" t="str">
        <f>VLOOKUP(E9,'LISTADO ATM'!$A$2:$B$900,2,0)</f>
        <v xml:space="preserve">ATM UNP Las Galeras Samaná </v>
      </c>
      <c r="H9" s="142" t="str">
        <f>VLOOKUP(E9,VIP!$A$2:$O20436,7,FALSE)</f>
        <v>Si</v>
      </c>
      <c r="I9" s="142" t="str">
        <f>VLOOKUP(E9,VIP!$A$2:$O12401,8,FALSE)</f>
        <v>Si</v>
      </c>
      <c r="J9" s="142" t="str">
        <f>VLOOKUP(E9,VIP!$A$2:$O12351,8,FALSE)</f>
        <v>Si</v>
      </c>
      <c r="K9" s="142" t="str">
        <f>VLOOKUP(E9,VIP!$A$2:$O15925,6,0)</f>
        <v>NO</v>
      </c>
      <c r="L9" s="135" t="s">
        <v>2213</v>
      </c>
      <c r="M9" s="151" t="s">
        <v>2534</v>
      </c>
      <c r="N9" s="95" t="s">
        <v>2444</v>
      </c>
      <c r="O9" s="142" t="s">
        <v>2635</v>
      </c>
      <c r="P9" s="142"/>
      <c r="Q9" s="152">
        <v>44436.447222222225</v>
      </c>
    </row>
    <row r="10" spans="1:17" ht="18" x14ac:dyDescent="0.25">
      <c r="A10" s="142" t="str">
        <f>VLOOKUP(E10,'LISTADO ATM'!$A$2:$C$901,3,0)</f>
        <v>DISTRITO NACIONAL</v>
      </c>
      <c r="B10" s="126" t="s">
        <v>2627</v>
      </c>
      <c r="C10" s="96">
        <v>44432.61141203704</v>
      </c>
      <c r="D10" s="96" t="s">
        <v>2174</v>
      </c>
      <c r="E10" s="126">
        <v>14</v>
      </c>
      <c r="F10" s="142" t="str">
        <f>VLOOKUP(E10,VIP!$A$2:$O15406,2,0)</f>
        <v>DRBR014</v>
      </c>
      <c r="G10" s="142" t="str">
        <f>VLOOKUP(E10,'LISTADO ATM'!$A$2:$B$900,2,0)</f>
        <v xml:space="preserve">ATM Oficina Aeropuerto Las Américas I </v>
      </c>
      <c r="H10" s="142" t="str">
        <f>VLOOKUP(E10,VIP!$A$2:$O20367,7,FALSE)</f>
        <v>Si</v>
      </c>
      <c r="I10" s="142" t="str">
        <f>VLOOKUP(E10,VIP!$A$2:$O12332,8,FALSE)</f>
        <v>Si</v>
      </c>
      <c r="J10" s="142" t="str">
        <f>VLOOKUP(E10,VIP!$A$2:$O12282,8,FALSE)</f>
        <v>Si</v>
      </c>
      <c r="K10" s="142" t="str">
        <f>VLOOKUP(E10,VIP!$A$2:$O15856,6,0)</f>
        <v>NO</v>
      </c>
      <c r="L10" s="135" t="s">
        <v>2213</v>
      </c>
      <c r="M10" s="95" t="s">
        <v>2438</v>
      </c>
      <c r="N10" s="95" t="s">
        <v>2444</v>
      </c>
      <c r="O10" s="142" t="s">
        <v>2446</v>
      </c>
      <c r="P10" s="142"/>
      <c r="Q10" s="129" t="s">
        <v>2213</v>
      </c>
    </row>
    <row r="11" spans="1:17" ht="18" x14ac:dyDescent="0.25">
      <c r="A11" s="142" t="str">
        <f>VLOOKUP(E11,'LISTADO ATM'!$A$2:$C$901,3,0)</f>
        <v>DISTRITO NACIONAL</v>
      </c>
      <c r="B11" s="126" t="s">
        <v>2640</v>
      </c>
      <c r="C11" s="96">
        <v>44434.470625000002</v>
      </c>
      <c r="D11" s="96" t="s">
        <v>2174</v>
      </c>
      <c r="E11" s="126">
        <v>267</v>
      </c>
      <c r="F11" s="142" t="str">
        <f>VLOOKUP(E11,VIP!$A$2:$O15447,2,0)</f>
        <v>DRBR267</v>
      </c>
      <c r="G11" s="142" t="str">
        <f>VLOOKUP(E11,'LISTADO ATM'!$A$2:$B$900,2,0)</f>
        <v xml:space="preserve">ATM Centro de Caja México </v>
      </c>
      <c r="H11" s="142" t="str">
        <f>VLOOKUP(E11,VIP!$A$2:$O20408,7,FALSE)</f>
        <v>Si</v>
      </c>
      <c r="I11" s="142" t="str">
        <f>VLOOKUP(E11,VIP!$A$2:$O12373,8,FALSE)</f>
        <v>Si</v>
      </c>
      <c r="J11" s="142" t="str">
        <f>VLOOKUP(E11,VIP!$A$2:$O12323,8,FALSE)</f>
        <v>Si</v>
      </c>
      <c r="K11" s="142" t="str">
        <f>VLOOKUP(E11,VIP!$A$2:$O15897,6,0)</f>
        <v>NO</v>
      </c>
      <c r="L11" s="135" t="s">
        <v>2213</v>
      </c>
      <c r="M11" s="95" t="s">
        <v>2438</v>
      </c>
      <c r="N11" s="95" t="s">
        <v>2444</v>
      </c>
      <c r="O11" s="142" t="s">
        <v>2446</v>
      </c>
      <c r="P11" s="142"/>
      <c r="Q11" s="129" t="s">
        <v>2213</v>
      </c>
    </row>
    <row r="12" spans="1:17" ht="18" x14ac:dyDescent="0.25">
      <c r="A12" s="142" t="str">
        <f>VLOOKUP(E12,'LISTADO ATM'!$A$2:$C$901,3,0)</f>
        <v>DISTRITO NACIONAL</v>
      </c>
      <c r="B12" s="126" t="s">
        <v>2642</v>
      </c>
      <c r="C12" s="96">
        <v>44434.657106481478</v>
      </c>
      <c r="D12" s="96" t="s">
        <v>2174</v>
      </c>
      <c r="E12" s="126">
        <v>917</v>
      </c>
      <c r="F12" s="142" t="str">
        <f>VLOOKUP(E12,VIP!$A$2:$O15447,2,0)</f>
        <v>DRBR01B</v>
      </c>
      <c r="G12" s="142" t="str">
        <f>VLOOKUP(E12,'LISTADO ATM'!$A$2:$B$900,2,0)</f>
        <v xml:space="preserve">ATM Oficina Los Mina </v>
      </c>
      <c r="H12" s="142" t="str">
        <f>VLOOKUP(E12,VIP!$A$2:$O20408,7,FALSE)</f>
        <v>Si</v>
      </c>
      <c r="I12" s="142" t="str">
        <f>VLOOKUP(E12,VIP!$A$2:$O12373,8,FALSE)</f>
        <v>Si</v>
      </c>
      <c r="J12" s="142" t="str">
        <f>VLOOKUP(E12,VIP!$A$2:$O12323,8,FALSE)</f>
        <v>Si</v>
      </c>
      <c r="K12" s="142" t="str">
        <f>VLOOKUP(E12,VIP!$A$2:$O15897,6,0)</f>
        <v>NO</v>
      </c>
      <c r="L12" s="135" t="s">
        <v>2213</v>
      </c>
      <c r="M12" s="95" t="s">
        <v>2438</v>
      </c>
      <c r="N12" s="95" t="s">
        <v>2444</v>
      </c>
      <c r="O12" s="142" t="s">
        <v>2446</v>
      </c>
      <c r="P12" s="142"/>
      <c r="Q12" s="129" t="s">
        <v>2213</v>
      </c>
    </row>
    <row r="13" spans="1:17" ht="18" x14ac:dyDescent="0.25">
      <c r="A13" s="142" t="str">
        <f>VLOOKUP(E13,'LISTADO ATM'!$A$2:$C$901,3,0)</f>
        <v>DISTRITO NACIONAL</v>
      </c>
      <c r="B13" s="126" t="s">
        <v>2666</v>
      </c>
      <c r="C13" s="96">
        <v>44435.356145833335</v>
      </c>
      <c r="D13" s="96" t="s">
        <v>2174</v>
      </c>
      <c r="E13" s="126">
        <v>36</v>
      </c>
      <c r="F13" s="142" t="str">
        <f>VLOOKUP(E13,VIP!$A$2:$O15486,2,0)</f>
        <v>DRBR036</v>
      </c>
      <c r="G13" s="142" t="str">
        <f>VLOOKUP(E13,'LISTADO ATM'!$A$2:$B$900,2,0)</f>
        <v xml:space="preserve">ATM Banco Central </v>
      </c>
      <c r="H13" s="142" t="str">
        <f>VLOOKUP(E13,VIP!$A$2:$O20447,7,FALSE)</f>
        <v>Si</v>
      </c>
      <c r="I13" s="142" t="str">
        <f>VLOOKUP(E13,VIP!$A$2:$O12412,8,FALSE)</f>
        <v>Si</v>
      </c>
      <c r="J13" s="142" t="str">
        <f>VLOOKUP(E13,VIP!$A$2:$O12362,8,FALSE)</f>
        <v>Si</v>
      </c>
      <c r="K13" s="142" t="str">
        <f>VLOOKUP(E13,VIP!$A$2:$O15936,6,0)</f>
        <v>SI</v>
      </c>
      <c r="L13" s="135" t="s">
        <v>2213</v>
      </c>
      <c r="M13" s="95" t="s">
        <v>2438</v>
      </c>
      <c r="N13" s="95" t="s">
        <v>2444</v>
      </c>
      <c r="O13" s="142" t="s">
        <v>2446</v>
      </c>
      <c r="P13" s="142"/>
      <c r="Q13" s="129" t="s">
        <v>2213</v>
      </c>
    </row>
    <row r="14" spans="1:17" ht="18" x14ac:dyDescent="0.25">
      <c r="A14" s="142" t="str">
        <f>VLOOKUP(E14,'LISTADO ATM'!$A$2:$C$901,3,0)</f>
        <v>DISTRITO NACIONAL</v>
      </c>
      <c r="B14" s="126" t="s">
        <v>2664</v>
      </c>
      <c r="C14" s="96">
        <v>44435.388333333336</v>
      </c>
      <c r="D14" s="96" t="s">
        <v>2174</v>
      </c>
      <c r="E14" s="126">
        <v>938</v>
      </c>
      <c r="F14" s="142" t="str">
        <f>VLOOKUP(E14,VIP!$A$2:$O15476,2,0)</f>
        <v>DRBR938</v>
      </c>
      <c r="G14" s="142" t="str">
        <f>VLOOKUP(E14,'LISTADO ATM'!$A$2:$B$900,2,0)</f>
        <v>ATM Autobanco Plaza Moderna</v>
      </c>
      <c r="H14" s="142" t="str">
        <f>VLOOKUP(E14,VIP!$A$2:$O20437,7,FALSE)</f>
        <v>Si</v>
      </c>
      <c r="I14" s="142" t="str">
        <f>VLOOKUP(E14,VIP!$A$2:$O12402,8,FALSE)</f>
        <v>Si</v>
      </c>
      <c r="J14" s="142" t="str">
        <f>VLOOKUP(E14,VIP!$A$2:$O12352,8,FALSE)</f>
        <v>Si</v>
      </c>
      <c r="K14" s="142" t="str">
        <f>VLOOKUP(E14,VIP!$A$2:$O15926,6,0)</f>
        <v>NO</v>
      </c>
      <c r="L14" s="135" t="s">
        <v>2213</v>
      </c>
      <c r="M14" s="95" t="s">
        <v>2438</v>
      </c>
      <c r="N14" s="95" t="s">
        <v>2444</v>
      </c>
      <c r="O14" s="142" t="s">
        <v>2446</v>
      </c>
      <c r="P14" s="142"/>
      <c r="Q14" s="129" t="s">
        <v>2213</v>
      </c>
    </row>
    <row r="15" spans="1:17" ht="18" x14ac:dyDescent="0.25">
      <c r="A15" s="142" t="str">
        <f>VLOOKUP(E15,'LISTADO ATM'!$A$2:$C$901,3,0)</f>
        <v>DISTRITO NACIONAL</v>
      </c>
      <c r="B15" s="126" t="s">
        <v>2663</v>
      </c>
      <c r="C15" s="96">
        <v>44435.407569444447</v>
      </c>
      <c r="D15" s="96" t="s">
        <v>2174</v>
      </c>
      <c r="E15" s="126">
        <v>989</v>
      </c>
      <c r="F15" s="142" t="str">
        <f>VLOOKUP(E15,VIP!$A$2:$O15474,2,0)</f>
        <v>DRBR989</v>
      </c>
      <c r="G15" s="142" t="str">
        <f>VLOOKUP(E15,'LISTADO ATM'!$A$2:$B$900,2,0)</f>
        <v xml:space="preserve">ATM Ministerio de Deportes </v>
      </c>
      <c r="H15" s="142" t="str">
        <f>VLOOKUP(E15,VIP!$A$2:$O20435,7,FALSE)</f>
        <v>Si</v>
      </c>
      <c r="I15" s="142" t="str">
        <f>VLOOKUP(E15,VIP!$A$2:$O12400,8,FALSE)</f>
        <v>Si</v>
      </c>
      <c r="J15" s="142" t="str">
        <f>VLOOKUP(E15,VIP!$A$2:$O12350,8,FALSE)</f>
        <v>Si</v>
      </c>
      <c r="K15" s="142" t="str">
        <f>VLOOKUP(E15,VIP!$A$2:$O15924,6,0)</f>
        <v>NO</v>
      </c>
      <c r="L15" s="135" t="s">
        <v>2213</v>
      </c>
      <c r="M15" s="95" t="s">
        <v>2438</v>
      </c>
      <c r="N15" s="95" t="s">
        <v>2444</v>
      </c>
      <c r="O15" s="142" t="s">
        <v>2446</v>
      </c>
      <c r="P15" s="142"/>
      <c r="Q15" s="129" t="s">
        <v>2213</v>
      </c>
    </row>
    <row r="16" spans="1:17" ht="18" x14ac:dyDescent="0.25">
      <c r="A16" s="142" t="str">
        <f>VLOOKUP(E16,'LISTADO ATM'!$A$2:$C$901,3,0)</f>
        <v>ESTE</v>
      </c>
      <c r="B16" s="126" t="s">
        <v>2681</v>
      </c>
      <c r="C16" s="96">
        <v>44435.473819444444</v>
      </c>
      <c r="D16" s="96" t="s">
        <v>2174</v>
      </c>
      <c r="E16" s="126">
        <v>519</v>
      </c>
      <c r="F16" s="142" t="str">
        <f>VLOOKUP(E16,VIP!$A$2:$O15487,2,0)</f>
        <v>DRBR519</v>
      </c>
      <c r="G16" s="142" t="str">
        <f>VLOOKUP(E16,'LISTADO ATM'!$A$2:$B$900,2,0)</f>
        <v xml:space="preserve">ATM Plaza Estrella (Bávaro) </v>
      </c>
      <c r="H16" s="142" t="str">
        <f>VLOOKUP(E16,VIP!$A$2:$O20448,7,FALSE)</f>
        <v>Si</v>
      </c>
      <c r="I16" s="142" t="str">
        <f>VLOOKUP(E16,VIP!$A$2:$O12413,8,FALSE)</f>
        <v>Si</v>
      </c>
      <c r="J16" s="142" t="str">
        <f>VLOOKUP(E16,VIP!$A$2:$O12363,8,FALSE)</f>
        <v>Si</v>
      </c>
      <c r="K16" s="142" t="str">
        <f>VLOOKUP(E16,VIP!$A$2:$O15937,6,0)</f>
        <v>NO</v>
      </c>
      <c r="L16" s="135" t="s">
        <v>2213</v>
      </c>
      <c r="M16" s="95" t="s">
        <v>2438</v>
      </c>
      <c r="N16" s="95" t="s">
        <v>2682</v>
      </c>
      <c r="O16" s="142" t="s">
        <v>2446</v>
      </c>
      <c r="P16" s="142"/>
      <c r="Q16" s="129" t="s">
        <v>2213</v>
      </c>
    </row>
    <row r="17" spans="1:23" ht="18" x14ac:dyDescent="0.25">
      <c r="A17" s="142" t="str">
        <f>VLOOKUP(E17,'LISTADO ATM'!$A$2:$C$901,3,0)</f>
        <v>DISTRITO NACIONAL</v>
      </c>
      <c r="B17" s="126" t="s">
        <v>2680</v>
      </c>
      <c r="C17" s="96">
        <v>44435.504791666666</v>
      </c>
      <c r="D17" s="96" t="s">
        <v>2174</v>
      </c>
      <c r="E17" s="126">
        <v>908</v>
      </c>
      <c r="F17" s="142" t="str">
        <f>VLOOKUP(E17,VIP!$A$2:$O15485,2,0)</f>
        <v>DRBR16D</v>
      </c>
      <c r="G17" s="142" t="str">
        <f>VLOOKUP(E17,'LISTADO ATM'!$A$2:$B$900,2,0)</f>
        <v xml:space="preserve">ATM Oficina Plaza Botánika </v>
      </c>
      <c r="H17" s="142" t="str">
        <f>VLOOKUP(E17,VIP!$A$2:$O20446,7,FALSE)</f>
        <v>Si</v>
      </c>
      <c r="I17" s="142" t="str">
        <f>VLOOKUP(E17,VIP!$A$2:$O12411,8,FALSE)</f>
        <v>Si</v>
      </c>
      <c r="J17" s="142" t="str">
        <f>VLOOKUP(E17,VIP!$A$2:$O12361,8,FALSE)</f>
        <v>Si</v>
      </c>
      <c r="K17" s="142" t="str">
        <f>VLOOKUP(E17,VIP!$A$2:$O15935,6,0)</f>
        <v>NO</v>
      </c>
      <c r="L17" s="135" t="s">
        <v>2213</v>
      </c>
      <c r="M17" s="95" t="s">
        <v>2438</v>
      </c>
      <c r="N17" s="95" t="s">
        <v>2682</v>
      </c>
      <c r="O17" s="142" t="s">
        <v>2446</v>
      </c>
      <c r="P17" s="142"/>
      <c r="Q17" s="129" t="s">
        <v>2213</v>
      </c>
    </row>
    <row r="18" spans="1:23" ht="18" x14ac:dyDescent="0.25">
      <c r="A18" s="142" t="str">
        <f>VLOOKUP(E18,'LISTADO ATM'!$A$2:$C$901,3,0)</f>
        <v>SUR</v>
      </c>
      <c r="B18" s="126" t="s">
        <v>2677</v>
      </c>
      <c r="C18" s="96">
        <v>44435.55846064815</v>
      </c>
      <c r="D18" s="96" t="s">
        <v>2174</v>
      </c>
      <c r="E18" s="126">
        <v>730</v>
      </c>
      <c r="F18" s="142" t="str">
        <f>VLOOKUP(E18,VIP!$A$2:$O15469,2,0)</f>
        <v>DRBR082</v>
      </c>
      <c r="G18" s="142" t="str">
        <f>VLOOKUP(E18,'LISTADO ATM'!$A$2:$B$900,2,0)</f>
        <v xml:space="preserve">ATM Palacio de Justicia Barahona </v>
      </c>
      <c r="H18" s="142" t="str">
        <f>VLOOKUP(E18,VIP!$A$2:$O20430,7,FALSE)</f>
        <v>Si</v>
      </c>
      <c r="I18" s="142" t="str">
        <f>VLOOKUP(E18,VIP!$A$2:$O12395,8,FALSE)</f>
        <v>Si</v>
      </c>
      <c r="J18" s="142" t="str">
        <f>VLOOKUP(E18,VIP!$A$2:$O12345,8,FALSE)</f>
        <v>Si</v>
      </c>
      <c r="K18" s="142" t="str">
        <f>VLOOKUP(E18,VIP!$A$2:$O15919,6,0)</f>
        <v>NO</v>
      </c>
      <c r="L18" s="135" t="s">
        <v>2213</v>
      </c>
      <c r="M18" s="95" t="s">
        <v>2438</v>
      </c>
      <c r="N18" s="95" t="s">
        <v>2682</v>
      </c>
      <c r="O18" s="142" t="s">
        <v>2446</v>
      </c>
      <c r="P18" s="142"/>
      <c r="Q18" s="129" t="s">
        <v>2213</v>
      </c>
    </row>
    <row r="19" spans="1:23" ht="18" x14ac:dyDescent="0.25">
      <c r="A19" s="142" t="str">
        <f>VLOOKUP(E19,'LISTADO ATM'!$A$2:$C$901,3,0)</f>
        <v>DISTRITO NACIONAL</v>
      </c>
      <c r="B19" s="126" t="s">
        <v>2676</v>
      </c>
      <c r="C19" s="96">
        <v>44435.559513888889</v>
      </c>
      <c r="D19" s="96" t="s">
        <v>2174</v>
      </c>
      <c r="E19" s="126">
        <v>725</v>
      </c>
      <c r="F19" s="142" t="str">
        <f>VLOOKUP(E19,VIP!$A$2:$O15468,2,0)</f>
        <v>DRBR998</v>
      </c>
      <c r="G19" s="142" t="str">
        <f>VLOOKUP(E19,'LISTADO ATM'!$A$2:$B$900,2,0)</f>
        <v xml:space="preserve">ATM El Huacal II  </v>
      </c>
      <c r="H19" s="142" t="str">
        <f>VLOOKUP(E19,VIP!$A$2:$O20429,7,FALSE)</f>
        <v>Si</v>
      </c>
      <c r="I19" s="142" t="str">
        <f>VLOOKUP(E19,VIP!$A$2:$O12394,8,FALSE)</f>
        <v>Si</v>
      </c>
      <c r="J19" s="142" t="str">
        <f>VLOOKUP(E19,VIP!$A$2:$O12344,8,FALSE)</f>
        <v>Si</v>
      </c>
      <c r="K19" s="142" t="str">
        <f>VLOOKUP(E19,VIP!$A$2:$O15918,6,0)</f>
        <v>NO</v>
      </c>
      <c r="L19" s="135" t="s">
        <v>2213</v>
      </c>
      <c r="M19" s="95" t="s">
        <v>2438</v>
      </c>
      <c r="N19" s="95" t="s">
        <v>2682</v>
      </c>
      <c r="O19" s="142" t="s">
        <v>2446</v>
      </c>
      <c r="P19" s="142"/>
      <c r="Q19" s="129" t="s">
        <v>2213</v>
      </c>
    </row>
    <row r="20" spans="1:23" ht="18" x14ac:dyDescent="0.25">
      <c r="A20" s="142" t="str">
        <f>VLOOKUP(E20,'LISTADO ATM'!$A$2:$C$901,3,0)</f>
        <v>DISTRITO NACIONAL</v>
      </c>
      <c r="B20" s="126" t="s">
        <v>2672</v>
      </c>
      <c r="C20" s="96">
        <v>44435.587025462963</v>
      </c>
      <c r="D20" s="96" t="s">
        <v>2174</v>
      </c>
      <c r="E20" s="126">
        <v>2</v>
      </c>
      <c r="F20" s="142" t="str">
        <f>VLOOKUP(E20,VIP!$A$2:$O15463,2,0)</f>
        <v>DRBR002</v>
      </c>
      <c r="G20" s="142" t="str">
        <f>VLOOKUP(E20,'LISTADO ATM'!$A$2:$B$900,2,0)</f>
        <v>ATM Autoservicio Padre Castellano</v>
      </c>
      <c r="H20" s="142" t="str">
        <f>VLOOKUP(E20,VIP!$A$2:$O20424,7,FALSE)</f>
        <v>Si</v>
      </c>
      <c r="I20" s="142" t="str">
        <f>VLOOKUP(E20,VIP!$A$2:$O12389,8,FALSE)</f>
        <v>Si</v>
      </c>
      <c r="J20" s="142" t="str">
        <f>VLOOKUP(E20,VIP!$A$2:$O12339,8,FALSE)</f>
        <v>Si</v>
      </c>
      <c r="K20" s="142" t="str">
        <f>VLOOKUP(E20,VIP!$A$2:$O15913,6,0)</f>
        <v>NO</v>
      </c>
      <c r="L20" s="135" t="s">
        <v>2213</v>
      </c>
      <c r="M20" s="95" t="s">
        <v>2438</v>
      </c>
      <c r="N20" s="95" t="s">
        <v>2682</v>
      </c>
      <c r="O20" s="142" t="s">
        <v>2446</v>
      </c>
      <c r="P20" s="142"/>
      <c r="Q20" s="129" t="s">
        <v>2213</v>
      </c>
    </row>
    <row r="21" spans="1:23" ht="18" x14ac:dyDescent="0.25">
      <c r="A21" s="142" t="str">
        <f>VLOOKUP(E21,'LISTADO ATM'!$A$2:$C$901,3,0)</f>
        <v>DISTRITO NACIONAL</v>
      </c>
      <c r="B21" s="126" t="s">
        <v>2670</v>
      </c>
      <c r="C21" s="96">
        <v>44435.596435185187</v>
      </c>
      <c r="D21" s="96" t="s">
        <v>2174</v>
      </c>
      <c r="E21" s="126">
        <v>983</v>
      </c>
      <c r="F21" s="142" t="str">
        <f>VLOOKUP(E21,VIP!$A$2:$O15459,2,0)</f>
        <v>DRBR983</v>
      </c>
      <c r="G21" s="142" t="str">
        <f>VLOOKUP(E21,'LISTADO ATM'!$A$2:$B$900,2,0)</f>
        <v xml:space="preserve">ATM Bravo República de Colombia </v>
      </c>
      <c r="H21" s="142" t="str">
        <f>VLOOKUP(E21,VIP!$A$2:$O20420,7,FALSE)</f>
        <v>Si</v>
      </c>
      <c r="I21" s="142" t="str">
        <f>VLOOKUP(E21,VIP!$A$2:$O12385,8,FALSE)</f>
        <v>No</v>
      </c>
      <c r="J21" s="142" t="str">
        <f>VLOOKUP(E21,VIP!$A$2:$O12335,8,FALSE)</f>
        <v>No</v>
      </c>
      <c r="K21" s="142" t="str">
        <f>VLOOKUP(E21,VIP!$A$2:$O15909,6,0)</f>
        <v>NO</v>
      </c>
      <c r="L21" s="135" t="s">
        <v>2213</v>
      </c>
      <c r="M21" s="95" t="s">
        <v>2438</v>
      </c>
      <c r="N21" s="95" t="s">
        <v>2682</v>
      </c>
      <c r="O21" s="142" t="s">
        <v>2446</v>
      </c>
      <c r="P21" s="142"/>
      <c r="Q21" s="129" t="s">
        <v>2213</v>
      </c>
    </row>
    <row r="22" spans="1:23" ht="18" x14ac:dyDescent="0.25">
      <c r="A22" s="142" t="str">
        <f>VLOOKUP(E22,'LISTADO ATM'!$A$2:$C$901,3,0)</f>
        <v>DISTRITO NACIONAL</v>
      </c>
      <c r="B22" s="126" t="s">
        <v>2700</v>
      </c>
      <c r="C22" s="96">
        <v>44435.644363425927</v>
      </c>
      <c r="D22" s="96" t="s">
        <v>2174</v>
      </c>
      <c r="E22" s="126">
        <v>627</v>
      </c>
      <c r="F22" s="142" t="str">
        <f>VLOOKUP(E22,VIP!$A$2:$O15481,2,0)</f>
        <v>DRBR163</v>
      </c>
      <c r="G22" s="142" t="str">
        <f>VLOOKUP(E22,'LISTADO ATM'!$A$2:$B$900,2,0)</f>
        <v xml:space="preserve">ATM CAASD </v>
      </c>
      <c r="H22" s="142" t="str">
        <f>VLOOKUP(E22,VIP!$A$2:$O20442,7,FALSE)</f>
        <v>Si</v>
      </c>
      <c r="I22" s="142" t="str">
        <f>VLOOKUP(E22,VIP!$A$2:$O12407,8,FALSE)</f>
        <v>Si</v>
      </c>
      <c r="J22" s="142" t="str">
        <f>VLOOKUP(E22,VIP!$A$2:$O12357,8,FALSE)</f>
        <v>Si</v>
      </c>
      <c r="K22" s="142" t="str">
        <f>VLOOKUP(E22,VIP!$A$2:$O15931,6,0)</f>
        <v>NO</v>
      </c>
      <c r="L22" s="135" t="s">
        <v>2213</v>
      </c>
      <c r="M22" s="95" t="s">
        <v>2438</v>
      </c>
      <c r="N22" s="95" t="s">
        <v>2682</v>
      </c>
      <c r="O22" s="142" t="s">
        <v>2446</v>
      </c>
      <c r="P22" s="142"/>
      <c r="Q22" s="129" t="s">
        <v>2213</v>
      </c>
    </row>
    <row r="23" spans="1:23" ht="18" x14ac:dyDescent="0.25">
      <c r="A23" s="142" t="str">
        <f>VLOOKUP(E23,'LISTADO ATM'!$A$2:$C$901,3,0)</f>
        <v>NORTE</v>
      </c>
      <c r="B23" s="126" t="s">
        <v>2693</v>
      </c>
      <c r="C23" s="96">
        <v>44435.757407407407</v>
      </c>
      <c r="D23" s="96" t="s">
        <v>2175</v>
      </c>
      <c r="E23" s="126">
        <v>105</v>
      </c>
      <c r="F23" s="142" t="str">
        <f>VLOOKUP(E23,VIP!$A$2:$O15470,2,0)</f>
        <v>DRBR105</v>
      </c>
      <c r="G23" s="142" t="str">
        <f>VLOOKUP(E23,'LISTADO ATM'!$A$2:$B$900,2,0)</f>
        <v xml:space="preserve">ATM Autobanco Estancia Nueva (Moca) </v>
      </c>
      <c r="H23" s="142" t="str">
        <f>VLOOKUP(E23,VIP!$A$2:$O20431,7,FALSE)</f>
        <v>Si</v>
      </c>
      <c r="I23" s="142" t="str">
        <f>VLOOKUP(E23,VIP!$A$2:$O12396,8,FALSE)</f>
        <v>Si</v>
      </c>
      <c r="J23" s="142" t="str">
        <f>VLOOKUP(E23,VIP!$A$2:$O12346,8,FALSE)</f>
        <v>Si</v>
      </c>
      <c r="K23" s="142" t="str">
        <f>VLOOKUP(E23,VIP!$A$2:$O15920,6,0)</f>
        <v>NO</v>
      </c>
      <c r="L23" s="135" t="s">
        <v>2213</v>
      </c>
      <c r="M23" s="95" t="s">
        <v>2438</v>
      </c>
      <c r="N23" s="95" t="s">
        <v>2444</v>
      </c>
      <c r="O23" s="142" t="s">
        <v>2582</v>
      </c>
      <c r="P23" s="142"/>
      <c r="Q23" s="129" t="s">
        <v>2213</v>
      </c>
    </row>
    <row r="24" spans="1:23" ht="18" x14ac:dyDescent="0.25">
      <c r="A24" s="142" t="str">
        <f>VLOOKUP(E24,'LISTADO ATM'!$A$2:$C$901,3,0)</f>
        <v>NORTE</v>
      </c>
      <c r="B24" s="126" t="s">
        <v>2715</v>
      </c>
      <c r="C24" s="96">
        <v>44435.90828703704</v>
      </c>
      <c r="D24" s="96" t="s">
        <v>2175</v>
      </c>
      <c r="E24" s="126">
        <v>602</v>
      </c>
      <c r="F24" s="142" t="str">
        <f>VLOOKUP(E24,VIP!$A$2:$O15471,2,0)</f>
        <v>DRBR122</v>
      </c>
      <c r="G24" s="142" t="str">
        <f>VLOOKUP(E24,'LISTADO ATM'!$A$2:$B$900,2,0)</f>
        <v xml:space="preserve">ATM Zona Franca (Santiago) I </v>
      </c>
      <c r="H24" s="142" t="str">
        <f>VLOOKUP(E24,VIP!$A$2:$O20432,7,FALSE)</f>
        <v>Si</v>
      </c>
      <c r="I24" s="142" t="str">
        <f>VLOOKUP(E24,VIP!$A$2:$O12397,8,FALSE)</f>
        <v>No</v>
      </c>
      <c r="J24" s="142" t="str">
        <f>VLOOKUP(E24,VIP!$A$2:$O12347,8,FALSE)</f>
        <v>No</v>
      </c>
      <c r="K24" s="142" t="str">
        <f>VLOOKUP(E24,VIP!$A$2:$O15921,6,0)</f>
        <v>NO</v>
      </c>
      <c r="L24" s="135" t="s">
        <v>2213</v>
      </c>
      <c r="M24" s="95" t="s">
        <v>2438</v>
      </c>
      <c r="N24" s="95" t="s">
        <v>2444</v>
      </c>
      <c r="O24" s="142" t="s">
        <v>2582</v>
      </c>
      <c r="P24" s="142"/>
      <c r="Q24" s="129" t="s">
        <v>2213</v>
      </c>
    </row>
    <row r="25" spans="1:23" ht="18" x14ac:dyDescent="0.25">
      <c r="A25" s="142" t="str">
        <f>VLOOKUP(E25,'LISTADO ATM'!$A$2:$C$901,3,0)</f>
        <v>SUR</v>
      </c>
      <c r="B25" s="126" t="s">
        <v>2714</v>
      </c>
      <c r="C25" s="96">
        <v>44435.910069444442</v>
      </c>
      <c r="D25" s="96" t="s">
        <v>2174</v>
      </c>
      <c r="E25" s="126">
        <v>512</v>
      </c>
      <c r="F25" s="142" t="str">
        <f>VLOOKUP(E25,VIP!$A$2:$O15470,2,0)</f>
        <v>DRBR512</v>
      </c>
      <c r="G25" s="142" t="str">
        <f>VLOOKUP(E25,'LISTADO ATM'!$A$2:$B$900,2,0)</f>
        <v>ATM Plaza Jesús Ferreira</v>
      </c>
      <c r="H25" s="142" t="str">
        <f>VLOOKUP(E25,VIP!$A$2:$O20431,7,FALSE)</f>
        <v>N/A</v>
      </c>
      <c r="I25" s="142" t="str">
        <f>VLOOKUP(E25,VIP!$A$2:$O12396,8,FALSE)</f>
        <v>N/A</v>
      </c>
      <c r="J25" s="142" t="str">
        <f>VLOOKUP(E25,VIP!$A$2:$O12346,8,FALSE)</f>
        <v>N/A</v>
      </c>
      <c r="K25" s="142" t="str">
        <f>VLOOKUP(E25,VIP!$A$2:$O15920,6,0)</f>
        <v>N/A</v>
      </c>
      <c r="L25" s="135" t="s">
        <v>2213</v>
      </c>
      <c r="M25" s="95" t="s">
        <v>2438</v>
      </c>
      <c r="N25" s="95" t="s">
        <v>2444</v>
      </c>
      <c r="O25" s="142" t="s">
        <v>2446</v>
      </c>
      <c r="P25" s="142"/>
      <c r="Q25" s="129" t="s">
        <v>2213</v>
      </c>
    </row>
    <row r="26" spans="1:23" ht="18" x14ac:dyDescent="0.25">
      <c r="A26" s="142" t="str">
        <f>VLOOKUP(E26,'LISTADO ATM'!$A$2:$C$901,3,0)</f>
        <v>SUR</v>
      </c>
      <c r="B26" s="126" t="s">
        <v>2757</v>
      </c>
      <c r="C26" s="96">
        <v>44436.348611111112</v>
      </c>
      <c r="D26" s="96" t="s">
        <v>2174</v>
      </c>
      <c r="E26" s="126">
        <v>780</v>
      </c>
      <c r="F26" s="142" t="str">
        <f>VLOOKUP(E26,VIP!$A$2:$O15498,2,0)</f>
        <v>DRBR041</v>
      </c>
      <c r="G26" s="142" t="str">
        <f>VLOOKUP(E26,'LISTADO ATM'!$A$2:$B$900,2,0)</f>
        <v xml:space="preserve">ATM Oficina Barahona I </v>
      </c>
      <c r="H26" s="142" t="str">
        <f>VLOOKUP(E26,VIP!$A$2:$O20459,7,FALSE)</f>
        <v>Si</v>
      </c>
      <c r="I26" s="142" t="str">
        <f>VLOOKUP(E26,VIP!$A$2:$O12424,8,FALSE)</f>
        <v>Si</v>
      </c>
      <c r="J26" s="142" t="str">
        <f>VLOOKUP(E26,VIP!$A$2:$O12374,8,FALSE)</f>
        <v>Si</v>
      </c>
      <c r="K26" s="142" t="str">
        <f>VLOOKUP(E26,VIP!$A$2:$O15948,6,0)</f>
        <v>SI</v>
      </c>
      <c r="L26" s="135" t="s">
        <v>2213</v>
      </c>
      <c r="M26" s="95" t="s">
        <v>2438</v>
      </c>
      <c r="N26" s="95" t="s">
        <v>2444</v>
      </c>
      <c r="O26" s="142" t="s">
        <v>2446</v>
      </c>
      <c r="P26" s="142"/>
      <c r="Q26" s="129" t="s">
        <v>2213</v>
      </c>
    </row>
    <row r="27" spans="1:23" ht="18" x14ac:dyDescent="0.25">
      <c r="A27" s="142" t="str">
        <f>VLOOKUP(E27,'LISTADO ATM'!$A$2:$C$901,3,0)</f>
        <v>DISTRITO NACIONAL</v>
      </c>
      <c r="B27" s="126" t="s">
        <v>2747</v>
      </c>
      <c r="C27" s="96">
        <v>44436.429247685184</v>
      </c>
      <c r="D27" s="96" t="s">
        <v>2174</v>
      </c>
      <c r="E27" s="126">
        <v>115</v>
      </c>
      <c r="F27" s="142" t="str">
        <f>VLOOKUP(E27,VIP!$A$2:$O15488,2,0)</f>
        <v>DRBR115</v>
      </c>
      <c r="G27" s="142" t="str">
        <f>VLOOKUP(E27,'LISTADO ATM'!$A$2:$B$900,2,0)</f>
        <v xml:space="preserve">ATM Oficina Megacentro I </v>
      </c>
      <c r="H27" s="142" t="str">
        <f>VLOOKUP(E27,VIP!$A$2:$O20449,7,FALSE)</f>
        <v>Si</v>
      </c>
      <c r="I27" s="142" t="str">
        <f>VLOOKUP(E27,VIP!$A$2:$O12414,8,FALSE)</f>
        <v>Si</v>
      </c>
      <c r="J27" s="142" t="str">
        <f>VLOOKUP(E27,VIP!$A$2:$O12364,8,FALSE)</f>
        <v>Si</v>
      </c>
      <c r="K27" s="142" t="str">
        <f>VLOOKUP(E27,VIP!$A$2:$O15938,6,0)</f>
        <v>SI</v>
      </c>
      <c r="L27" s="135" t="s">
        <v>2213</v>
      </c>
      <c r="M27" s="95" t="s">
        <v>2438</v>
      </c>
      <c r="N27" s="95" t="s">
        <v>2444</v>
      </c>
      <c r="O27" s="142" t="s">
        <v>2446</v>
      </c>
      <c r="P27" s="142"/>
      <c r="Q27" s="129" t="s">
        <v>2213</v>
      </c>
    </row>
    <row r="28" spans="1:23" ht="18" x14ac:dyDescent="0.25">
      <c r="A28" s="142" t="str">
        <f>VLOOKUP(E28,'LISTADO ATM'!$A$2:$C$901,3,0)</f>
        <v>DISTRITO NACIONAL</v>
      </c>
      <c r="B28" s="126" t="s">
        <v>2746</v>
      </c>
      <c r="C28" s="96">
        <v>44436.430393518516</v>
      </c>
      <c r="D28" s="96" t="s">
        <v>2174</v>
      </c>
      <c r="E28" s="126">
        <v>239</v>
      </c>
      <c r="F28" s="142" t="str">
        <f>VLOOKUP(E28,VIP!$A$2:$O15487,2,0)</f>
        <v>DRBR239</v>
      </c>
      <c r="G28" s="142" t="str">
        <f>VLOOKUP(E28,'LISTADO ATM'!$A$2:$B$900,2,0)</f>
        <v xml:space="preserve">ATM Autobanco Charles de Gaulle </v>
      </c>
      <c r="H28" s="142" t="str">
        <f>VLOOKUP(E28,VIP!$A$2:$O20448,7,FALSE)</f>
        <v>Si</v>
      </c>
      <c r="I28" s="142" t="str">
        <f>VLOOKUP(E28,VIP!$A$2:$O12413,8,FALSE)</f>
        <v>Si</v>
      </c>
      <c r="J28" s="142" t="str">
        <f>VLOOKUP(E28,VIP!$A$2:$O12363,8,FALSE)</f>
        <v>Si</v>
      </c>
      <c r="K28" s="142" t="str">
        <f>VLOOKUP(E28,VIP!$A$2:$O15937,6,0)</f>
        <v>SI</v>
      </c>
      <c r="L28" s="135" t="s">
        <v>2213</v>
      </c>
      <c r="M28" s="95" t="s">
        <v>2438</v>
      </c>
      <c r="N28" s="95" t="s">
        <v>2444</v>
      </c>
      <c r="O28" s="142" t="s">
        <v>2446</v>
      </c>
      <c r="P28" s="142"/>
      <c r="Q28" s="129" t="s">
        <v>2213</v>
      </c>
    </row>
    <row r="29" spans="1:23" ht="18" x14ac:dyDescent="0.25">
      <c r="A29" s="142" t="str">
        <f>VLOOKUP(E29,'LISTADO ATM'!$A$2:$C$901,3,0)</f>
        <v>NORTE</v>
      </c>
      <c r="B29" s="126" t="s">
        <v>2745</v>
      </c>
      <c r="C29" s="96">
        <v>44436.431574074071</v>
      </c>
      <c r="D29" s="96" t="s">
        <v>2174</v>
      </c>
      <c r="E29" s="126">
        <v>370</v>
      </c>
      <c r="F29" s="142" t="str">
        <f>VLOOKUP(E29,VIP!$A$2:$O15486,2,0)</f>
        <v>DRBR370</v>
      </c>
      <c r="G29" s="142" t="str">
        <f>VLOOKUP(E29,'LISTADO ATM'!$A$2:$B$900,2,0)</f>
        <v>ATM Oficina Cruce de Imbert II (puerto Plata)</v>
      </c>
      <c r="H29" s="142" t="str">
        <f>VLOOKUP(E29,VIP!$A$2:$O20447,7,FALSE)</f>
        <v>N/A</v>
      </c>
      <c r="I29" s="142" t="str">
        <f>VLOOKUP(E29,VIP!$A$2:$O12412,8,FALSE)</f>
        <v>N/A</v>
      </c>
      <c r="J29" s="142" t="str">
        <f>VLOOKUP(E29,VIP!$A$2:$O12362,8,FALSE)</f>
        <v>N/A</v>
      </c>
      <c r="K29" s="142" t="str">
        <f>VLOOKUP(E29,VIP!$A$2:$O15936,6,0)</f>
        <v>N/A</v>
      </c>
      <c r="L29" s="135" t="s">
        <v>2213</v>
      </c>
      <c r="M29" s="95" t="s">
        <v>2438</v>
      </c>
      <c r="N29" s="95" t="s">
        <v>2444</v>
      </c>
      <c r="O29" s="142" t="s">
        <v>2446</v>
      </c>
      <c r="P29" s="142"/>
      <c r="Q29" s="129" t="s">
        <v>2213</v>
      </c>
    </row>
    <row r="30" spans="1:23" ht="18" x14ac:dyDescent="0.25">
      <c r="A30" s="142" t="str">
        <f>VLOOKUP(E30,'LISTADO ATM'!$A$2:$C$901,3,0)</f>
        <v>DISTRITO NACIONAL</v>
      </c>
      <c r="B30" s="126" t="s">
        <v>2744</v>
      </c>
      <c r="C30" s="96">
        <v>44436.43241898148</v>
      </c>
      <c r="D30" s="96" t="s">
        <v>2174</v>
      </c>
      <c r="E30" s="126">
        <v>488</v>
      </c>
      <c r="F30" s="142" t="str">
        <f>VLOOKUP(E30,VIP!$A$2:$O15485,2,0)</f>
        <v>DRBR488</v>
      </c>
      <c r="G30" s="142" t="str">
        <f>VLOOKUP(E30,'LISTADO ATM'!$A$2:$B$900,2,0)</f>
        <v xml:space="preserve">ATM Aeropuerto El Higuero </v>
      </c>
      <c r="H30" s="142" t="str">
        <f>VLOOKUP(E30,VIP!$A$2:$O20446,7,FALSE)</f>
        <v>Si</v>
      </c>
      <c r="I30" s="142" t="str">
        <f>VLOOKUP(E30,VIP!$A$2:$O12411,8,FALSE)</f>
        <v>Si</v>
      </c>
      <c r="J30" s="142" t="str">
        <f>VLOOKUP(E30,VIP!$A$2:$O12361,8,FALSE)</f>
        <v>Si</v>
      </c>
      <c r="K30" s="142" t="str">
        <f>VLOOKUP(E30,VIP!$A$2:$O15935,6,0)</f>
        <v>NO</v>
      </c>
      <c r="L30" s="135" t="s">
        <v>2213</v>
      </c>
      <c r="M30" s="95" t="s">
        <v>2438</v>
      </c>
      <c r="N30" s="95" t="s">
        <v>2444</v>
      </c>
      <c r="O30" s="142" t="s">
        <v>2446</v>
      </c>
      <c r="P30" s="142"/>
      <c r="Q30" s="129" t="s">
        <v>2213</v>
      </c>
    </row>
    <row r="31" spans="1:23" ht="18" x14ac:dyDescent="0.25">
      <c r="A31" s="142" t="str">
        <f>VLOOKUP(E31,'LISTADO ATM'!$A$2:$C$901,3,0)</f>
        <v>DISTRITO NACIONAL</v>
      </c>
      <c r="B31" s="126" t="s">
        <v>2660</v>
      </c>
      <c r="C31" s="96">
        <v>44435.457175925927</v>
      </c>
      <c r="D31" s="96" t="s">
        <v>2174</v>
      </c>
      <c r="E31" s="126">
        <v>902</v>
      </c>
      <c r="F31" s="142" t="str">
        <f>VLOOKUP(E31,VIP!$A$2:$O15457,2,0)</f>
        <v>DRBR16A</v>
      </c>
      <c r="G31" s="142" t="str">
        <f>VLOOKUP(E31,'LISTADO ATM'!$A$2:$B$900,2,0)</f>
        <v xml:space="preserve">ATM Oficina Plaza Florida </v>
      </c>
      <c r="H31" s="142" t="str">
        <f>VLOOKUP(E31,VIP!$A$2:$O20418,7,FALSE)</f>
        <v>Si</v>
      </c>
      <c r="I31" s="142" t="str">
        <f>VLOOKUP(E31,VIP!$A$2:$O12383,8,FALSE)</f>
        <v>Si</v>
      </c>
      <c r="J31" s="142" t="str">
        <f>VLOOKUP(E31,VIP!$A$2:$O12333,8,FALSE)</f>
        <v>Si</v>
      </c>
      <c r="K31" s="142" t="str">
        <f>VLOOKUP(E31,VIP!$A$2:$O15907,6,0)</f>
        <v>NO</v>
      </c>
      <c r="L31" s="135" t="s">
        <v>2667</v>
      </c>
      <c r="M31" s="151" t="s">
        <v>2534</v>
      </c>
      <c r="N31" s="95" t="s">
        <v>2444</v>
      </c>
      <c r="O31" s="142" t="s">
        <v>2446</v>
      </c>
      <c r="P31" s="142"/>
      <c r="Q31" s="152">
        <v>44436.445833333331</v>
      </c>
    </row>
    <row r="32" spans="1:23" ht="18" x14ac:dyDescent="0.25">
      <c r="A32" s="142" t="str">
        <f>VLOOKUP(E32,'LISTADO ATM'!$A$2:$C$901,3,0)</f>
        <v>ESTE</v>
      </c>
      <c r="B32" s="126" t="s">
        <v>2659</v>
      </c>
      <c r="C32" s="96">
        <v>44435.462500000001</v>
      </c>
      <c r="D32" s="96" t="s">
        <v>2174</v>
      </c>
      <c r="E32" s="126">
        <v>368</v>
      </c>
      <c r="F32" s="142" t="str">
        <f>VLOOKUP(E32,VIP!$A$2:$O15456,2,0)</f>
        <v xml:space="preserve">DRBR368 </v>
      </c>
      <c r="G32" s="142" t="str">
        <f>VLOOKUP(E32,'LISTADO ATM'!$A$2:$B$900,2,0)</f>
        <v>ATM Ayuntamiento Peralvillo</v>
      </c>
      <c r="H32" s="142" t="str">
        <f>VLOOKUP(E32,VIP!$A$2:$O20417,7,FALSE)</f>
        <v>N/A</v>
      </c>
      <c r="I32" s="142" t="str">
        <f>VLOOKUP(E32,VIP!$A$2:$O12382,8,FALSE)</f>
        <v>N/A</v>
      </c>
      <c r="J32" s="142" t="str">
        <f>VLOOKUP(E32,VIP!$A$2:$O12332,8,FALSE)</f>
        <v>N/A</v>
      </c>
      <c r="K32" s="142" t="str">
        <f>VLOOKUP(E32,VIP!$A$2:$O15906,6,0)</f>
        <v>N/A</v>
      </c>
      <c r="L32" s="135" t="s">
        <v>2667</v>
      </c>
      <c r="M32" s="95" t="s">
        <v>2438</v>
      </c>
      <c r="N32" s="95" t="s">
        <v>2444</v>
      </c>
      <c r="O32" s="142" t="s">
        <v>2446</v>
      </c>
      <c r="P32" s="142"/>
      <c r="Q32" s="129" t="s">
        <v>2667</v>
      </c>
      <c r="R32" s="44"/>
      <c r="S32" s="101"/>
      <c r="T32" s="101"/>
      <c r="U32" s="101"/>
      <c r="V32" s="78"/>
      <c r="W32" s="69"/>
    </row>
    <row r="33" spans="1:23" ht="18" x14ac:dyDescent="0.25">
      <c r="A33" s="142" t="str">
        <f>VLOOKUP(E33,'LISTADO ATM'!$A$2:$C$901,3,0)</f>
        <v>ESTE</v>
      </c>
      <c r="B33" s="126" t="s">
        <v>2634</v>
      </c>
      <c r="C33" s="96">
        <v>44433.76226851852</v>
      </c>
      <c r="D33" s="96" t="s">
        <v>2174</v>
      </c>
      <c r="E33" s="126">
        <v>579</v>
      </c>
      <c r="F33" s="142" t="str">
        <f>VLOOKUP(E33,VIP!$A$2:$O15447,2,0)</f>
        <v>DRBR579</v>
      </c>
      <c r="G33" s="142" t="str">
        <f>VLOOKUP(E33,'LISTADO ATM'!$A$2:$B$900,2,0)</f>
        <v xml:space="preserve">ATM Estación Sunix Down Town </v>
      </c>
      <c r="H33" s="142" t="str">
        <f>VLOOKUP(E33,VIP!$A$2:$O20408,7,FALSE)</f>
        <v>Si</v>
      </c>
      <c r="I33" s="142" t="str">
        <f>VLOOKUP(E33,VIP!$A$2:$O12373,8,FALSE)</f>
        <v>Si</v>
      </c>
      <c r="J33" s="142" t="str">
        <f>VLOOKUP(E33,VIP!$A$2:$O12323,8,FALSE)</f>
        <v>Si</v>
      </c>
      <c r="K33" s="142" t="str">
        <f>VLOOKUP(E33,VIP!$A$2:$O15897,6,0)</f>
        <v>NO</v>
      </c>
      <c r="L33" s="135" t="s">
        <v>2239</v>
      </c>
      <c r="M33" s="95" t="s">
        <v>2438</v>
      </c>
      <c r="N33" s="95" t="s">
        <v>2444</v>
      </c>
      <c r="O33" s="142" t="s">
        <v>2446</v>
      </c>
      <c r="P33" s="142"/>
      <c r="Q33" s="129" t="s">
        <v>2239</v>
      </c>
      <c r="R33" s="44"/>
      <c r="S33" s="101"/>
      <c r="T33" s="101"/>
      <c r="U33" s="101"/>
      <c r="V33" s="78"/>
      <c r="W33" s="69"/>
    </row>
    <row r="34" spans="1:23" ht="18" x14ac:dyDescent="0.25">
      <c r="A34" s="142" t="str">
        <f>VLOOKUP(E34,'LISTADO ATM'!$A$2:$C$901,3,0)</f>
        <v>DISTRITO NACIONAL</v>
      </c>
      <c r="B34" s="126" t="s">
        <v>2651</v>
      </c>
      <c r="C34" s="96">
        <v>44435.154074074075</v>
      </c>
      <c r="D34" s="96" t="s">
        <v>2174</v>
      </c>
      <c r="E34" s="126">
        <v>232</v>
      </c>
      <c r="F34" s="142" t="str">
        <f>VLOOKUP(E34,VIP!$A$2:$O15445,2,0)</f>
        <v>DRBR232</v>
      </c>
      <c r="G34" s="142" t="str">
        <f>VLOOKUP(E34,'LISTADO ATM'!$A$2:$B$900,2,0)</f>
        <v xml:space="preserve">ATM S/M Nacional Charles de Gaulle </v>
      </c>
      <c r="H34" s="142" t="str">
        <f>VLOOKUP(E34,VIP!$A$2:$O20406,7,FALSE)</f>
        <v>Si</v>
      </c>
      <c r="I34" s="142" t="str">
        <f>VLOOKUP(E34,VIP!$A$2:$O12371,8,FALSE)</f>
        <v>Si</v>
      </c>
      <c r="J34" s="142" t="str">
        <f>VLOOKUP(E34,VIP!$A$2:$O12321,8,FALSE)</f>
        <v>Si</v>
      </c>
      <c r="K34" s="142" t="str">
        <f>VLOOKUP(E34,VIP!$A$2:$O15895,6,0)</f>
        <v>SI</v>
      </c>
      <c r="L34" s="135" t="s">
        <v>2239</v>
      </c>
      <c r="M34" s="95" t="s">
        <v>2438</v>
      </c>
      <c r="N34" s="95" t="s">
        <v>2444</v>
      </c>
      <c r="O34" s="142" t="s">
        <v>2446</v>
      </c>
      <c r="P34" s="142"/>
      <c r="Q34" s="129" t="s">
        <v>2239</v>
      </c>
      <c r="R34" s="44"/>
      <c r="S34" s="101"/>
      <c r="T34" s="101"/>
      <c r="U34" s="101"/>
      <c r="V34" s="78"/>
      <c r="W34" s="69"/>
    </row>
    <row r="35" spans="1:23" ht="18" x14ac:dyDescent="0.25">
      <c r="A35" s="142" t="str">
        <f>VLOOKUP(E35,'LISTADO ATM'!$A$2:$C$901,3,0)</f>
        <v>DISTRITO NACIONAL</v>
      </c>
      <c r="B35" s="126" t="s">
        <v>2665</v>
      </c>
      <c r="C35" s="96">
        <v>44435.379710648151</v>
      </c>
      <c r="D35" s="96" t="s">
        <v>2174</v>
      </c>
      <c r="E35" s="126">
        <v>325</v>
      </c>
      <c r="F35" s="142" t="str">
        <f>VLOOKUP(E35,VIP!$A$2:$O15480,2,0)</f>
        <v>DRBR325</v>
      </c>
      <c r="G35" s="142" t="str">
        <f>VLOOKUP(E35,'LISTADO ATM'!$A$2:$B$900,2,0)</f>
        <v>ATM Casa Edwin</v>
      </c>
      <c r="H35" s="142" t="str">
        <f>VLOOKUP(E35,VIP!$A$2:$O20441,7,FALSE)</f>
        <v>Si</v>
      </c>
      <c r="I35" s="142" t="str">
        <f>VLOOKUP(E35,VIP!$A$2:$O12406,8,FALSE)</f>
        <v>Si</v>
      </c>
      <c r="J35" s="142" t="str">
        <f>VLOOKUP(E35,VIP!$A$2:$O12356,8,FALSE)</f>
        <v>Si</v>
      </c>
      <c r="K35" s="142" t="str">
        <f>VLOOKUP(E35,VIP!$A$2:$O15930,6,0)</f>
        <v>NO</v>
      </c>
      <c r="L35" s="135" t="s">
        <v>2239</v>
      </c>
      <c r="M35" s="95" t="s">
        <v>2438</v>
      </c>
      <c r="N35" s="95" t="s">
        <v>2444</v>
      </c>
      <c r="O35" s="142" t="s">
        <v>2446</v>
      </c>
      <c r="P35" s="142"/>
      <c r="Q35" s="129" t="s">
        <v>2239</v>
      </c>
      <c r="R35" s="44"/>
      <c r="S35" s="101"/>
      <c r="T35" s="101"/>
      <c r="U35" s="101"/>
      <c r="V35" s="78"/>
      <c r="W35" s="69"/>
    </row>
    <row r="36" spans="1:23" ht="18" x14ac:dyDescent="0.25">
      <c r="A36" s="142" t="str">
        <f>VLOOKUP(E36,'LISTADO ATM'!$A$2:$C$901,3,0)</f>
        <v>DISTRITO NACIONAL</v>
      </c>
      <c r="B36" s="126" t="s">
        <v>2751</v>
      </c>
      <c r="C36" s="96">
        <v>44436.417511574073</v>
      </c>
      <c r="D36" s="96" t="s">
        <v>2174</v>
      </c>
      <c r="E36" s="126">
        <v>917</v>
      </c>
      <c r="F36" s="142" t="str">
        <f>VLOOKUP(E36,VIP!$A$2:$O15492,2,0)</f>
        <v>DRBR01B</v>
      </c>
      <c r="G36" s="142" t="str">
        <f>VLOOKUP(E36,'LISTADO ATM'!$A$2:$B$900,2,0)</f>
        <v xml:space="preserve">ATM Oficina Los Mina </v>
      </c>
      <c r="H36" s="142" t="str">
        <f>VLOOKUP(E36,VIP!$A$2:$O20453,7,FALSE)</f>
        <v>Si</v>
      </c>
      <c r="I36" s="142" t="str">
        <f>VLOOKUP(E36,VIP!$A$2:$O12418,8,FALSE)</f>
        <v>Si</v>
      </c>
      <c r="J36" s="142" t="str">
        <f>VLOOKUP(E36,VIP!$A$2:$O12368,8,FALSE)</f>
        <v>Si</v>
      </c>
      <c r="K36" s="142" t="str">
        <f>VLOOKUP(E36,VIP!$A$2:$O15942,6,0)</f>
        <v>NO</v>
      </c>
      <c r="L36" s="135" t="s">
        <v>2239</v>
      </c>
      <c r="M36" s="95" t="s">
        <v>2438</v>
      </c>
      <c r="N36" s="95" t="s">
        <v>2444</v>
      </c>
      <c r="O36" s="142" t="s">
        <v>2446</v>
      </c>
      <c r="P36" s="142"/>
      <c r="Q36" s="129" t="s">
        <v>2239</v>
      </c>
      <c r="R36" s="44"/>
      <c r="S36" s="101"/>
      <c r="T36" s="101"/>
      <c r="U36" s="101"/>
      <c r="V36" s="78"/>
      <c r="W36" s="69"/>
    </row>
    <row r="37" spans="1:23" ht="18" x14ac:dyDescent="0.25">
      <c r="A37" s="142" t="str">
        <f>VLOOKUP(E37,'LISTADO ATM'!$A$2:$C$901,3,0)</f>
        <v>NORTE</v>
      </c>
      <c r="B37" s="126" t="s">
        <v>2732</v>
      </c>
      <c r="C37" s="96">
        <v>44436.018287037034</v>
      </c>
      <c r="D37" s="96" t="s">
        <v>2460</v>
      </c>
      <c r="E37" s="126">
        <v>8</v>
      </c>
      <c r="F37" s="142" t="str">
        <f>VLOOKUP(E37,VIP!$A$2:$O15475,2,0)</f>
        <v>DRBR008</v>
      </c>
      <c r="G37" s="142" t="str">
        <f>VLOOKUP(E37,'LISTADO ATM'!$A$2:$B$900,2,0)</f>
        <v>ATM Autoservicio Yaque</v>
      </c>
      <c r="H37" s="142" t="str">
        <f>VLOOKUP(E37,VIP!$A$2:$O20436,7,FALSE)</f>
        <v>Si</v>
      </c>
      <c r="I37" s="142" t="str">
        <f>VLOOKUP(E37,VIP!$A$2:$O12401,8,FALSE)</f>
        <v>Si</v>
      </c>
      <c r="J37" s="142" t="str">
        <f>VLOOKUP(E37,VIP!$A$2:$O12351,8,FALSE)</f>
        <v>Si</v>
      </c>
      <c r="K37" s="142" t="str">
        <f>VLOOKUP(E37,VIP!$A$2:$O15925,6,0)</f>
        <v>NO</v>
      </c>
      <c r="L37" s="135" t="s">
        <v>2629</v>
      </c>
      <c r="M37" s="95" t="s">
        <v>2438</v>
      </c>
      <c r="N37" s="95" t="s">
        <v>2444</v>
      </c>
      <c r="O37" s="142" t="s">
        <v>2461</v>
      </c>
      <c r="P37" s="142"/>
      <c r="Q37" s="129" t="s">
        <v>2629</v>
      </c>
      <c r="R37" s="44"/>
      <c r="S37" s="101"/>
      <c r="T37" s="101"/>
      <c r="U37" s="101"/>
      <c r="V37" s="78"/>
      <c r="W37" s="69"/>
    </row>
    <row r="38" spans="1:23" ht="18" x14ac:dyDescent="0.25">
      <c r="A38" s="142" t="str">
        <f>VLOOKUP(E38,'LISTADO ATM'!$A$2:$C$901,3,0)</f>
        <v>DISTRITO NACIONAL</v>
      </c>
      <c r="B38" s="126" t="s">
        <v>2655</v>
      </c>
      <c r="C38" s="96">
        <v>44435.324687499997</v>
      </c>
      <c r="D38" s="96" t="s">
        <v>2441</v>
      </c>
      <c r="E38" s="126">
        <v>192</v>
      </c>
      <c r="F38" s="142" t="str">
        <f>VLOOKUP(E38,VIP!$A$2:$O15448,2,0)</f>
        <v>DRBR192</v>
      </c>
      <c r="G38" s="142" t="str">
        <f>VLOOKUP(E38,'LISTADO ATM'!$A$2:$B$900,2,0)</f>
        <v xml:space="preserve">ATM Autobanco Luperón II </v>
      </c>
      <c r="H38" s="142" t="str">
        <f>VLOOKUP(E38,VIP!$A$2:$O20409,7,FALSE)</f>
        <v>Si</v>
      </c>
      <c r="I38" s="142" t="str">
        <f>VLOOKUP(E38,VIP!$A$2:$O12374,8,FALSE)</f>
        <v>Si</v>
      </c>
      <c r="J38" s="142" t="str">
        <f>VLOOKUP(E38,VIP!$A$2:$O12324,8,FALSE)</f>
        <v>Si</v>
      </c>
      <c r="K38" s="142" t="str">
        <f>VLOOKUP(E38,VIP!$A$2:$O15898,6,0)</f>
        <v>NO</v>
      </c>
      <c r="L38" s="135" t="s">
        <v>2549</v>
      </c>
      <c r="M38" s="95" t="s">
        <v>2438</v>
      </c>
      <c r="N38" s="95" t="s">
        <v>2444</v>
      </c>
      <c r="O38" s="142" t="s">
        <v>2445</v>
      </c>
      <c r="P38" s="142"/>
      <c r="Q38" s="129" t="s">
        <v>2549</v>
      </c>
      <c r="R38" s="44"/>
      <c r="S38" s="101"/>
      <c r="T38" s="101"/>
      <c r="U38" s="101"/>
      <c r="V38" s="78"/>
      <c r="W38" s="69"/>
    </row>
    <row r="39" spans="1:23" ht="18" x14ac:dyDescent="0.25">
      <c r="A39" s="142" t="str">
        <f>VLOOKUP(E39,'LISTADO ATM'!$A$2:$C$901,3,0)</f>
        <v>DISTRITO NACIONAL</v>
      </c>
      <c r="B39" s="126" t="s">
        <v>2710</v>
      </c>
      <c r="C39" s="96">
        <v>44435.939814814818</v>
      </c>
      <c r="D39" s="96" t="s">
        <v>2441</v>
      </c>
      <c r="E39" s="126">
        <v>971</v>
      </c>
      <c r="F39" s="142" t="str">
        <f>VLOOKUP(E39,VIP!$A$2:$O15465,2,0)</f>
        <v>DRBR24U</v>
      </c>
      <c r="G39" s="142" t="str">
        <f>VLOOKUP(E39,'LISTADO ATM'!$A$2:$B$900,2,0)</f>
        <v xml:space="preserve">ATM Club Banreservas I </v>
      </c>
      <c r="H39" s="142" t="str">
        <f>VLOOKUP(E39,VIP!$A$2:$O20426,7,FALSE)</f>
        <v>Si</v>
      </c>
      <c r="I39" s="142" t="str">
        <f>VLOOKUP(E39,VIP!$A$2:$O12391,8,FALSE)</f>
        <v>Si</v>
      </c>
      <c r="J39" s="142" t="str">
        <f>VLOOKUP(E39,VIP!$A$2:$O12341,8,FALSE)</f>
        <v>Si</v>
      </c>
      <c r="K39" s="142" t="str">
        <f>VLOOKUP(E39,VIP!$A$2:$O15915,6,0)</f>
        <v>NO</v>
      </c>
      <c r="L39" s="135" t="s">
        <v>2549</v>
      </c>
      <c r="M39" s="95" t="s">
        <v>2438</v>
      </c>
      <c r="N39" s="95" t="s">
        <v>2444</v>
      </c>
      <c r="O39" s="142" t="s">
        <v>2445</v>
      </c>
      <c r="P39" s="142"/>
      <c r="Q39" s="129" t="s">
        <v>2711</v>
      </c>
      <c r="R39" s="44"/>
      <c r="S39" s="101"/>
      <c r="T39" s="101"/>
      <c r="U39" s="101"/>
      <c r="V39" s="78"/>
      <c r="W39" s="69"/>
    </row>
    <row r="40" spans="1:23" ht="18" x14ac:dyDescent="0.25">
      <c r="A40" s="142" t="str">
        <f>VLOOKUP(E40,'LISTADO ATM'!$A$2:$C$901,3,0)</f>
        <v>DISTRITO NACIONAL</v>
      </c>
      <c r="B40" s="126" t="s">
        <v>2731</v>
      </c>
      <c r="C40" s="96">
        <v>44436.019872685189</v>
      </c>
      <c r="D40" s="96" t="s">
        <v>2460</v>
      </c>
      <c r="E40" s="126">
        <v>911</v>
      </c>
      <c r="F40" s="142" t="str">
        <f>VLOOKUP(E40,VIP!$A$2:$O15474,2,0)</f>
        <v>DRBR911</v>
      </c>
      <c r="G40" s="142" t="str">
        <f>VLOOKUP(E40,'LISTADO ATM'!$A$2:$B$900,2,0)</f>
        <v xml:space="preserve">ATM Oficina Venezuela II </v>
      </c>
      <c r="H40" s="142" t="str">
        <f>VLOOKUP(E40,VIP!$A$2:$O20435,7,FALSE)</f>
        <v>Si</v>
      </c>
      <c r="I40" s="142" t="str">
        <f>VLOOKUP(E40,VIP!$A$2:$O12400,8,FALSE)</f>
        <v>Si</v>
      </c>
      <c r="J40" s="142" t="str">
        <f>VLOOKUP(E40,VIP!$A$2:$O12350,8,FALSE)</f>
        <v>Si</v>
      </c>
      <c r="K40" s="142" t="str">
        <f>VLOOKUP(E40,VIP!$A$2:$O15924,6,0)</f>
        <v>SI</v>
      </c>
      <c r="L40" s="135" t="s">
        <v>2549</v>
      </c>
      <c r="M40" s="95" t="s">
        <v>2438</v>
      </c>
      <c r="N40" s="95" t="s">
        <v>2444</v>
      </c>
      <c r="O40" s="142" t="s">
        <v>2461</v>
      </c>
      <c r="P40" s="142"/>
      <c r="Q40" s="129" t="s">
        <v>2549</v>
      </c>
      <c r="R40" s="44"/>
      <c r="S40" s="101"/>
      <c r="T40" s="101"/>
      <c r="U40" s="101"/>
      <c r="V40" s="78"/>
      <c r="W40" s="69"/>
    </row>
    <row r="41" spans="1:23" ht="18" x14ac:dyDescent="0.25">
      <c r="A41" s="142" t="str">
        <f>VLOOKUP(E41,'LISTADO ATM'!$A$2:$C$901,3,0)</f>
        <v>DISTRITO NACIONAL</v>
      </c>
      <c r="B41" s="126" t="s">
        <v>2730</v>
      </c>
      <c r="C41" s="96">
        <v>44436.03875</v>
      </c>
      <c r="D41" s="96" t="s">
        <v>2441</v>
      </c>
      <c r="E41" s="126">
        <v>536</v>
      </c>
      <c r="F41" s="142" t="str">
        <f>VLOOKUP(E41,VIP!$A$2:$O15473,2,0)</f>
        <v>DRBR509</v>
      </c>
      <c r="G41" s="142" t="str">
        <f>VLOOKUP(E41,'LISTADO ATM'!$A$2:$B$900,2,0)</f>
        <v xml:space="preserve">ATM Super Lama San Isidro </v>
      </c>
      <c r="H41" s="142" t="str">
        <f>VLOOKUP(E41,VIP!$A$2:$O20434,7,FALSE)</f>
        <v>Si</v>
      </c>
      <c r="I41" s="142" t="str">
        <f>VLOOKUP(E41,VIP!$A$2:$O12399,8,FALSE)</f>
        <v>Si</v>
      </c>
      <c r="J41" s="142" t="str">
        <f>VLOOKUP(E41,VIP!$A$2:$O12349,8,FALSE)</f>
        <v>Si</v>
      </c>
      <c r="K41" s="142" t="str">
        <f>VLOOKUP(E41,VIP!$A$2:$O15923,6,0)</f>
        <v>NO</v>
      </c>
      <c r="L41" s="135" t="s">
        <v>2549</v>
      </c>
      <c r="M41" s="95" t="s">
        <v>2438</v>
      </c>
      <c r="N41" s="95" t="s">
        <v>2444</v>
      </c>
      <c r="O41" s="142" t="s">
        <v>2445</v>
      </c>
      <c r="P41" s="142"/>
      <c r="Q41" s="129" t="s">
        <v>2549</v>
      </c>
      <c r="R41" s="44"/>
      <c r="S41" s="101"/>
      <c r="T41" s="101"/>
      <c r="U41" s="101"/>
      <c r="V41" s="78"/>
      <c r="W41" s="69"/>
    </row>
    <row r="42" spans="1:23" ht="18" x14ac:dyDescent="0.25">
      <c r="A42" s="142" t="str">
        <f>VLOOKUP(E42,'LISTADO ATM'!$A$2:$C$901,3,0)</f>
        <v>DISTRITO NACIONAL</v>
      </c>
      <c r="B42" s="126" t="s">
        <v>2723</v>
      </c>
      <c r="C42" s="96">
        <v>44436.103379629632</v>
      </c>
      <c r="D42" s="96" t="s">
        <v>2441</v>
      </c>
      <c r="E42" s="126">
        <v>237</v>
      </c>
      <c r="F42" s="142" t="str">
        <f>VLOOKUP(E42,VIP!$A$2:$O15466,2,0)</f>
        <v>DRBR237</v>
      </c>
      <c r="G42" s="142" t="str">
        <f>VLOOKUP(E42,'LISTADO ATM'!$A$2:$B$900,2,0)</f>
        <v xml:space="preserve">ATM UNP Plaza Vásquez </v>
      </c>
      <c r="H42" s="142" t="str">
        <f>VLOOKUP(E42,VIP!$A$2:$O20427,7,FALSE)</f>
        <v>Si</v>
      </c>
      <c r="I42" s="142" t="str">
        <f>VLOOKUP(E42,VIP!$A$2:$O12392,8,FALSE)</f>
        <v>Si</v>
      </c>
      <c r="J42" s="142" t="str">
        <f>VLOOKUP(E42,VIP!$A$2:$O12342,8,FALSE)</f>
        <v>Si</v>
      </c>
      <c r="K42" s="142" t="str">
        <f>VLOOKUP(E42,VIP!$A$2:$O15916,6,0)</f>
        <v>SI</v>
      </c>
      <c r="L42" s="135" t="s">
        <v>2434</v>
      </c>
      <c r="M42" s="151" t="s">
        <v>2534</v>
      </c>
      <c r="N42" s="95" t="s">
        <v>2444</v>
      </c>
      <c r="O42" s="142" t="s">
        <v>2445</v>
      </c>
      <c r="P42" s="142"/>
      <c r="Q42" s="152">
        <v>44436.447916666664</v>
      </c>
      <c r="R42" s="44"/>
      <c r="S42" s="101"/>
      <c r="T42" s="101"/>
      <c r="U42" s="101"/>
      <c r="V42" s="78"/>
      <c r="W42" s="69"/>
    </row>
    <row r="43" spans="1:23" ht="18" x14ac:dyDescent="0.25">
      <c r="A43" s="142" t="str">
        <f>VLOOKUP(E43,'LISTADO ATM'!$A$2:$C$901,3,0)</f>
        <v>DISTRITO NACIONAL</v>
      </c>
      <c r="B43" s="126" t="s">
        <v>2652</v>
      </c>
      <c r="C43" s="96">
        <v>44435.100208333337</v>
      </c>
      <c r="D43" s="96" t="s">
        <v>2441</v>
      </c>
      <c r="E43" s="126">
        <v>823</v>
      </c>
      <c r="F43" s="142" t="str">
        <f>VLOOKUP(E43,VIP!$A$2:$O15448,2,0)</f>
        <v>DRBR823</v>
      </c>
      <c r="G43" s="142" t="str">
        <f>VLOOKUP(E43,'LISTADO ATM'!$A$2:$B$900,2,0)</f>
        <v xml:space="preserve">ATM UNP El Carril (Haina) </v>
      </c>
      <c r="H43" s="142" t="str">
        <f>VLOOKUP(E43,VIP!$A$2:$O20409,7,FALSE)</f>
        <v>Si</v>
      </c>
      <c r="I43" s="142" t="str">
        <f>VLOOKUP(E43,VIP!$A$2:$O12374,8,FALSE)</f>
        <v>Si</v>
      </c>
      <c r="J43" s="142" t="str">
        <f>VLOOKUP(E43,VIP!$A$2:$O12324,8,FALSE)</f>
        <v>Si</v>
      </c>
      <c r="K43" s="142" t="str">
        <f>VLOOKUP(E43,VIP!$A$2:$O15898,6,0)</f>
        <v>NO</v>
      </c>
      <c r="L43" s="135" t="s">
        <v>2434</v>
      </c>
      <c r="M43" s="95" t="s">
        <v>2438</v>
      </c>
      <c r="N43" s="95" t="s">
        <v>2444</v>
      </c>
      <c r="O43" s="142" t="s">
        <v>2445</v>
      </c>
      <c r="P43" s="142"/>
      <c r="Q43" s="129" t="s">
        <v>2434</v>
      </c>
      <c r="R43" s="44"/>
      <c r="S43" s="101"/>
      <c r="T43" s="101"/>
      <c r="U43" s="101"/>
      <c r="V43" s="78"/>
      <c r="W43" s="69"/>
    </row>
    <row r="44" spans="1:23" ht="18" x14ac:dyDescent="0.25">
      <c r="A44" s="142" t="str">
        <f>VLOOKUP(E44,'LISTADO ATM'!$A$2:$C$901,3,0)</f>
        <v>DISTRITO NACIONAL</v>
      </c>
      <c r="B44" s="126" t="s">
        <v>2669</v>
      </c>
      <c r="C44" s="96">
        <v>44435.600636574076</v>
      </c>
      <c r="D44" s="96" t="s">
        <v>2441</v>
      </c>
      <c r="E44" s="126">
        <v>931</v>
      </c>
      <c r="F44" s="142" t="str">
        <f>VLOOKUP(E44,VIP!$A$2:$O15458,2,0)</f>
        <v>DRBR24N</v>
      </c>
      <c r="G44" s="142" t="str">
        <f>VLOOKUP(E44,'LISTADO ATM'!$A$2:$B$900,2,0)</f>
        <v xml:space="preserve">ATM Autobanco Luperón I </v>
      </c>
      <c r="H44" s="142" t="str">
        <f>VLOOKUP(E44,VIP!$A$2:$O20419,7,FALSE)</f>
        <v>Si</v>
      </c>
      <c r="I44" s="142" t="str">
        <f>VLOOKUP(E44,VIP!$A$2:$O12384,8,FALSE)</f>
        <v>Si</v>
      </c>
      <c r="J44" s="142" t="str">
        <f>VLOOKUP(E44,VIP!$A$2:$O12334,8,FALSE)</f>
        <v>Si</v>
      </c>
      <c r="K44" s="142" t="str">
        <f>VLOOKUP(E44,VIP!$A$2:$O15908,6,0)</f>
        <v>NO</v>
      </c>
      <c r="L44" s="135" t="s">
        <v>2434</v>
      </c>
      <c r="M44" s="95" t="s">
        <v>2438</v>
      </c>
      <c r="N44" s="95" t="s">
        <v>2444</v>
      </c>
      <c r="O44" s="142" t="s">
        <v>2445</v>
      </c>
      <c r="P44" s="142"/>
      <c r="Q44" s="129" t="s">
        <v>2434</v>
      </c>
      <c r="R44" s="44"/>
      <c r="S44" s="101"/>
      <c r="T44" s="101"/>
      <c r="U44" s="101"/>
      <c r="V44" s="78"/>
      <c r="W44" s="69"/>
    </row>
    <row r="45" spans="1:23" ht="18" x14ac:dyDescent="0.25">
      <c r="A45" s="142" t="str">
        <f>VLOOKUP(E45,'LISTADO ATM'!$A$2:$C$901,3,0)</f>
        <v>DISTRITO NACIONAL</v>
      </c>
      <c r="B45" s="126" t="s">
        <v>2668</v>
      </c>
      <c r="C45" s="96">
        <v>44435.606400462966</v>
      </c>
      <c r="D45" s="96" t="s">
        <v>2441</v>
      </c>
      <c r="E45" s="126">
        <v>717</v>
      </c>
      <c r="F45" s="142" t="str">
        <f>VLOOKUP(E45,VIP!$A$2:$O15457,2,0)</f>
        <v>DRBR24K</v>
      </c>
      <c r="G45" s="142" t="str">
        <f>VLOOKUP(E45,'LISTADO ATM'!$A$2:$B$900,2,0)</f>
        <v xml:space="preserve">ATM Oficina Los Alcarrizos </v>
      </c>
      <c r="H45" s="142" t="str">
        <f>VLOOKUP(E45,VIP!$A$2:$O20418,7,FALSE)</f>
        <v>Si</v>
      </c>
      <c r="I45" s="142" t="str">
        <f>VLOOKUP(E45,VIP!$A$2:$O12383,8,FALSE)</f>
        <v>Si</v>
      </c>
      <c r="J45" s="142" t="str">
        <f>VLOOKUP(E45,VIP!$A$2:$O12333,8,FALSE)</f>
        <v>Si</v>
      </c>
      <c r="K45" s="142" t="str">
        <f>VLOOKUP(E45,VIP!$A$2:$O15907,6,0)</f>
        <v>SI</v>
      </c>
      <c r="L45" s="135" t="s">
        <v>2434</v>
      </c>
      <c r="M45" s="95" t="s">
        <v>2438</v>
      </c>
      <c r="N45" s="95" t="s">
        <v>2444</v>
      </c>
      <c r="O45" s="142" t="s">
        <v>2445</v>
      </c>
      <c r="P45" s="142"/>
      <c r="Q45" s="129" t="s">
        <v>2434</v>
      </c>
      <c r="R45" s="44"/>
      <c r="S45" s="101"/>
      <c r="T45" s="101"/>
      <c r="U45" s="101"/>
      <c r="V45" s="78"/>
      <c r="W45" s="69"/>
    </row>
    <row r="46" spans="1:23" ht="18" x14ac:dyDescent="0.25">
      <c r="A46" s="142" t="str">
        <f>VLOOKUP(E46,'LISTADO ATM'!$A$2:$C$901,3,0)</f>
        <v>DISTRITO NACIONAL</v>
      </c>
      <c r="B46" s="126" t="s">
        <v>2729</v>
      </c>
      <c r="C46" s="96">
        <v>44436.043587962966</v>
      </c>
      <c r="D46" s="96" t="s">
        <v>2441</v>
      </c>
      <c r="E46" s="126">
        <v>566</v>
      </c>
      <c r="F46" s="142" t="str">
        <f>VLOOKUP(E46,VIP!$A$2:$O15472,2,0)</f>
        <v>DRBR508</v>
      </c>
      <c r="G46" s="142" t="str">
        <f>VLOOKUP(E46,'LISTADO ATM'!$A$2:$B$900,2,0)</f>
        <v xml:space="preserve">ATM Hiper Olé Aut. Duarte </v>
      </c>
      <c r="H46" s="142" t="str">
        <f>VLOOKUP(E46,VIP!$A$2:$O20433,7,FALSE)</f>
        <v>Si</v>
      </c>
      <c r="I46" s="142" t="str">
        <f>VLOOKUP(E46,VIP!$A$2:$O12398,8,FALSE)</f>
        <v>Si</v>
      </c>
      <c r="J46" s="142" t="str">
        <f>VLOOKUP(E46,VIP!$A$2:$O12348,8,FALSE)</f>
        <v>Si</v>
      </c>
      <c r="K46" s="142" t="str">
        <f>VLOOKUP(E46,VIP!$A$2:$O15922,6,0)</f>
        <v>NO</v>
      </c>
      <c r="L46" s="135" t="s">
        <v>2434</v>
      </c>
      <c r="M46" s="95" t="s">
        <v>2438</v>
      </c>
      <c r="N46" s="95" t="s">
        <v>2444</v>
      </c>
      <c r="O46" s="142" t="s">
        <v>2445</v>
      </c>
      <c r="P46" s="142"/>
      <c r="Q46" s="129" t="s">
        <v>2434</v>
      </c>
      <c r="R46" s="44"/>
      <c r="S46" s="101"/>
      <c r="T46" s="101"/>
      <c r="U46" s="101"/>
      <c r="V46" s="78"/>
      <c r="W46" s="69"/>
    </row>
    <row r="47" spans="1:23" ht="18" x14ac:dyDescent="0.25">
      <c r="A47" s="142" t="str">
        <f>VLOOKUP(E47,'LISTADO ATM'!$A$2:$C$901,3,0)</f>
        <v>DISTRITO NACIONAL</v>
      </c>
      <c r="B47" s="126" t="s">
        <v>2728</v>
      </c>
      <c r="C47" s="96">
        <v>44436.0471412037</v>
      </c>
      <c r="D47" s="96" t="s">
        <v>2441</v>
      </c>
      <c r="E47" s="126">
        <v>908</v>
      </c>
      <c r="F47" s="142" t="str">
        <f>VLOOKUP(E47,VIP!$A$2:$O15471,2,0)</f>
        <v>DRBR16D</v>
      </c>
      <c r="G47" s="142" t="str">
        <f>VLOOKUP(E47,'LISTADO ATM'!$A$2:$B$900,2,0)</f>
        <v xml:space="preserve">ATM Oficina Plaza Botánika </v>
      </c>
      <c r="H47" s="142" t="str">
        <f>VLOOKUP(E47,VIP!$A$2:$O20432,7,FALSE)</f>
        <v>Si</v>
      </c>
      <c r="I47" s="142" t="str">
        <f>VLOOKUP(E47,VIP!$A$2:$O12397,8,FALSE)</f>
        <v>Si</v>
      </c>
      <c r="J47" s="142" t="str">
        <f>VLOOKUP(E47,VIP!$A$2:$O12347,8,FALSE)</f>
        <v>Si</v>
      </c>
      <c r="K47" s="142" t="str">
        <f>VLOOKUP(E47,VIP!$A$2:$O15921,6,0)</f>
        <v>NO</v>
      </c>
      <c r="L47" s="135" t="s">
        <v>2434</v>
      </c>
      <c r="M47" s="95" t="s">
        <v>2438</v>
      </c>
      <c r="N47" s="95" t="s">
        <v>2444</v>
      </c>
      <c r="O47" s="142" t="s">
        <v>2445</v>
      </c>
      <c r="P47" s="142"/>
      <c r="Q47" s="129" t="s">
        <v>2434</v>
      </c>
      <c r="R47" s="44"/>
      <c r="S47" s="101"/>
      <c r="T47" s="101"/>
      <c r="U47" s="101"/>
      <c r="V47" s="78"/>
      <c r="W47" s="69"/>
    </row>
    <row r="48" spans="1:23" ht="18" x14ac:dyDescent="0.25">
      <c r="A48" s="142" t="str">
        <f>VLOOKUP(E48,'LISTADO ATM'!$A$2:$C$901,3,0)</f>
        <v>ESTE</v>
      </c>
      <c r="B48" s="126" t="s">
        <v>2722</v>
      </c>
      <c r="C48" s="96">
        <v>44436.107499999998</v>
      </c>
      <c r="D48" s="96" t="s">
        <v>2460</v>
      </c>
      <c r="E48" s="126">
        <v>293</v>
      </c>
      <c r="F48" s="142" t="str">
        <f>VLOOKUP(E48,VIP!$A$2:$O15465,2,0)</f>
        <v>DRBR293</v>
      </c>
      <c r="G48" s="142" t="str">
        <f>VLOOKUP(E48,'LISTADO ATM'!$A$2:$B$900,2,0)</f>
        <v xml:space="preserve">ATM S/M Nueva Visión (San Pedro) </v>
      </c>
      <c r="H48" s="142" t="str">
        <f>VLOOKUP(E48,VIP!$A$2:$O20426,7,FALSE)</f>
        <v>Si</v>
      </c>
      <c r="I48" s="142" t="str">
        <f>VLOOKUP(E48,VIP!$A$2:$O12391,8,FALSE)</f>
        <v>Si</v>
      </c>
      <c r="J48" s="142" t="str">
        <f>VLOOKUP(E48,VIP!$A$2:$O12341,8,FALSE)</f>
        <v>Si</v>
      </c>
      <c r="K48" s="142" t="str">
        <f>VLOOKUP(E48,VIP!$A$2:$O15915,6,0)</f>
        <v>NO</v>
      </c>
      <c r="L48" s="135" t="s">
        <v>2434</v>
      </c>
      <c r="M48" s="95" t="s">
        <v>2438</v>
      </c>
      <c r="N48" s="95" t="s">
        <v>2444</v>
      </c>
      <c r="O48" s="142" t="s">
        <v>2461</v>
      </c>
      <c r="P48" s="142"/>
      <c r="Q48" s="129" t="s">
        <v>2434</v>
      </c>
      <c r="R48" s="44"/>
      <c r="S48" s="101"/>
      <c r="T48" s="101"/>
      <c r="U48" s="101"/>
      <c r="V48" s="78"/>
      <c r="W48" s="69"/>
    </row>
    <row r="49" spans="1:23" ht="18" x14ac:dyDescent="0.25">
      <c r="A49" s="142" t="str">
        <f>VLOOKUP(E49,'LISTADO ATM'!$A$2:$C$901,3,0)</f>
        <v>DISTRITO NACIONAL</v>
      </c>
      <c r="B49" s="126" t="s">
        <v>2721</v>
      </c>
      <c r="C49" s="96">
        <v>44436.117268518516</v>
      </c>
      <c r="D49" s="96" t="s">
        <v>2441</v>
      </c>
      <c r="E49" s="126">
        <v>585</v>
      </c>
      <c r="F49" s="142" t="str">
        <f>VLOOKUP(E49,VIP!$A$2:$O15464,2,0)</f>
        <v>DRBR083</v>
      </c>
      <c r="G49" s="142" t="str">
        <f>VLOOKUP(E49,'LISTADO ATM'!$A$2:$B$900,2,0)</f>
        <v xml:space="preserve">ATM Oficina Haina Oriental </v>
      </c>
      <c r="H49" s="142" t="str">
        <f>VLOOKUP(E49,VIP!$A$2:$O20425,7,FALSE)</f>
        <v>Si</v>
      </c>
      <c r="I49" s="142" t="str">
        <f>VLOOKUP(E49,VIP!$A$2:$O12390,8,FALSE)</f>
        <v>Si</v>
      </c>
      <c r="J49" s="142" t="str">
        <f>VLOOKUP(E49,VIP!$A$2:$O12340,8,FALSE)</f>
        <v>Si</v>
      </c>
      <c r="K49" s="142" t="str">
        <f>VLOOKUP(E49,VIP!$A$2:$O15914,6,0)</f>
        <v>NO</v>
      </c>
      <c r="L49" s="135" t="s">
        <v>2434</v>
      </c>
      <c r="M49" s="95" t="s">
        <v>2438</v>
      </c>
      <c r="N49" s="95" t="s">
        <v>2444</v>
      </c>
      <c r="O49" s="142" t="s">
        <v>2445</v>
      </c>
      <c r="P49" s="142"/>
      <c r="Q49" s="129" t="s">
        <v>2434</v>
      </c>
      <c r="R49" s="44"/>
      <c r="S49" s="101"/>
      <c r="T49" s="101"/>
      <c r="U49" s="101"/>
      <c r="V49" s="78"/>
      <c r="W49" s="69"/>
    </row>
    <row r="50" spans="1:23" ht="18" x14ac:dyDescent="0.25">
      <c r="A50" s="142" t="str">
        <f>VLOOKUP(E50,'LISTADO ATM'!$A$2:$C$901,3,0)</f>
        <v>ESTE</v>
      </c>
      <c r="B50" s="126" t="s">
        <v>2737</v>
      </c>
      <c r="C50" s="96">
        <v>44436.472511574073</v>
      </c>
      <c r="D50" s="96" t="s">
        <v>2441</v>
      </c>
      <c r="E50" s="126">
        <v>521</v>
      </c>
      <c r="F50" s="142" t="str">
        <f>VLOOKUP(E50,VIP!$A$2:$O15478,2,0)</f>
        <v>DRBR521</v>
      </c>
      <c r="G50" s="142" t="str">
        <f>VLOOKUP(E50,'LISTADO ATM'!$A$2:$B$900,2,0)</f>
        <v xml:space="preserve">ATM UNP Bayahibe (La Romana) </v>
      </c>
      <c r="H50" s="142" t="str">
        <f>VLOOKUP(E50,VIP!$A$2:$O20439,7,FALSE)</f>
        <v>Si</v>
      </c>
      <c r="I50" s="142" t="str">
        <f>VLOOKUP(E50,VIP!$A$2:$O12404,8,FALSE)</f>
        <v>Si</v>
      </c>
      <c r="J50" s="142" t="str">
        <f>VLOOKUP(E50,VIP!$A$2:$O12354,8,FALSE)</f>
        <v>Si</v>
      </c>
      <c r="K50" s="142" t="str">
        <f>VLOOKUP(E50,VIP!$A$2:$O15928,6,0)</f>
        <v>NO</v>
      </c>
      <c r="L50" s="135" t="s">
        <v>2434</v>
      </c>
      <c r="M50" s="95" t="s">
        <v>2438</v>
      </c>
      <c r="N50" s="95" t="s">
        <v>2444</v>
      </c>
      <c r="O50" s="142" t="s">
        <v>2445</v>
      </c>
      <c r="P50" s="142"/>
      <c r="Q50" s="129" t="s">
        <v>2434</v>
      </c>
      <c r="R50" s="44"/>
      <c r="S50" s="101"/>
      <c r="T50" s="101"/>
      <c r="U50" s="101"/>
      <c r="V50" s="78"/>
      <c r="W50" s="69"/>
    </row>
    <row r="51" spans="1:23" ht="18" x14ac:dyDescent="0.25">
      <c r="A51" s="142" t="str">
        <f>VLOOKUP(E51,'LISTADO ATM'!$A$2:$C$901,3,0)</f>
        <v>NORTE</v>
      </c>
      <c r="B51" s="126" t="s">
        <v>2674</v>
      </c>
      <c r="C51" s="96">
        <v>44435.572094907409</v>
      </c>
      <c r="D51" s="96" t="s">
        <v>2175</v>
      </c>
      <c r="E51" s="126">
        <v>496</v>
      </c>
      <c r="F51" s="142" t="str">
        <f>VLOOKUP(E51,VIP!$A$2:$O15466,2,0)</f>
        <v>DRBR496</v>
      </c>
      <c r="G51" s="142" t="str">
        <f>VLOOKUP(E51,'LISTADO ATM'!$A$2:$B$900,2,0)</f>
        <v xml:space="preserve">ATM Multicentro La Sirena Bonao </v>
      </c>
      <c r="H51" s="142" t="str">
        <f>VLOOKUP(E51,VIP!$A$2:$O20427,7,FALSE)</f>
        <v>Si</v>
      </c>
      <c r="I51" s="142" t="str">
        <f>VLOOKUP(E51,VIP!$A$2:$O12392,8,FALSE)</f>
        <v>Si</v>
      </c>
      <c r="J51" s="142" t="str">
        <f>VLOOKUP(E51,VIP!$A$2:$O12342,8,FALSE)</f>
        <v>Si</v>
      </c>
      <c r="K51" s="142" t="str">
        <f>VLOOKUP(E51,VIP!$A$2:$O15916,6,0)</f>
        <v>NO</v>
      </c>
      <c r="L51" s="135" t="s">
        <v>2684</v>
      </c>
      <c r="M51" s="95" t="s">
        <v>2438</v>
      </c>
      <c r="N51" s="95" t="s">
        <v>2444</v>
      </c>
      <c r="O51" s="142" t="s">
        <v>2582</v>
      </c>
      <c r="P51" s="142" t="s">
        <v>2628</v>
      </c>
      <c r="Q51" s="129" t="s">
        <v>2684</v>
      </c>
      <c r="R51" s="44"/>
      <c r="S51" s="101"/>
      <c r="T51" s="101"/>
      <c r="U51" s="101"/>
      <c r="V51" s="78"/>
      <c r="W51" s="69"/>
    </row>
    <row r="52" spans="1:23" ht="18" x14ac:dyDescent="0.25">
      <c r="A52" s="142" t="str">
        <f>VLOOKUP(E52,'LISTADO ATM'!$A$2:$C$901,3,0)</f>
        <v>NORTE</v>
      </c>
      <c r="B52" s="126" t="s">
        <v>2686</v>
      </c>
      <c r="C52" s="96">
        <v>44435.805555555555</v>
      </c>
      <c r="D52" s="96" t="s">
        <v>2175</v>
      </c>
      <c r="E52" s="126">
        <v>479</v>
      </c>
      <c r="F52" s="142" t="str">
        <f>VLOOKUP(E52,VIP!$A$2:$O15457,2,0)</f>
        <v>DRBR479</v>
      </c>
      <c r="G52" s="142" t="str">
        <f>VLOOKUP(E52,'LISTADO ATM'!$A$2:$B$900,2,0)</f>
        <v>ATM Estación Next Yapur Dumit</v>
      </c>
      <c r="H52" s="142">
        <f>VLOOKUP(E52,VIP!$A$2:$O20418,7,FALSE)</f>
        <v>0</v>
      </c>
      <c r="I52" s="142">
        <f>VLOOKUP(E52,VIP!$A$2:$O12383,8,FALSE)</f>
        <v>0</v>
      </c>
      <c r="J52" s="142">
        <f>VLOOKUP(E52,VIP!$A$2:$O12333,8,FALSE)</f>
        <v>0</v>
      </c>
      <c r="K52" s="142">
        <f>VLOOKUP(E52,VIP!$A$2:$O15907,6,0)</f>
        <v>0</v>
      </c>
      <c r="L52" s="135" t="s">
        <v>2684</v>
      </c>
      <c r="M52" s="95" t="s">
        <v>2438</v>
      </c>
      <c r="N52" s="95" t="s">
        <v>2444</v>
      </c>
      <c r="O52" s="142" t="s">
        <v>2582</v>
      </c>
      <c r="P52" s="142"/>
      <c r="Q52" s="129" t="s">
        <v>2684</v>
      </c>
      <c r="R52" s="44"/>
      <c r="S52" s="101"/>
      <c r="T52" s="101"/>
      <c r="U52" s="101"/>
      <c r="V52" s="78"/>
      <c r="W52" s="69"/>
    </row>
    <row r="53" spans="1:23" ht="18" x14ac:dyDescent="0.25">
      <c r="A53" s="142" t="str">
        <f>VLOOKUP(E53,'LISTADO ATM'!$A$2:$C$901,3,0)</f>
        <v>DISTRITO NACIONAL</v>
      </c>
      <c r="B53" s="126" t="s">
        <v>2734</v>
      </c>
      <c r="C53" s="96">
        <v>44436.008773148147</v>
      </c>
      <c r="D53" s="96" t="s">
        <v>2174</v>
      </c>
      <c r="E53" s="126">
        <v>318</v>
      </c>
      <c r="F53" s="142" t="str">
        <f>VLOOKUP(E53,VIP!$A$2:$O15477,2,0)</f>
        <v>DRBR318</v>
      </c>
      <c r="G53" s="142" t="str">
        <f>VLOOKUP(E53,'LISTADO ATM'!$A$2:$B$900,2,0)</f>
        <v>ATM Autoservicio Lope de Vega</v>
      </c>
      <c r="H53" s="142" t="str">
        <f>VLOOKUP(E53,VIP!$A$2:$O20438,7,FALSE)</f>
        <v>Si</v>
      </c>
      <c r="I53" s="142" t="str">
        <f>VLOOKUP(E53,VIP!$A$2:$O12403,8,FALSE)</f>
        <v>Si</v>
      </c>
      <c r="J53" s="142" t="str">
        <f>VLOOKUP(E53,VIP!$A$2:$O12353,8,FALSE)</f>
        <v>Si</v>
      </c>
      <c r="K53" s="142" t="str">
        <f>VLOOKUP(E53,VIP!$A$2:$O15927,6,0)</f>
        <v>NO</v>
      </c>
      <c r="L53" s="135" t="s">
        <v>2684</v>
      </c>
      <c r="M53" s="95" t="s">
        <v>2438</v>
      </c>
      <c r="N53" s="95" t="s">
        <v>2444</v>
      </c>
      <c r="O53" s="142" t="s">
        <v>2446</v>
      </c>
      <c r="P53" s="142"/>
      <c r="Q53" s="129" t="s">
        <v>2684</v>
      </c>
      <c r="R53" s="44"/>
      <c r="S53" s="101"/>
      <c r="T53" s="101"/>
      <c r="U53" s="101"/>
      <c r="V53" s="78"/>
      <c r="W53" s="69"/>
    </row>
    <row r="54" spans="1:23" ht="18" x14ac:dyDescent="0.25">
      <c r="A54" s="142" t="str">
        <f>VLOOKUP(E54,'LISTADO ATM'!$A$2:$C$901,3,0)</f>
        <v>DISTRITO NACIONAL</v>
      </c>
      <c r="B54" s="126" t="s">
        <v>2694</v>
      </c>
      <c r="C54" s="96">
        <v>44435.722615740742</v>
      </c>
      <c r="D54" s="96" t="s">
        <v>2174</v>
      </c>
      <c r="E54" s="126">
        <v>13</v>
      </c>
      <c r="F54" s="142" t="str">
        <f>VLOOKUP(E54,VIP!$A$2:$O15471,2,0)</f>
        <v>DRBR013</v>
      </c>
      <c r="G54" s="142" t="str">
        <f>VLOOKUP(E54,'LISTADO ATM'!$A$2:$B$900,2,0)</f>
        <v xml:space="preserve">ATM CDEEE </v>
      </c>
      <c r="H54" s="142" t="str">
        <f>VLOOKUP(E54,VIP!$A$2:$O20432,7,FALSE)</f>
        <v>Si</v>
      </c>
      <c r="I54" s="142" t="str">
        <f>VLOOKUP(E54,VIP!$A$2:$O12397,8,FALSE)</f>
        <v>Si</v>
      </c>
      <c r="J54" s="142" t="str">
        <f>VLOOKUP(E54,VIP!$A$2:$O12347,8,FALSE)</f>
        <v>Si</v>
      </c>
      <c r="K54" s="142" t="str">
        <f>VLOOKUP(E54,VIP!$A$2:$O15921,6,0)</f>
        <v>NO</v>
      </c>
      <c r="L54" s="135" t="s">
        <v>2631</v>
      </c>
      <c r="M54" s="151" t="s">
        <v>2534</v>
      </c>
      <c r="N54" s="95" t="s">
        <v>2682</v>
      </c>
      <c r="O54" s="142" t="s">
        <v>2446</v>
      </c>
      <c r="P54" s="142"/>
      <c r="Q54" s="152">
        <v>44436.448611111111</v>
      </c>
      <c r="R54" s="44"/>
      <c r="S54" s="101"/>
      <c r="T54" s="101"/>
      <c r="U54" s="101"/>
      <c r="V54" s="78"/>
      <c r="W54" s="69"/>
    </row>
    <row r="55" spans="1:23" ht="18" x14ac:dyDescent="0.25">
      <c r="A55" s="142" t="str">
        <f>VLOOKUP(E55,'LISTADO ATM'!$A$2:$C$901,3,0)</f>
        <v>ESTE</v>
      </c>
      <c r="B55" s="126" t="s">
        <v>2703</v>
      </c>
      <c r="C55" s="96">
        <v>44435.970821759256</v>
      </c>
      <c r="D55" s="96" t="s">
        <v>2174</v>
      </c>
      <c r="E55" s="126">
        <v>933</v>
      </c>
      <c r="F55" s="142" t="str">
        <f>VLOOKUP(E55,VIP!$A$2:$O15478,2,0)</f>
        <v>DRBR933</v>
      </c>
      <c r="G55" s="142" t="str">
        <f>VLOOKUP(E55,'LISTADO ATM'!$A$2:$B$900,2,0)</f>
        <v>ATM Hotel Dreams Punta Cana II</v>
      </c>
      <c r="H55" s="142" t="str">
        <f>VLOOKUP(E55,VIP!$A$2:$O20439,7,FALSE)</f>
        <v>Si</v>
      </c>
      <c r="I55" s="142" t="str">
        <f>VLOOKUP(E55,VIP!$A$2:$O12404,8,FALSE)</f>
        <v>Si</v>
      </c>
      <c r="J55" s="142" t="str">
        <f>VLOOKUP(E55,VIP!$A$2:$O12354,8,FALSE)</f>
        <v>Si</v>
      </c>
      <c r="K55" s="142" t="str">
        <f>VLOOKUP(E55,VIP!$A$2:$O15928,6,0)</f>
        <v>NO</v>
      </c>
      <c r="L55" s="135" t="s">
        <v>2631</v>
      </c>
      <c r="M55" s="95" t="s">
        <v>2438</v>
      </c>
      <c r="N55" s="95" t="s">
        <v>2444</v>
      </c>
      <c r="O55" s="142" t="s">
        <v>2446</v>
      </c>
      <c r="P55" s="142"/>
      <c r="Q55" s="129" t="s">
        <v>2631</v>
      </c>
      <c r="R55" s="44"/>
      <c r="S55" s="101"/>
      <c r="T55" s="101"/>
      <c r="U55" s="101"/>
      <c r="V55" s="78"/>
      <c r="W55" s="69"/>
    </row>
    <row r="56" spans="1:23" ht="18" x14ac:dyDescent="0.25">
      <c r="A56" s="142" t="str">
        <f>VLOOKUP(E56,'LISTADO ATM'!$A$2:$C$901,3,0)</f>
        <v>SUR</v>
      </c>
      <c r="B56" s="126" t="s">
        <v>2743</v>
      </c>
      <c r="C56" s="96">
        <v>44436.454039351855</v>
      </c>
      <c r="D56" s="96" t="s">
        <v>2174</v>
      </c>
      <c r="E56" s="126">
        <v>699</v>
      </c>
      <c r="F56" s="142" t="str">
        <f>VLOOKUP(E56,VIP!$A$2:$O15484,2,0)</f>
        <v>DRBR699</v>
      </c>
      <c r="G56" s="142" t="str">
        <f>VLOOKUP(E56,'LISTADO ATM'!$A$2:$B$900,2,0)</f>
        <v>ATM S/M Bravo Bani</v>
      </c>
      <c r="H56" s="142" t="str">
        <f>VLOOKUP(E56,VIP!$A$2:$O20445,7,FALSE)</f>
        <v>NO</v>
      </c>
      <c r="I56" s="142" t="str">
        <f>VLOOKUP(E56,VIP!$A$2:$O12410,8,FALSE)</f>
        <v>SI</v>
      </c>
      <c r="J56" s="142" t="str">
        <f>VLOOKUP(E56,VIP!$A$2:$O12360,8,FALSE)</f>
        <v>SI</v>
      </c>
      <c r="K56" s="142" t="str">
        <f>VLOOKUP(E56,VIP!$A$2:$O15934,6,0)</f>
        <v>NO</v>
      </c>
      <c r="L56" s="135" t="s">
        <v>2631</v>
      </c>
      <c r="M56" s="95" t="s">
        <v>2438</v>
      </c>
      <c r="N56" s="95" t="s">
        <v>2444</v>
      </c>
      <c r="O56" s="142" t="s">
        <v>2446</v>
      </c>
      <c r="P56" s="142"/>
      <c r="Q56" s="129" t="s">
        <v>2631</v>
      </c>
      <c r="R56" s="44"/>
      <c r="S56" s="101"/>
      <c r="T56" s="101"/>
      <c r="U56" s="101"/>
      <c r="V56" s="78"/>
      <c r="W56" s="69"/>
    </row>
    <row r="57" spans="1:23" ht="18" x14ac:dyDescent="0.25">
      <c r="A57" s="142" t="str">
        <f>VLOOKUP(E57,'LISTADO ATM'!$A$2:$C$901,3,0)</f>
        <v>DISTRITO NACIONAL</v>
      </c>
      <c r="B57" s="126" t="s">
        <v>2692</v>
      </c>
      <c r="C57" s="96">
        <v>44435.763483796298</v>
      </c>
      <c r="D57" s="96" t="s">
        <v>2174</v>
      </c>
      <c r="E57" s="126">
        <v>932</v>
      </c>
      <c r="F57" s="142" t="str">
        <f>VLOOKUP(E57,VIP!$A$2:$O15469,2,0)</f>
        <v>DRBR01E</v>
      </c>
      <c r="G57" s="142" t="str">
        <f>VLOOKUP(E57,'LISTADO ATM'!$A$2:$B$900,2,0)</f>
        <v xml:space="preserve">ATM Banco Agrícola </v>
      </c>
      <c r="H57" s="142" t="str">
        <f>VLOOKUP(E57,VIP!$A$2:$O20430,7,FALSE)</f>
        <v>Si</v>
      </c>
      <c r="I57" s="142" t="str">
        <f>VLOOKUP(E57,VIP!$A$2:$O12395,8,FALSE)</f>
        <v>Si</v>
      </c>
      <c r="J57" s="142" t="str">
        <f>VLOOKUP(E57,VIP!$A$2:$O12345,8,FALSE)</f>
        <v>Si</v>
      </c>
      <c r="K57" s="142" t="str">
        <f>VLOOKUP(E57,VIP!$A$2:$O15919,6,0)</f>
        <v>NO</v>
      </c>
      <c r="L57" s="135" t="s">
        <v>2633</v>
      </c>
      <c r="M57" s="151" t="s">
        <v>2534</v>
      </c>
      <c r="N57" s="95" t="s">
        <v>2444</v>
      </c>
      <c r="O57" s="142" t="s">
        <v>2446</v>
      </c>
      <c r="P57" s="142" t="s">
        <v>2735</v>
      </c>
      <c r="Q57" s="152"/>
      <c r="R57" s="44"/>
      <c r="S57" s="101"/>
      <c r="T57" s="101"/>
      <c r="U57" s="101"/>
      <c r="V57" s="78"/>
      <c r="W57" s="69"/>
    </row>
    <row r="58" spans="1:23" ht="18" x14ac:dyDescent="0.25">
      <c r="A58" s="142" t="str">
        <f>VLOOKUP(E58,'LISTADO ATM'!$A$2:$C$901,3,0)</f>
        <v>DISTRITO NACIONAL</v>
      </c>
      <c r="B58" s="126" t="s">
        <v>2690</v>
      </c>
      <c r="C58" s="96">
        <v>44435.764861111114</v>
      </c>
      <c r="D58" s="96" t="s">
        <v>2174</v>
      </c>
      <c r="E58" s="126">
        <v>26</v>
      </c>
      <c r="F58" s="142" t="str">
        <f>VLOOKUP(E58,VIP!$A$2:$O15466,2,0)</f>
        <v>DRBR221</v>
      </c>
      <c r="G58" s="142" t="str">
        <f>VLOOKUP(E58,'LISTADO ATM'!$A$2:$B$900,2,0)</f>
        <v>ATM S/M Jumbo San Isidro</v>
      </c>
      <c r="H58" s="142" t="str">
        <f>VLOOKUP(E58,VIP!$A$2:$O20427,7,FALSE)</f>
        <v>Si</v>
      </c>
      <c r="I58" s="142" t="str">
        <f>VLOOKUP(E58,VIP!$A$2:$O12392,8,FALSE)</f>
        <v>Si</v>
      </c>
      <c r="J58" s="142" t="str">
        <f>VLOOKUP(E58,VIP!$A$2:$O12342,8,FALSE)</f>
        <v>Si</v>
      </c>
      <c r="K58" s="142" t="str">
        <f>VLOOKUP(E58,VIP!$A$2:$O15916,6,0)</f>
        <v>NO</v>
      </c>
      <c r="L58" s="135" t="s">
        <v>2633</v>
      </c>
      <c r="M58" s="95" t="s">
        <v>2438</v>
      </c>
      <c r="N58" s="95" t="s">
        <v>2444</v>
      </c>
      <c r="O58" s="142" t="s">
        <v>2446</v>
      </c>
      <c r="P58" s="142" t="s">
        <v>2628</v>
      </c>
      <c r="Q58" s="129" t="s">
        <v>2633</v>
      </c>
      <c r="R58" s="44"/>
      <c r="S58" s="101"/>
      <c r="T58" s="101"/>
      <c r="U58" s="101"/>
      <c r="V58" s="78"/>
      <c r="W58" s="69"/>
    </row>
    <row r="59" spans="1:23" ht="18" x14ac:dyDescent="0.25">
      <c r="A59" s="142" t="str">
        <f>VLOOKUP(E59,'LISTADO ATM'!$A$2:$C$901,3,0)</f>
        <v>DISTRITO NACIONAL</v>
      </c>
      <c r="B59" s="126" t="s">
        <v>2685</v>
      </c>
      <c r="C59" s="96">
        <v>44435.807233796295</v>
      </c>
      <c r="D59" s="96" t="s">
        <v>2174</v>
      </c>
      <c r="E59" s="126">
        <v>449</v>
      </c>
      <c r="F59" s="142" t="str">
        <f>VLOOKUP(E59,VIP!$A$2:$O15456,2,0)</f>
        <v>DRBR449</v>
      </c>
      <c r="G59" s="142" t="str">
        <f>VLOOKUP(E59,'LISTADO ATM'!$A$2:$B$900,2,0)</f>
        <v>ATM Autobanco Lope de Vega II</v>
      </c>
      <c r="H59" s="142" t="str">
        <f>VLOOKUP(E59,VIP!$A$2:$O20417,7,FALSE)</f>
        <v>Si</v>
      </c>
      <c r="I59" s="142" t="str">
        <f>VLOOKUP(E59,VIP!$A$2:$O12382,8,FALSE)</f>
        <v>Si</v>
      </c>
      <c r="J59" s="142" t="str">
        <f>VLOOKUP(E59,VIP!$A$2:$O12332,8,FALSE)</f>
        <v>Si</v>
      </c>
      <c r="K59" s="142" t="str">
        <f>VLOOKUP(E59,VIP!$A$2:$O15906,6,0)</f>
        <v>NO</v>
      </c>
      <c r="L59" s="135" t="s">
        <v>2633</v>
      </c>
      <c r="M59" s="95" t="s">
        <v>2438</v>
      </c>
      <c r="N59" s="95" t="s">
        <v>2444</v>
      </c>
      <c r="O59" s="142" t="s">
        <v>2446</v>
      </c>
      <c r="P59" s="142" t="s">
        <v>2628</v>
      </c>
      <c r="Q59" s="129" t="s">
        <v>2633</v>
      </c>
      <c r="R59" s="44"/>
      <c r="S59" s="101"/>
      <c r="T59" s="101"/>
      <c r="U59" s="101"/>
      <c r="V59" s="78"/>
      <c r="W59" s="69"/>
    </row>
    <row r="60" spans="1:23" ht="18" x14ac:dyDescent="0.25">
      <c r="A60" s="142" t="str">
        <f>VLOOKUP(E60,'LISTADO ATM'!$A$2:$C$901,3,0)</f>
        <v>DISTRITO NACIONAL</v>
      </c>
      <c r="B60" s="126" t="s">
        <v>2748</v>
      </c>
      <c r="C60" s="96">
        <v>44436.427199074074</v>
      </c>
      <c r="D60" s="96" t="s">
        <v>2174</v>
      </c>
      <c r="E60" s="126">
        <v>958</v>
      </c>
      <c r="F60" s="142" t="str">
        <f>VLOOKUP(E60,VIP!$A$2:$O15489,2,0)</f>
        <v>DRBR958</v>
      </c>
      <c r="G60" s="142" t="str">
        <f>VLOOKUP(E60,'LISTADO ATM'!$A$2:$B$900,2,0)</f>
        <v xml:space="preserve">ATM Olé Aut. San Isidro </v>
      </c>
      <c r="H60" s="142" t="str">
        <f>VLOOKUP(E60,VIP!$A$2:$O20450,7,FALSE)</f>
        <v>Si</v>
      </c>
      <c r="I60" s="142" t="str">
        <f>VLOOKUP(E60,VIP!$A$2:$O12415,8,FALSE)</f>
        <v>Si</v>
      </c>
      <c r="J60" s="142" t="str">
        <f>VLOOKUP(E60,VIP!$A$2:$O12365,8,FALSE)</f>
        <v>Si</v>
      </c>
      <c r="K60" s="142" t="str">
        <f>VLOOKUP(E60,VIP!$A$2:$O15939,6,0)</f>
        <v>NO</v>
      </c>
      <c r="L60" s="135" t="s">
        <v>2626</v>
      </c>
      <c r="M60" s="95" t="s">
        <v>2438</v>
      </c>
      <c r="N60" s="95" t="s">
        <v>2444</v>
      </c>
      <c r="O60" s="142" t="s">
        <v>2446</v>
      </c>
      <c r="P60" s="142"/>
      <c r="Q60" s="129" t="s">
        <v>2763</v>
      </c>
      <c r="R60" s="44"/>
      <c r="S60" s="101"/>
      <c r="T60" s="101"/>
      <c r="U60" s="101"/>
      <c r="V60" s="78"/>
      <c r="W60" s="69"/>
    </row>
    <row r="61" spans="1:23" ht="18" x14ac:dyDescent="0.25">
      <c r="A61" s="142" t="str">
        <f>VLOOKUP(E61,'LISTADO ATM'!$A$2:$C$901,3,0)</f>
        <v>DISTRITO NACIONAL</v>
      </c>
      <c r="B61" s="126" t="s">
        <v>2641</v>
      </c>
      <c r="C61" s="96">
        <v>44434.459016203706</v>
      </c>
      <c r="D61" s="96" t="s">
        <v>2174</v>
      </c>
      <c r="E61" s="126">
        <v>909</v>
      </c>
      <c r="F61" s="142" t="str">
        <f>VLOOKUP(E61,VIP!$A$2:$O15451,2,0)</f>
        <v>DRBR01A</v>
      </c>
      <c r="G61" s="142" t="str">
        <f>VLOOKUP(E61,'LISTADO ATM'!$A$2:$B$900,2,0)</f>
        <v xml:space="preserve">ATM UNP UASD </v>
      </c>
      <c r="H61" s="142" t="str">
        <f>VLOOKUP(E61,VIP!$A$2:$O20412,7,FALSE)</f>
        <v>Si</v>
      </c>
      <c r="I61" s="142" t="str">
        <f>VLOOKUP(E61,VIP!$A$2:$O12377,8,FALSE)</f>
        <v>Si</v>
      </c>
      <c r="J61" s="142" t="str">
        <f>VLOOKUP(E61,VIP!$A$2:$O12327,8,FALSE)</f>
        <v>Si</v>
      </c>
      <c r="K61" s="142" t="str">
        <f>VLOOKUP(E61,VIP!$A$2:$O15901,6,0)</f>
        <v>SI</v>
      </c>
      <c r="L61" s="135" t="s">
        <v>2626</v>
      </c>
      <c r="M61" s="95" t="s">
        <v>2438</v>
      </c>
      <c r="N61" s="95" t="s">
        <v>2637</v>
      </c>
      <c r="O61" s="142" t="s">
        <v>2446</v>
      </c>
      <c r="P61" s="142"/>
      <c r="Q61" s="129" t="s">
        <v>2626</v>
      </c>
      <c r="R61" s="44"/>
      <c r="S61" s="101"/>
      <c r="T61" s="101"/>
      <c r="U61" s="101"/>
      <c r="V61" s="78"/>
      <c r="W61" s="69"/>
    </row>
    <row r="62" spans="1:23" ht="18" x14ac:dyDescent="0.25">
      <c r="A62" s="142" t="str">
        <f>VLOOKUP(E62,'LISTADO ATM'!$A$2:$C$901,3,0)</f>
        <v>DISTRITO NACIONAL</v>
      </c>
      <c r="B62" s="126" t="s">
        <v>2742</v>
      </c>
      <c r="C62" s="96">
        <v>44436.456736111111</v>
      </c>
      <c r="D62" s="96" t="s">
        <v>2174</v>
      </c>
      <c r="E62" s="126">
        <v>697</v>
      </c>
      <c r="F62" s="142" t="str">
        <f>VLOOKUP(E62,VIP!$A$2:$O15483,2,0)</f>
        <v>DRBR697</v>
      </c>
      <c r="G62" s="142" t="str">
        <f>VLOOKUP(E62,'LISTADO ATM'!$A$2:$B$900,2,0)</f>
        <v>ATM Hipermercado Olé Ciudad Juan Bosch</v>
      </c>
      <c r="H62" s="142" t="str">
        <f>VLOOKUP(E62,VIP!$A$2:$O20444,7,FALSE)</f>
        <v>Si</v>
      </c>
      <c r="I62" s="142" t="str">
        <f>VLOOKUP(E62,VIP!$A$2:$O12409,8,FALSE)</f>
        <v>Si</v>
      </c>
      <c r="J62" s="142" t="str">
        <f>VLOOKUP(E62,VIP!$A$2:$O12359,8,FALSE)</f>
        <v>Si</v>
      </c>
      <c r="K62" s="142" t="str">
        <f>VLOOKUP(E62,VIP!$A$2:$O15933,6,0)</f>
        <v>NO</v>
      </c>
      <c r="L62" s="135" t="s">
        <v>2626</v>
      </c>
      <c r="M62" s="95" t="s">
        <v>2438</v>
      </c>
      <c r="N62" s="95" t="s">
        <v>2444</v>
      </c>
      <c r="O62" s="142" t="s">
        <v>2446</v>
      </c>
      <c r="P62" s="142"/>
      <c r="Q62" s="129" t="s">
        <v>2626</v>
      </c>
      <c r="R62" s="44"/>
      <c r="S62" s="101"/>
      <c r="T62" s="101"/>
      <c r="U62" s="101"/>
      <c r="V62" s="78"/>
      <c r="W62" s="69"/>
    </row>
    <row r="63" spans="1:23" ht="18" x14ac:dyDescent="0.25">
      <c r="A63" s="142" t="str">
        <f>VLOOKUP(E63,'LISTADO ATM'!$A$2:$C$901,3,0)</f>
        <v>NORTE</v>
      </c>
      <c r="B63" s="126" t="s">
        <v>2644</v>
      </c>
      <c r="C63" s="96">
        <v>44434.790289351855</v>
      </c>
      <c r="D63" s="96" t="s">
        <v>2611</v>
      </c>
      <c r="E63" s="126">
        <v>903</v>
      </c>
      <c r="F63" s="142" t="str">
        <f>VLOOKUP(E63,VIP!$A$2:$O15465,2,0)</f>
        <v>DRBR903</v>
      </c>
      <c r="G63" s="142" t="str">
        <f>VLOOKUP(E63,'LISTADO ATM'!$A$2:$B$900,2,0)</f>
        <v xml:space="preserve">ATM Oficina La Vega Real I </v>
      </c>
      <c r="H63" s="142" t="str">
        <f>VLOOKUP(E63,VIP!$A$2:$O20426,7,FALSE)</f>
        <v>Si</v>
      </c>
      <c r="I63" s="142" t="str">
        <f>VLOOKUP(E63,VIP!$A$2:$O12391,8,FALSE)</f>
        <v>Si</v>
      </c>
      <c r="J63" s="142" t="str">
        <f>VLOOKUP(E63,VIP!$A$2:$O12341,8,FALSE)</f>
        <v>Si</v>
      </c>
      <c r="K63" s="142" t="str">
        <f>VLOOKUP(E63,VIP!$A$2:$O15915,6,0)</f>
        <v>NO</v>
      </c>
      <c r="L63" s="135" t="s">
        <v>2410</v>
      </c>
      <c r="M63" s="151" t="s">
        <v>2534</v>
      </c>
      <c r="N63" s="95" t="s">
        <v>2444</v>
      </c>
      <c r="O63" s="142" t="s">
        <v>2612</v>
      </c>
      <c r="P63" s="142"/>
      <c r="Q63" s="152">
        <v>44436.459027777775</v>
      </c>
      <c r="R63" s="44"/>
      <c r="S63" s="101"/>
      <c r="T63" s="101"/>
      <c r="U63" s="101"/>
      <c r="V63" s="78"/>
      <c r="W63" s="69"/>
    </row>
    <row r="64" spans="1:23" ht="18" x14ac:dyDescent="0.25">
      <c r="A64" s="142" t="str">
        <f>VLOOKUP(E64,'LISTADO ATM'!$A$2:$C$901,3,0)</f>
        <v>DISTRITO NACIONAL</v>
      </c>
      <c r="B64" s="126" t="s">
        <v>2702</v>
      </c>
      <c r="C64" s="96">
        <v>44435.637974537036</v>
      </c>
      <c r="D64" s="96" t="s">
        <v>2441</v>
      </c>
      <c r="E64" s="126">
        <v>755</v>
      </c>
      <c r="F64" s="142" t="str">
        <f>VLOOKUP(E64,VIP!$A$2:$O15484,2,0)</f>
        <v>DRBR755</v>
      </c>
      <c r="G64" s="142" t="str">
        <f>VLOOKUP(E64,'LISTADO ATM'!$A$2:$B$900,2,0)</f>
        <v xml:space="preserve">ATM Oficina Galería del Este (Plaza) </v>
      </c>
      <c r="H64" s="142" t="str">
        <f>VLOOKUP(E64,VIP!$A$2:$O20445,7,FALSE)</f>
        <v>Si</v>
      </c>
      <c r="I64" s="142" t="str">
        <f>VLOOKUP(E64,VIP!$A$2:$O12410,8,FALSE)</f>
        <v>Si</v>
      </c>
      <c r="J64" s="142" t="str">
        <f>VLOOKUP(E64,VIP!$A$2:$O12360,8,FALSE)</f>
        <v>Si</v>
      </c>
      <c r="K64" s="142" t="str">
        <f>VLOOKUP(E64,VIP!$A$2:$O15934,6,0)</f>
        <v>NO</v>
      </c>
      <c r="L64" s="135" t="s">
        <v>2410</v>
      </c>
      <c r="M64" s="151" t="s">
        <v>2534</v>
      </c>
      <c r="N64" s="95" t="s">
        <v>2444</v>
      </c>
      <c r="O64" s="142" t="s">
        <v>2445</v>
      </c>
      <c r="P64" s="142"/>
      <c r="Q64" s="152">
        <v>44436.459027777775</v>
      </c>
      <c r="R64" s="44"/>
      <c r="S64" s="101"/>
      <c r="T64" s="101"/>
      <c r="U64" s="101"/>
      <c r="V64" s="78"/>
      <c r="W64" s="69"/>
    </row>
    <row r="65" spans="1:23" ht="18" x14ac:dyDescent="0.25">
      <c r="A65" s="142" t="str">
        <f>VLOOKUP(E65,'LISTADO ATM'!$A$2:$C$901,3,0)</f>
        <v>ESTE</v>
      </c>
      <c r="B65" s="126" t="s">
        <v>2712</v>
      </c>
      <c r="C65" s="96">
        <v>44435.919131944444</v>
      </c>
      <c r="D65" s="96" t="s">
        <v>2460</v>
      </c>
      <c r="E65" s="126">
        <v>651</v>
      </c>
      <c r="F65" s="142" t="str">
        <f>VLOOKUP(E65,VIP!$A$2:$O15467,2,0)</f>
        <v>DRBR651</v>
      </c>
      <c r="G65" s="142" t="str">
        <f>VLOOKUP(E65,'LISTADO ATM'!$A$2:$B$900,2,0)</f>
        <v>ATM Eco Petroleo Romana</v>
      </c>
      <c r="H65" s="142" t="str">
        <f>VLOOKUP(E65,VIP!$A$2:$O20428,7,FALSE)</f>
        <v>Si</v>
      </c>
      <c r="I65" s="142" t="str">
        <f>VLOOKUP(E65,VIP!$A$2:$O12393,8,FALSE)</f>
        <v>Si</v>
      </c>
      <c r="J65" s="142" t="str">
        <f>VLOOKUP(E65,VIP!$A$2:$O12343,8,FALSE)</f>
        <v>Si</v>
      </c>
      <c r="K65" s="142" t="str">
        <f>VLOOKUP(E65,VIP!$A$2:$O15917,6,0)</f>
        <v>NO</v>
      </c>
      <c r="L65" s="135" t="s">
        <v>2410</v>
      </c>
      <c r="M65" s="151" t="s">
        <v>2534</v>
      </c>
      <c r="N65" s="95" t="s">
        <v>2444</v>
      </c>
      <c r="O65" s="142" t="s">
        <v>2461</v>
      </c>
      <c r="P65" s="142"/>
      <c r="Q65" s="152">
        <v>44436.454861111109</v>
      </c>
      <c r="R65" s="44"/>
      <c r="S65" s="101"/>
      <c r="T65" s="101"/>
      <c r="U65" s="101"/>
      <c r="V65" s="78"/>
      <c r="W65" s="69"/>
    </row>
    <row r="66" spans="1:23" ht="18" x14ac:dyDescent="0.25">
      <c r="A66" s="142" t="str">
        <f>VLOOKUP(E66,'LISTADO ATM'!$A$2:$C$901,3,0)</f>
        <v>ESTE</v>
      </c>
      <c r="B66" s="126" t="s">
        <v>2708</v>
      </c>
      <c r="C66" s="96">
        <v>44435.958240740743</v>
      </c>
      <c r="D66" s="96" t="s">
        <v>2460</v>
      </c>
      <c r="E66" s="126">
        <v>121</v>
      </c>
      <c r="F66" s="142" t="str">
        <f>VLOOKUP(E66,VIP!$A$2:$O15463,2,0)</f>
        <v>DRBR121</v>
      </c>
      <c r="G66" s="142" t="str">
        <f>VLOOKUP(E66,'LISTADO ATM'!$A$2:$B$900,2,0)</f>
        <v xml:space="preserve">ATM Oficina Bayaguana </v>
      </c>
      <c r="H66" s="142" t="str">
        <f>VLOOKUP(E66,VIP!$A$2:$O20424,7,FALSE)</f>
        <v>Si</v>
      </c>
      <c r="I66" s="142" t="str">
        <f>VLOOKUP(E66,VIP!$A$2:$O12389,8,FALSE)</f>
        <v>Si</v>
      </c>
      <c r="J66" s="142" t="str">
        <f>VLOOKUP(E66,VIP!$A$2:$O12339,8,FALSE)</f>
        <v>Si</v>
      </c>
      <c r="K66" s="142" t="str">
        <f>VLOOKUP(E66,VIP!$A$2:$O15913,6,0)</f>
        <v>SI</v>
      </c>
      <c r="L66" s="135" t="s">
        <v>2410</v>
      </c>
      <c r="M66" s="151" t="s">
        <v>2534</v>
      </c>
      <c r="N66" s="95" t="s">
        <v>2444</v>
      </c>
      <c r="O66" s="142" t="s">
        <v>2461</v>
      </c>
      <c r="P66" s="142"/>
      <c r="Q66" s="152">
        <v>44436.456944444442</v>
      </c>
      <c r="R66" s="44"/>
      <c r="S66" s="101"/>
      <c r="T66" s="101"/>
      <c r="U66" s="101"/>
      <c r="V66" s="78"/>
      <c r="W66" s="69"/>
    </row>
    <row r="67" spans="1:23" ht="18" x14ac:dyDescent="0.25">
      <c r="A67" s="142" t="str">
        <f>VLOOKUP(E67,'LISTADO ATM'!$A$2:$C$901,3,0)</f>
        <v>DISTRITO NACIONAL</v>
      </c>
      <c r="B67" s="126" t="s">
        <v>2706</v>
      </c>
      <c r="C67" s="96">
        <v>44435.959467592591</v>
      </c>
      <c r="D67" s="96" t="s">
        <v>2460</v>
      </c>
      <c r="E67" s="126">
        <v>409</v>
      </c>
      <c r="F67" s="142" t="str">
        <f>VLOOKUP(E67,VIP!$A$2:$O15461,2,0)</f>
        <v>DRBR409</v>
      </c>
      <c r="G67" s="142" t="str">
        <f>VLOOKUP(E67,'LISTADO ATM'!$A$2:$B$900,2,0)</f>
        <v xml:space="preserve">ATM Oficina Las Palmas de Herrera I </v>
      </c>
      <c r="H67" s="142" t="str">
        <f>VLOOKUP(E67,VIP!$A$2:$O20422,7,FALSE)</f>
        <v>Si</v>
      </c>
      <c r="I67" s="142" t="str">
        <f>VLOOKUP(E67,VIP!$A$2:$O12387,8,FALSE)</f>
        <v>Si</v>
      </c>
      <c r="J67" s="142" t="str">
        <f>VLOOKUP(E67,VIP!$A$2:$O12337,8,FALSE)</f>
        <v>Si</v>
      </c>
      <c r="K67" s="142" t="str">
        <f>VLOOKUP(E67,VIP!$A$2:$O15911,6,0)</f>
        <v>NO</v>
      </c>
      <c r="L67" s="135" t="s">
        <v>2410</v>
      </c>
      <c r="M67" s="151" t="s">
        <v>2534</v>
      </c>
      <c r="N67" s="95" t="s">
        <v>2444</v>
      </c>
      <c r="O67" s="142" t="s">
        <v>2461</v>
      </c>
      <c r="P67" s="142"/>
      <c r="Q67" s="152">
        <v>44436.458333333336</v>
      </c>
      <c r="R67" s="44"/>
      <c r="S67" s="101"/>
      <c r="T67" s="101"/>
      <c r="U67" s="101"/>
      <c r="V67" s="78"/>
      <c r="W67" s="69"/>
    </row>
    <row r="68" spans="1:23" ht="18" x14ac:dyDescent="0.25">
      <c r="A68" s="142" t="str">
        <f>VLOOKUP(E68,'LISTADO ATM'!$A$2:$C$901,3,0)</f>
        <v>NORTE</v>
      </c>
      <c r="B68" s="126" t="s">
        <v>2726</v>
      </c>
      <c r="C68" s="96">
        <v>44436.073067129626</v>
      </c>
      <c r="D68" s="96" t="s">
        <v>2460</v>
      </c>
      <c r="E68" s="126">
        <v>3</v>
      </c>
      <c r="F68" s="142" t="str">
        <f>VLOOKUP(E68,VIP!$A$2:$O15469,2,0)</f>
        <v>DRBR003</v>
      </c>
      <c r="G68" s="142" t="str">
        <f>VLOOKUP(E68,'LISTADO ATM'!$A$2:$B$900,2,0)</f>
        <v>ATM Autoservicio La Vega Real</v>
      </c>
      <c r="H68" s="142" t="str">
        <f>VLOOKUP(E68,VIP!$A$2:$O20430,7,FALSE)</f>
        <v>Si</v>
      </c>
      <c r="I68" s="142" t="str">
        <f>VLOOKUP(E68,VIP!$A$2:$O12395,8,FALSE)</f>
        <v>Si</v>
      </c>
      <c r="J68" s="142" t="str">
        <f>VLOOKUP(E68,VIP!$A$2:$O12345,8,FALSE)</f>
        <v>Si</v>
      </c>
      <c r="K68" s="142" t="str">
        <f>VLOOKUP(E68,VIP!$A$2:$O15919,6,0)</f>
        <v>NO</v>
      </c>
      <c r="L68" s="135" t="s">
        <v>2410</v>
      </c>
      <c r="M68" s="151" t="s">
        <v>2534</v>
      </c>
      <c r="N68" s="95" t="s">
        <v>2444</v>
      </c>
      <c r="O68" s="142" t="s">
        <v>2461</v>
      </c>
      <c r="P68" s="142"/>
      <c r="Q68" s="152">
        <v>44436.446527777778</v>
      </c>
      <c r="R68" s="44"/>
      <c r="S68" s="101"/>
      <c r="T68" s="101"/>
      <c r="U68" s="101"/>
      <c r="V68" s="78"/>
      <c r="W68" s="69"/>
    </row>
    <row r="69" spans="1:23" ht="18" x14ac:dyDescent="0.25">
      <c r="A69" s="142" t="str">
        <f>VLOOKUP(E69,'LISTADO ATM'!$A$2:$C$901,3,0)</f>
        <v>SUR</v>
      </c>
      <c r="B69" s="126" t="s">
        <v>2725</v>
      </c>
      <c r="C69" s="96">
        <v>44436.09202546296</v>
      </c>
      <c r="D69" s="96" t="s">
        <v>2460</v>
      </c>
      <c r="E69" s="126">
        <v>182</v>
      </c>
      <c r="F69" s="142" t="str">
        <f>VLOOKUP(E69,VIP!$A$2:$O15468,2,0)</f>
        <v>DRBR182</v>
      </c>
      <c r="G69" s="142" t="str">
        <f>VLOOKUP(E69,'LISTADO ATM'!$A$2:$B$900,2,0)</f>
        <v xml:space="preserve">ATM Barahona Comb </v>
      </c>
      <c r="H69" s="142" t="str">
        <f>VLOOKUP(E69,VIP!$A$2:$O20429,7,FALSE)</f>
        <v>Si</v>
      </c>
      <c r="I69" s="142" t="str">
        <f>VLOOKUP(E69,VIP!$A$2:$O12394,8,FALSE)</f>
        <v>Si</v>
      </c>
      <c r="J69" s="142" t="str">
        <f>VLOOKUP(E69,VIP!$A$2:$O12344,8,FALSE)</f>
        <v>Si</v>
      </c>
      <c r="K69" s="142" t="str">
        <f>VLOOKUP(E69,VIP!$A$2:$O15918,6,0)</f>
        <v>NO</v>
      </c>
      <c r="L69" s="135" t="s">
        <v>2410</v>
      </c>
      <c r="M69" s="151" t="s">
        <v>2534</v>
      </c>
      <c r="N69" s="95" t="s">
        <v>2444</v>
      </c>
      <c r="O69" s="142" t="s">
        <v>2461</v>
      </c>
      <c r="P69" s="142"/>
      <c r="Q69" s="152">
        <v>44436.457638888889</v>
      </c>
      <c r="R69" s="44"/>
      <c r="S69" s="101"/>
      <c r="T69" s="101"/>
      <c r="U69" s="101"/>
      <c r="V69" s="78"/>
      <c r="W69" s="69"/>
    </row>
    <row r="70" spans="1:23" ht="18" x14ac:dyDescent="0.25">
      <c r="A70" s="142" t="str">
        <f>VLOOKUP(E70,'LISTADO ATM'!$A$2:$C$901,3,0)</f>
        <v>DISTRITO NACIONAL</v>
      </c>
      <c r="B70" s="126" t="s">
        <v>2719</v>
      </c>
      <c r="C70" s="96">
        <v>44436.135405092595</v>
      </c>
      <c r="D70" s="96" t="s">
        <v>2441</v>
      </c>
      <c r="E70" s="126">
        <v>629</v>
      </c>
      <c r="F70" s="142" t="str">
        <f>VLOOKUP(E70,VIP!$A$2:$O15462,2,0)</f>
        <v>DRBR24M</v>
      </c>
      <c r="G70" s="142" t="str">
        <f>VLOOKUP(E70,'LISTADO ATM'!$A$2:$B$900,2,0)</f>
        <v xml:space="preserve">ATM Oficina Americana Independencia I </v>
      </c>
      <c r="H70" s="142" t="str">
        <f>VLOOKUP(E70,VIP!$A$2:$O20423,7,FALSE)</f>
        <v>Si</v>
      </c>
      <c r="I70" s="142" t="str">
        <f>VLOOKUP(E70,VIP!$A$2:$O12388,8,FALSE)</f>
        <v>Si</v>
      </c>
      <c r="J70" s="142" t="str">
        <f>VLOOKUP(E70,VIP!$A$2:$O12338,8,FALSE)</f>
        <v>Si</v>
      </c>
      <c r="K70" s="142" t="str">
        <f>VLOOKUP(E70,VIP!$A$2:$O15912,6,0)</f>
        <v>SI</v>
      </c>
      <c r="L70" s="135" t="s">
        <v>2410</v>
      </c>
      <c r="M70" s="151" t="s">
        <v>2534</v>
      </c>
      <c r="N70" s="95" t="s">
        <v>2444</v>
      </c>
      <c r="O70" s="142" t="s">
        <v>2445</v>
      </c>
      <c r="P70" s="142"/>
      <c r="Q70" s="152">
        <v>44436.458333333336</v>
      </c>
      <c r="R70" s="44"/>
      <c r="S70" s="101"/>
      <c r="T70" s="101"/>
      <c r="U70" s="101"/>
      <c r="V70" s="78"/>
      <c r="W70" s="69"/>
    </row>
    <row r="71" spans="1:23" ht="18" x14ac:dyDescent="0.25">
      <c r="A71" s="142" t="str">
        <f>VLOOKUP(E71,'LISTADO ATM'!$A$2:$C$901,3,0)</f>
        <v>ESTE</v>
      </c>
      <c r="B71" s="126" t="s">
        <v>2717</v>
      </c>
      <c r="C71" s="96">
        <v>44436.15797453704</v>
      </c>
      <c r="D71" s="96" t="s">
        <v>2441</v>
      </c>
      <c r="E71" s="126">
        <v>963</v>
      </c>
      <c r="F71" s="142" t="str">
        <f>VLOOKUP(E71,VIP!$A$2:$O15460,2,0)</f>
        <v>DRBR963</v>
      </c>
      <c r="G71" s="142" t="str">
        <f>VLOOKUP(E71,'LISTADO ATM'!$A$2:$B$900,2,0)</f>
        <v xml:space="preserve">ATM Multiplaza La Romana </v>
      </c>
      <c r="H71" s="142" t="str">
        <f>VLOOKUP(E71,VIP!$A$2:$O20421,7,FALSE)</f>
        <v>Si</v>
      </c>
      <c r="I71" s="142" t="str">
        <f>VLOOKUP(E71,VIP!$A$2:$O12386,8,FALSE)</f>
        <v>Si</v>
      </c>
      <c r="J71" s="142" t="str">
        <f>VLOOKUP(E71,VIP!$A$2:$O12336,8,FALSE)</f>
        <v>Si</v>
      </c>
      <c r="K71" s="142" t="str">
        <f>VLOOKUP(E71,VIP!$A$2:$O15910,6,0)</f>
        <v>NO</v>
      </c>
      <c r="L71" s="135" t="s">
        <v>2410</v>
      </c>
      <c r="M71" s="151" t="s">
        <v>2534</v>
      </c>
      <c r="N71" s="95" t="s">
        <v>2444</v>
      </c>
      <c r="O71" s="142" t="s">
        <v>2445</v>
      </c>
      <c r="P71" s="142"/>
      <c r="Q71" s="152">
        <v>44436.459722222222</v>
      </c>
      <c r="R71" s="44"/>
      <c r="S71" s="101"/>
      <c r="T71" s="101"/>
      <c r="U71" s="101"/>
      <c r="V71" s="78"/>
      <c r="W71" s="69"/>
    </row>
    <row r="72" spans="1:23" ht="18" x14ac:dyDescent="0.25">
      <c r="A72" s="142" t="str">
        <f>VLOOKUP(E72,'LISTADO ATM'!$A$2:$C$901,3,0)</f>
        <v>DISTRITO NACIONAL</v>
      </c>
      <c r="B72" s="126" t="s">
        <v>2639</v>
      </c>
      <c r="C72" s="96">
        <v>44434.523854166669</v>
      </c>
      <c r="D72" s="96" t="s">
        <v>2441</v>
      </c>
      <c r="E72" s="126">
        <v>441</v>
      </c>
      <c r="F72" s="142" t="str">
        <f>VLOOKUP(E72,VIP!$A$2:$O15444,2,0)</f>
        <v>DRBR441</v>
      </c>
      <c r="G72" s="142" t="str">
        <f>VLOOKUP(E72,'LISTADO ATM'!$A$2:$B$900,2,0)</f>
        <v>ATM Estacion de Servicio Romulo Betancour</v>
      </c>
      <c r="H72" s="142" t="str">
        <f>VLOOKUP(E72,VIP!$A$2:$O20405,7,FALSE)</f>
        <v>NO</v>
      </c>
      <c r="I72" s="142" t="str">
        <f>VLOOKUP(E72,VIP!$A$2:$O12370,8,FALSE)</f>
        <v>NO</v>
      </c>
      <c r="J72" s="142" t="str">
        <f>VLOOKUP(E72,VIP!$A$2:$O12320,8,FALSE)</f>
        <v>NO</v>
      </c>
      <c r="K72" s="142" t="str">
        <f>VLOOKUP(E72,VIP!$A$2:$O15894,6,0)</f>
        <v>NO</v>
      </c>
      <c r="L72" s="135" t="s">
        <v>2410</v>
      </c>
      <c r="M72" s="95" t="s">
        <v>2438</v>
      </c>
      <c r="N72" s="95" t="s">
        <v>2444</v>
      </c>
      <c r="O72" s="142" t="s">
        <v>2445</v>
      </c>
      <c r="P72" s="142"/>
      <c r="Q72" s="129" t="s">
        <v>2410</v>
      </c>
    </row>
    <row r="73" spans="1:23" ht="18" x14ac:dyDescent="0.25">
      <c r="A73" s="142" t="str">
        <f>VLOOKUP(E73,'LISTADO ATM'!$A$2:$C$901,3,0)</f>
        <v>ESTE</v>
      </c>
      <c r="B73" s="126" t="s">
        <v>2645</v>
      </c>
      <c r="C73" s="96">
        <v>44434.784826388888</v>
      </c>
      <c r="D73" s="96" t="s">
        <v>2460</v>
      </c>
      <c r="E73" s="126">
        <v>660</v>
      </c>
      <c r="F73" s="142" t="str">
        <f>VLOOKUP(E73,VIP!$A$2:$O15471,2,0)</f>
        <v>DRBR660</v>
      </c>
      <c r="G73" s="142" t="str">
        <f>VLOOKUP(E73,'LISTADO ATM'!$A$2:$B$900,2,0)</f>
        <v>ATM Romana Norte II</v>
      </c>
      <c r="H73" s="142" t="str">
        <f>VLOOKUP(E73,VIP!$A$2:$O20432,7,FALSE)</f>
        <v>N/A</v>
      </c>
      <c r="I73" s="142" t="str">
        <f>VLOOKUP(E73,VIP!$A$2:$O12397,8,FALSE)</f>
        <v>N/A</v>
      </c>
      <c r="J73" s="142" t="str">
        <f>VLOOKUP(E73,VIP!$A$2:$O12347,8,FALSE)</f>
        <v>N/A</v>
      </c>
      <c r="K73" s="142" t="str">
        <f>VLOOKUP(E73,VIP!$A$2:$O15921,6,0)</f>
        <v>N/A</v>
      </c>
      <c r="L73" s="135" t="s">
        <v>2410</v>
      </c>
      <c r="M73" s="95" t="s">
        <v>2438</v>
      </c>
      <c r="N73" s="95" t="s">
        <v>2444</v>
      </c>
      <c r="O73" s="142" t="s">
        <v>2461</v>
      </c>
      <c r="P73" s="142"/>
      <c r="Q73" s="129" t="s">
        <v>2410</v>
      </c>
    </row>
    <row r="74" spans="1:23" ht="18" x14ac:dyDescent="0.25">
      <c r="A74" s="142" t="str">
        <f>VLOOKUP(E74,'LISTADO ATM'!$A$2:$C$901,3,0)</f>
        <v>NORTE</v>
      </c>
      <c r="B74" s="126" t="s">
        <v>2662</v>
      </c>
      <c r="C74" s="96">
        <v>44435.427291666667</v>
      </c>
      <c r="D74" s="96" t="s">
        <v>2611</v>
      </c>
      <c r="E74" s="126">
        <v>635</v>
      </c>
      <c r="F74" s="142" t="str">
        <f>VLOOKUP(E74,VIP!$A$2:$O15467,2,0)</f>
        <v>DRBR12J</v>
      </c>
      <c r="G74" s="142" t="str">
        <f>VLOOKUP(E74,'LISTADO ATM'!$A$2:$B$900,2,0)</f>
        <v xml:space="preserve">ATM Zona Franca Tamboril </v>
      </c>
      <c r="H74" s="142" t="str">
        <f>VLOOKUP(E74,VIP!$A$2:$O20428,7,FALSE)</f>
        <v>Si</v>
      </c>
      <c r="I74" s="142" t="str">
        <f>VLOOKUP(E74,VIP!$A$2:$O12393,8,FALSE)</f>
        <v>Si</v>
      </c>
      <c r="J74" s="142" t="str">
        <f>VLOOKUP(E74,VIP!$A$2:$O12343,8,FALSE)</f>
        <v>Si</v>
      </c>
      <c r="K74" s="142" t="str">
        <f>VLOOKUP(E74,VIP!$A$2:$O15917,6,0)</f>
        <v>NO</v>
      </c>
      <c r="L74" s="135" t="s">
        <v>2410</v>
      </c>
      <c r="M74" s="95" t="s">
        <v>2438</v>
      </c>
      <c r="N74" s="95" t="s">
        <v>2444</v>
      </c>
      <c r="O74" s="142" t="s">
        <v>2612</v>
      </c>
      <c r="P74" s="142"/>
      <c r="Q74" s="129" t="s">
        <v>2410</v>
      </c>
    </row>
    <row r="75" spans="1:23" ht="18" x14ac:dyDescent="0.25">
      <c r="A75" s="142" t="str">
        <f>VLOOKUP(E75,'LISTADO ATM'!$A$2:$C$901,3,0)</f>
        <v>ESTE</v>
      </c>
      <c r="B75" s="126" t="s">
        <v>2661</v>
      </c>
      <c r="C75" s="96">
        <v>44435.439293981479</v>
      </c>
      <c r="D75" s="96" t="s">
        <v>2441</v>
      </c>
      <c r="E75" s="126">
        <v>742</v>
      </c>
      <c r="F75" s="142" t="str">
        <f>VLOOKUP(E75,VIP!$A$2:$O15462,2,0)</f>
        <v>DRBR990</v>
      </c>
      <c r="G75" s="142" t="str">
        <f>VLOOKUP(E75,'LISTADO ATM'!$A$2:$B$900,2,0)</f>
        <v xml:space="preserve">ATM Oficina Plaza del Rey (La Romana) </v>
      </c>
      <c r="H75" s="142" t="str">
        <f>VLOOKUP(E75,VIP!$A$2:$O20423,7,FALSE)</f>
        <v>Si</v>
      </c>
      <c r="I75" s="142" t="str">
        <f>VLOOKUP(E75,VIP!$A$2:$O12388,8,FALSE)</f>
        <v>Si</v>
      </c>
      <c r="J75" s="142" t="str">
        <f>VLOOKUP(E75,VIP!$A$2:$O12338,8,FALSE)</f>
        <v>Si</v>
      </c>
      <c r="K75" s="142" t="str">
        <f>VLOOKUP(E75,VIP!$A$2:$O15912,6,0)</f>
        <v>NO</v>
      </c>
      <c r="L75" s="135" t="s">
        <v>2410</v>
      </c>
      <c r="M75" s="95" t="s">
        <v>2438</v>
      </c>
      <c r="N75" s="95" t="s">
        <v>2444</v>
      </c>
      <c r="O75" s="142" t="s">
        <v>2445</v>
      </c>
      <c r="P75" s="142"/>
      <c r="Q75" s="129" t="s">
        <v>2410</v>
      </c>
    </row>
    <row r="76" spans="1:23" ht="18" x14ac:dyDescent="0.25">
      <c r="A76" s="142" t="str">
        <f>VLOOKUP(E76,'LISTADO ATM'!$A$2:$C$901,3,0)</f>
        <v>ESTE</v>
      </c>
      <c r="B76" s="126" t="s">
        <v>2679</v>
      </c>
      <c r="C76" s="96">
        <v>44435.521724537037</v>
      </c>
      <c r="D76" s="96" t="s">
        <v>2460</v>
      </c>
      <c r="E76" s="126">
        <v>158</v>
      </c>
      <c r="F76" s="142" t="str">
        <f>VLOOKUP(E76,VIP!$A$2:$O15478,2,0)</f>
        <v>DRBR158</v>
      </c>
      <c r="G76" s="142" t="str">
        <f>VLOOKUP(E76,'LISTADO ATM'!$A$2:$B$900,2,0)</f>
        <v xml:space="preserve">ATM Oficina Romana Norte </v>
      </c>
      <c r="H76" s="142" t="str">
        <f>VLOOKUP(E76,VIP!$A$2:$O20439,7,FALSE)</f>
        <v>Si</v>
      </c>
      <c r="I76" s="142" t="str">
        <f>VLOOKUP(E76,VIP!$A$2:$O12404,8,FALSE)</f>
        <v>Si</v>
      </c>
      <c r="J76" s="142" t="str">
        <f>VLOOKUP(E76,VIP!$A$2:$O12354,8,FALSE)</f>
        <v>Si</v>
      </c>
      <c r="K76" s="142" t="str">
        <f>VLOOKUP(E76,VIP!$A$2:$O15928,6,0)</f>
        <v>SI</v>
      </c>
      <c r="L76" s="135" t="s">
        <v>2410</v>
      </c>
      <c r="M76" s="95" t="s">
        <v>2438</v>
      </c>
      <c r="N76" s="95" t="s">
        <v>2444</v>
      </c>
      <c r="O76" s="142" t="s">
        <v>2630</v>
      </c>
      <c r="P76" s="142"/>
      <c r="Q76" s="129" t="s">
        <v>2410</v>
      </c>
    </row>
    <row r="77" spans="1:23" ht="18" x14ac:dyDescent="0.25">
      <c r="A77" s="142" t="str">
        <f>VLOOKUP(E77,'LISTADO ATM'!$A$2:$C$901,3,0)</f>
        <v>ESTE</v>
      </c>
      <c r="B77" s="126" t="s">
        <v>2675</v>
      </c>
      <c r="C77" s="96">
        <v>44435.561412037037</v>
      </c>
      <c r="D77" s="96" t="s">
        <v>2460</v>
      </c>
      <c r="E77" s="126">
        <v>429</v>
      </c>
      <c r="F77" s="142" t="str">
        <f>VLOOKUP(E77,VIP!$A$2:$O15467,2,0)</f>
        <v>DRBR429</v>
      </c>
      <c r="G77" s="142" t="str">
        <f>VLOOKUP(E77,'LISTADO ATM'!$A$2:$B$900,2,0)</f>
        <v xml:space="preserve">ATM Oficina Jumbo La Romana </v>
      </c>
      <c r="H77" s="142" t="str">
        <f>VLOOKUP(E77,VIP!$A$2:$O20428,7,FALSE)</f>
        <v>Si</v>
      </c>
      <c r="I77" s="142" t="str">
        <f>VLOOKUP(E77,VIP!$A$2:$O12393,8,FALSE)</f>
        <v>Si</v>
      </c>
      <c r="J77" s="142" t="str">
        <f>VLOOKUP(E77,VIP!$A$2:$O12343,8,FALSE)</f>
        <v>Si</v>
      </c>
      <c r="K77" s="142" t="str">
        <f>VLOOKUP(E77,VIP!$A$2:$O15917,6,0)</f>
        <v>NO</v>
      </c>
      <c r="L77" s="135" t="s">
        <v>2410</v>
      </c>
      <c r="M77" s="95" t="s">
        <v>2438</v>
      </c>
      <c r="N77" s="95" t="s">
        <v>2444</v>
      </c>
      <c r="O77" s="142" t="s">
        <v>2630</v>
      </c>
      <c r="P77" s="142"/>
      <c r="Q77" s="129" t="s">
        <v>2410</v>
      </c>
    </row>
    <row r="78" spans="1:23" ht="18" x14ac:dyDescent="0.25">
      <c r="A78" s="142" t="str">
        <f>VLOOKUP(E78,'LISTADO ATM'!$A$2:$C$901,3,0)</f>
        <v>DISTRITO NACIONAL</v>
      </c>
      <c r="B78" s="126" t="s">
        <v>2699</v>
      </c>
      <c r="C78" s="96">
        <v>44435.647939814815</v>
      </c>
      <c r="D78" s="96" t="s">
        <v>2441</v>
      </c>
      <c r="E78" s="126">
        <v>227</v>
      </c>
      <c r="F78" s="142" t="str">
        <f>VLOOKUP(E78,VIP!$A$2:$O15478,2,0)</f>
        <v>DRBR227</v>
      </c>
      <c r="G78" s="142" t="str">
        <f>VLOOKUP(E78,'LISTADO ATM'!$A$2:$B$900,2,0)</f>
        <v xml:space="preserve">ATM S/M Bravo Av. Enriquillo </v>
      </c>
      <c r="H78" s="142" t="str">
        <f>VLOOKUP(E78,VIP!$A$2:$O20439,7,FALSE)</f>
        <v>Si</v>
      </c>
      <c r="I78" s="142" t="str">
        <f>VLOOKUP(E78,VIP!$A$2:$O12404,8,FALSE)</f>
        <v>Si</v>
      </c>
      <c r="J78" s="142" t="str">
        <f>VLOOKUP(E78,VIP!$A$2:$O12354,8,FALSE)</f>
        <v>Si</v>
      </c>
      <c r="K78" s="142" t="str">
        <f>VLOOKUP(E78,VIP!$A$2:$O15928,6,0)</f>
        <v>NO</v>
      </c>
      <c r="L78" s="135" t="s">
        <v>2410</v>
      </c>
      <c r="M78" s="95" t="s">
        <v>2438</v>
      </c>
      <c r="N78" s="95" t="s">
        <v>2444</v>
      </c>
      <c r="O78" s="142" t="s">
        <v>2445</v>
      </c>
      <c r="P78" s="142"/>
      <c r="Q78" s="129" t="s">
        <v>2410</v>
      </c>
    </row>
    <row r="79" spans="1:23" ht="18" x14ac:dyDescent="0.25">
      <c r="A79" s="142" t="str">
        <f>VLOOKUP(E79,'LISTADO ATM'!$A$2:$C$901,3,0)</f>
        <v>DISTRITO NACIONAL</v>
      </c>
      <c r="B79" s="126" t="s">
        <v>2698</v>
      </c>
      <c r="C79" s="96">
        <v>44435.650405092594</v>
      </c>
      <c r="D79" s="96" t="s">
        <v>2441</v>
      </c>
      <c r="E79" s="126">
        <v>671</v>
      </c>
      <c r="F79" s="142" t="str">
        <f>VLOOKUP(E79,VIP!$A$2:$O15477,2,0)</f>
        <v>DRBR671</v>
      </c>
      <c r="G79" s="142" t="str">
        <f>VLOOKUP(E79,'LISTADO ATM'!$A$2:$B$900,2,0)</f>
        <v>ATM Ayuntamiento Sto. Dgo. Norte</v>
      </c>
      <c r="H79" s="142" t="str">
        <f>VLOOKUP(E79,VIP!$A$2:$O20438,7,FALSE)</f>
        <v>Si</v>
      </c>
      <c r="I79" s="142" t="str">
        <f>VLOOKUP(E79,VIP!$A$2:$O12403,8,FALSE)</f>
        <v>Si</v>
      </c>
      <c r="J79" s="142" t="str">
        <f>VLOOKUP(E79,VIP!$A$2:$O12353,8,FALSE)</f>
        <v>Si</v>
      </c>
      <c r="K79" s="142" t="str">
        <f>VLOOKUP(E79,VIP!$A$2:$O15927,6,0)</f>
        <v>NO</v>
      </c>
      <c r="L79" s="135" t="s">
        <v>2410</v>
      </c>
      <c r="M79" s="95" t="s">
        <v>2438</v>
      </c>
      <c r="N79" s="95" t="s">
        <v>2444</v>
      </c>
      <c r="O79" s="142" t="s">
        <v>2445</v>
      </c>
      <c r="P79" s="142"/>
      <c r="Q79" s="129" t="s">
        <v>2410</v>
      </c>
    </row>
    <row r="80" spans="1:23" ht="18" x14ac:dyDescent="0.25">
      <c r="A80" s="142" t="str">
        <f>VLOOKUP(E80,'LISTADO ATM'!$A$2:$C$901,3,0)</f>
        <v>NORTE</v>
      </c>
      <c r="B80" s="126" t="s">
        <v>2691</v>
      </c>
      <c r="C80" s="96">
        <v>44435.764293981483</v>
      </c>
      <c r="D80" s="96" t="s">
        <v>2611</v>
      </c>
      <c r="E80" s="126">
        <v>129</v>
      </c>
      <c r="F80" s="142" t="str">
        <f>VLOOKUP(E80,VIP!$A$2:$O15467,2,0)</f>
        <v>DRBR129</v>
      </c>
      <c r="G80" s="142" t="str">
        <f>VLOOKUP(E80,'LISTADO ATM'!$A$2:$B$900,2,0)</f>
        <v xml:space="preserve">ATM Multicentro La Sirena (Santiago) </v>
      </c>
      <c r="H80" s="142" t="str">
        <f>VLOOKUP(E80,VIP!$A$2:$O20428,7,FALSE)</f>
        <v>Si</v>
      </c>
      <c r="I80" s="142" t="str">
        <f>VLOOKUP(E80,VIP!$A$2:$O12393,8,FALSE)</f>
        <v>Si</v>
      </c>
      <c r="J80" s="142" t="str">
        <f>VLOOKUP(E80,VIP!$A$2:$O12343,8,FALSE)</f>
        <v>Si</v>
      </c>
      <c r="K80" s="142" t="str">
        <f>VLOOKUP(E80,VIP!$A$2:$O15917,6,0)</f>
        <v>SI</v>
      </c>
      <c r="L80" s="135" t="s">
        <v>2410</v>
      </c>
      <c r="M80" s="95" t="s">
        <v>2438</v>
      </c>
      <c r="N80" s="95" t="s">
        <v>2637</v>
      </c>
      <c r="O80" s="142" t="s">
        <v>2612</v>
      </c>
      <c r="P80" s="142"/>
      <c r="Q80" s="129" t="s">
        <v>2410</v>
      </c>
    </row>
    <row r="81" spans="1:17" ht="18" x14ac:dyDescent="0.25">
      <c r="A81" s="142" t="str">
        <f>VLOOKUP(E81,'LISTADO ATM'!$A$2:$C$901,3,0)</f>
        <v>ESTE</v>
      </c>
      <c r="B81" s="126" t="s">
        <v>2689</v>
      </c>
      <c r="C81" s="96">
        <v>44435.765381944446</v>
      </c>
      <c r="D81" s="96" t="s">
        <v>2460</v>
      </c>
      <c r="E81" s="126">
        <v>16</v>
      </c>
      <c r="F81" s="142" t="str">
        <f>VLOOKUP(E81,VIP!$A$2:$O15464,2,0)</f>
        <v>DRBR046</v>
      </c>
      <c r="G81" s="142" t="str">
        <f>VLOOKUP(E81,'LISTADO ATM'!$A$2:$B$900,2,0)</f>
        <v>ATM Estación Texaco Sabana de la Mar</v>
      </c>
      <c r="H81" s="142" t="str">
        <f>VLOOKUP(E81,VIP!$A$2:$O20425,7,FALSE)</f>
        <v>Si</v>
      </c>
      <c r="I81" s="142" t="str">
        <f>VLOOKUP(E81,VIP!$A$2:$O12390,8,FALSE)</f>
        <v>Si</v>
      </c>
      <c r="J81" s="142" t="str">
        <f>VLOOKUP(E81,VIP!$A$2:$O12340,8,FALSE)</f>
        <v>Si</v>
      </c>
      <c r="K81" s="142" t="str">
        <f>VLOOKUP(E81,VIP!$A$2:$O15914,6,0)</f>
        <v>NO</v>
      </c>
      <c r="L81" s="135" t="s">
        <v>2410</v>
      </c>
      <c r="M81" s="95" t="s">
        <v>2438</v>
      </c>
      <c r="N81" s="95" t="s">
        <v>2444</v>
      </c>
      <c r="O81" s="142" t="s">
        <v>2461</v>
      </c>
      <c r="P81" s="142"/>
      <c r="Q81" s="129" t="s">
        <v>2410</v>
      </c>
    </row>
    <row r="82" spans="1:17" ht="18" x14ac:dyDescent="0.25">
      <c r="A82" s="142" t="str">
        <f>VLOOKUP(E82,'LISTADO ATM'!$A$2:$C$901,3,0)</f>
        <v>DISTRITO NACIONAL</v>
      </c>
      <c r="B82" s="126" t="s">
        <v>2688</v>
      </c>
      <c r="C82" s="96">
        <v>44435.766828703701</v>
      </c>
      <c r="D82" s="96" t="s">
        <v>2441</v>
      </c>
      <c r="E82" s="126">
        <v>331</v>
      </c>
      <c r="F82" s="142" t="str">
        <f>VLOOKUP(E82,VIP!$A$2:$O15462,2,0)</f>
        <v>DRBR331</v>
      </c>
      <c r="G82" s="142" t="str">
        <f>VLOOKUP(E82,'LISTADO ATM'!$A$2:$B$900,2,0)</f>
        <v>ATM Ayuntamiento Sto. Dgo. Este</v>
      </c>
      <c r="H82" s="142" t="str">
        <f>VLOOKUP(E82,VIP!$A$2:$O20423,7,FALSE)</f>
        <v>N/A</v>
      </c>
      <c r="I82" s="142" t="str">
        <f>VLOOKUP(E82,VIP!$A$2:$O12388,8,FALSE)</f>
        <v>N/A</v>
      </c>
      <c r="J82" s="142" t="str">
        <f>VLOOKUP(E82,VIP!$A$2:$O12338,8,FALSE)</f>
        <v>N/A</v>
      </c>
      <c r="K82" s="142" t="str">
        <f>VLOOKUP(E82,VIP!$A$2:$O15912,6,0)</f>
        <v>NO</v>
      </c>
      <c r="L82" s="135" t="s">
        <v>2410</v>
      </c>
      <c r="M82" s="95" t="s">
        <v>2438</v>
      </c>
      <c r="N82" s="95" t="s">
        <v>2444</v>
      </c>
      <c r="O82" s="142" t="s">
        <v>2445</v>
      </c>
      <c r="P82" s="142"/>
      <c r="Q82" s="129" t="s">
        <v>2410</v>
      </c>
    </row>
    <row r="83" spans="1:17" ht="18" x14ac:dyDescent="0.25">
      <c r="A83" s="142" t="str">
        <f>VLOOKUP(E83,'LISTADO ATM'!$A$2:$C$901,3,0)</f>
        <v>NORTE</v>
      </c>
      <c r="B83" s="126" t="s">
        <v>2687</v>
      </c>
      <c r="C83" s="96">
        <v>44435.767685185187</v>
      </c>
      <c r="D83" s="96" t="s">
        <v>2611</v>
      </c>
      <c r="E83" s="126">
        <v>154</v>
      </c>
      <c r="F83" s="142" t="str">
        <f>VLOOKUP(E83,VIP!$A$2:$O15461,2,0)</f>
        <v>DRBR154</v>
      </c>
      <c r="G83" s="142" t="str">
        <f>VLOOKUP(E83,'LISTADO ATM'!$A$2:$B$900,2,0)</f>
        <v xml:space="preserve">ATM Oficina Sánchez </v>
      </c>
      <c r="H83" s="142" t="str">
        <f>VLOOKUP(E83,VIP!$A$2:$O20422,7,FALSE)</f>
        <v>Si</v>
      </c>
      <c r="I83" s="142" t="str">
        <f>VLOOKUP(E83,VIP!$A$2:$O12387,8,FALSE)</f>
        <v>Si</v>
      </c>
      <c r="J83" s="142" t="str">
        <f>VLOOKUP(E83,VIP!$A$2:$O12337,8,FALSE)</f>
        <v>Si</v>
      </c>
      <c r="K83" s="142" t="str">
        <f>VLOOKUP(E83,VIP!$A$2:$O15911,6,0)</f>
        <v>SI</v>
      </c>
      <c r="L83" s="135" t="s">
        <v>2410</v>
      </c>
      <c r="M83" s="95" t="s">
        <v>2438</v>
      </c>
      <c r="N83" s="95" t="s">
        <v>2637</v>
      </c>
      <c r="O83" s="142" t="s">
        <v>2612</v>
      </c>
      <c r="P83" s="142"/>
      <c r="Q83" s="129" t="s">
        <v>2410</v>
      </c>
    </row>
    <row r="84" spans="1:17" ht="18" x14ac:dyDescent="0.25">
      <c r="A84" s="142" t="str">
        <f>VLOOKUP(E84,'LISTADO ATM'!$A$2:$C$901,3,0)</f>
        <v>DISTRITO NACIONAL</v>
      </c>
      <c r="B84" s="126" t="s">
        <v>2713</v>
      </c>
      <c r="C84" s="96">
        <v>44435.915763888886</v>
      </c>
      <c r="D84" s="96" t="s">
        <v>2460</v>
      </c>
      <c r="E84" s="126">
        <v>904</v>
      </c>
      <c r="F84" s="142" t="str">
        <f>VLOOKUP(E84,VIP!$A$2:$O15469,2,0)</f>
        <v>DRBR24B</v>
      </c>
      <c r="G84" s="142" t="str">
        <f>VLOOKUP(E84,'LISTADO ATM'!$A$2:$B$900,2,0)</f>
        <v xml:space="preserve">ATM Oficina Multicentro La Sirena Churchill </v>
      </c>
      <c r="H84" s="142" t="str">
        <f>VLOOKUP(E84,VIP!$A$2:$O20430,7,FALSE)</f>
        <v>Si</v>
      </c>
      <c r="I84" s="142" t="str">
        <f>VLOOKUP(E84,VIP!$A$2:$O12395,8,FALSE)</f>
        <v>Si</v>
      </c>
      <c r="J84" s="142" t="str">
        <f>VLOOKUP(E84,VIP!$A$2:$O12345,8,FALSE)</f>
        <v>Si</v>
      </c>
      <c r="K84" s="142" t="str">
        <f>VLOOKUP(E84,VIP!$A$2:$O15919,6,0)</f>
        <v>SI</v>
      </c>
      <c r="L84" s="135" t="s">
        <v>2410</v>
      </c>
      <c r="M84" s="95" t="s">
        <v>2438</v>
      </c>
      <c r="N84" s="95" t="s">
        <v>2444</v>
      </c>
      <c r="O84" s="142" t="s">
        <v>2461</v>
      </c>
      <c r="P84" s="142"/>
      <c r="Q84" s="129" t="s">
        <v>2410</v>
      </c>
    </row>
    <row r="85" spans="1:17" ht="18" x14ac:dyDescent="0.25">
      <c r="A85" s="142" t="str">
        <f>VLOOKUP(E85,'LISTADO ATM'!$A$2:$C$901,3,0)</f>
        <v>DISTRITO NACIONAL</v>
      </c>
      <c r="B85" s="126" t="s">
        <v>2709</v>
      </c>
      <c r="C85" s="96">
        <v>44435.957407407404</v>
      </c>
      <c r="D85" s="96" t="s">
        <v>2441</v>
      </c>
      <c r="E85" s="126">
        <v>697</v>
      </c>
      <c r="F85" s="142" t="str">
        <f>VLOOKUP(E85,VIP!$A$2:$O15464,2,0)</f>
        <v>DRBR697</v>
      </c>
      <c r="G85" s="142" t="str">
        <f>VLOOKUP(E85,'LISTADO ATM'!$A$2:$B$900,2,0)</f>
        <v>ATM Hipermercado Olé Ciudad Juan Bosch</v>
      </c>
      <c r="H85" s="142" t="str">
        <f>VLOOKUP(E85,VIP!$A$2:$O20425,7,FALSE)</f>
        <v>Si</v>
      </c>
      <c r="I85" s="142" t="str">
        <f>VLOOKUP(E85,VIP!$A$2:$O12390,8,FALSE)</f>
        <v>Si</v>
      </c>
      <c r="J85" s="142" t="str">
        <f>VLOOKUP(E85,VIP!$A$2:$O12340,8,FALSE)</f>
        <v>Si</v>
      </c>
      <c r="K85" s="142" t="str">
        <f>VLOOKUP(E85,VIP!$A$2:$O15914,6,0)</f>
        <v>NO</v>
      </c>
      <c r="L85" s="135" t="s">
        <v>2410</v>
      </c>
      <c r="M85" s="95" t="s">
        <v>2438</v>
      </c>
      <c r="N85" s="95" t="s">
        <v>2444</v>
      </c>
      <c r="O85" s="142" t="s">
        <v>2445</v>
      </c>
      <c r="P85" s="142"/>
      <c r="Q85" s="129" t="s">
        <v>2410</v>
      </c>
    </row>
    <row r="86" spans="1:17" ht="18" x14ac:dyDescent="0.25">
      <c r="A86" s="142" t="str">
        <f>VLOOKUP(E86,'LISTADO ATM'!$A$2:$C$901,3,0)</f>
        <v>ESTE</v>
      </c>
      <c r="B86" s="126" t="s">
        <v>2707</v>
      </c>
      <c r="C86" s="96">
        <v>44435.958923611113</v>
      </c>
      <c r="D86" s="96" t="s">
        <v>2460</v>
      </c>
      <c r="E86" s="126">
        <v>114</v>
      </c>
      <c r="F86" s="142" t="str">
        <f>VLOOKUP(E86,VIP!$A$2:$O15462,2,0)</f>
        <v>DRBR114</v>
      </c>
      <c r="G86" s="142" t="str">
        <f>VLOOKUP(E86,'LISTADO ATM'!$A$2:$B$900,2,0)</f>
        <v xml:space="preserve">ATM Oficina Hato Mayor </v>
      </c>
      <c r="H86" s="142" t="str">
        <f>VLOOKUP(E86,VIP!$A$2:$O20423,7,FALSE)</f>
        <v>Si</v>
      </c>
      <c r="I86" s="142" t="str">
        <f>VLOOKUP(E86,VIP!$A$2:$O12388,8,FALSE)</f>
        <v>Si</v>
      </c>
      <c r="J86" s="142" t="str">
        <f>VLOOKUP(E86,VIP!$A$2:$O12338,8,FALSE)</f>
        <v>Si</v>
      </c>
      <c r="K86" s="142" t="str">
        <f>VLOOKUP(E86,VIP!$A$2:$O15912,6,0)</f>
        <v>NO</v>
      </c>
      <c r="L86" s="135" t="s">
        <v>2410</v>
      </c>
      <c r="M86" s="95" t="s">
        <v>2438</v>
      </c>
      <c r="N86" s="95" t="s">
        <v>2444</v>
      </c>
      <c r="O86" s="142" t="s">
        <v>2461</v>
      </c>
      <c r="P86" s="142"/>
      <c r="Q86" s="129" t="s">
        <v>2410</v>
      </c>
    </row>
    <row r="87" spans="1:17" ht="18" x14ac:dyDescent="0.25">
      <c r="A87" s="142" t="str">
        <f>VLOOKUP(E87,'LISTADO ATM'!$A$2:$C$901,3,0)</f>
        <v>SUR</v>
      </c>
      <c r="B87" s="126" t="s">
        <v>2705</v>
      </c>
      <c r="C87" s="96">
        <v>44435.960277777776</v>
      </c>
      <c r="D87" s="96" t="s">
        <v>2460</v>
      </c>
      <c r="E87" s="126">
        <v>44</v>
      </c>
      <c r="F87" s="142" t="str">
        <f>VLOOKUP(E87,VIP!$A$2:$O15460,2,0)</f>
        <v>DRBR044</v>
      </c>
      <c r="G87" s="142" t="str">
        <f>VLOOKUP(E87,'LISTADO ATM'!$A$2:$B$900,2,0)</f>
        <v xml:space="preserve">ATM Oficina Pedernales </v>
      </c>
      <c r="H87" s="142" t="str">
        <f>VLOOKUP(E87,VIP!$A$2:$O20421,7,FALSE)</f>
        <v>Si</v>
      </c>
      <c r="I87" s="142" t="str">
        <f>VLOOKUP(E87,VIP!$A$2:$O12386,8,FALSE)</f>
        <v>Si</v>
      </c>
      <c r="J87" s="142" t="str">
        <f>VLOOKUP(E87,VIP!$A$2:$O12336,8,FALSE)</f>
        <v>Si</v>
      </c>
      <c r="K87" s="142" t="str">
        <f>VLOOKUP(E87,VIP!$A$2:$O15910,6,0)</f>
        <v>SI</v>
      </c>
      <c r="L87" s="135" t="s">
        <v>2410</v>
      </c>
      <c r="M87" s="95" t="s">
        <v>2438</v>
      </c>
      <c r="N87" s="95" t="s">
        <v>2444</v>
      </c>
      <c r="O87" s="142" t="s">
        <v>2461</v>
      </c>
      <c r="P87" s="142"/>
      <c r="Q87" s="129" t="s">
        <v>2410</v>
      </c>
    </row>
    <row r="88" spans="1:17" ht="18" x14ac:dyDescent="0.25">
      <c r="A88" s="142" t="str">
        <f>VLOOKUP(E88,'LISTADO ATM'!$A$2:$C$901,3,0)</f>
        <v>DISTRITO NACIONAL</v>
      </c>
      <c r="B88" s="126" t="s">
        <v>2704</v>
      </c>
      <c r="C88" s="96">
        <v>44435.962951388887</v>
      </c>
      <c r="D88" s="96" t="s">
        <v>2460</v>
      </c>
      <c r="E88" s="126">
        <v>815</v>
      </c>
      <c r="F88" s="142" t="str">
        <f>VLOOKUP(E88,VIP!$A$2:$O15459,2,0)</f>
        <v>DRBR24A</v>
      </c>
      <c r="G88" s="142" t="str">
        <f>VLOOKUP(E88,'LISTADO ATM'!$A$2:$B$900,2,0)</f>
        <v xml:space="preserve">ATM Oficina Atalaya del Mar </v>
      </c>
      <c r="H88" s="142" t="str">
        <f>VLOOKUP(E88,VIP!$A$2:$O20420,7,FALSE)</f>
        <v>Si</v>
      </c>
      <c r="I88" s="142" t="str">
        <f>VLOOKUP(E88,VIP!$A$2:$O12385,8,FALSE)</f>
        <v>Si</v>
      </c>
      <c r="J88" s="142" t="str">
        <f>VLOOKUP(E88,VIP!$A$2:$O12335,8,FALSE)</f>
        <v>Si</v>
      </c>
      <c r="K88" s="142" t="str">
        <f>VLOOKUP(E88,VIP!$A$2:$O15909,6,0)</f>
        <v>SI</v>
      </c>
      <c r="L88" s="135" t="s">
        <v>2410</v>
      </c>
      <c r="M88" s="95" t="s">
        <v>2438</v>
      </c>
      <c r="N88" s="95" t="s">
        <v>2444</v>
      </c>
      <c r="O88" s="142" t="s">
        <v>2461</v>
      </c>
      <c r="P88" s="142"/>
      <c r="Q88" s="129" t="s">
        <v>2410</v>
      </c>
    </row>
    <row r="89" spans="1:17" ht="18" x14ac:dyDescent="0.25">
      <c r="A89" s="142" t="str">
        <f>VLOOKUP(E89,'LISTADO ATM'!$A$2:$C$901,3,0)</f>
        <v>DISTRITO NACIONAL</v>
      </c>
      <c r="B89" s="126" t="s">
        <v>2727</v>
      </c>
      <c r="C89" s="96">
        <v>44436.050312500003</v>
      </c>
      <c r="D89" s="96" t="s">
        <v>2441</v>
      </c>
      <c r="E89" s="126">
        <v>884</v>
      </c>
      <c r="F89" s="142" t="str">
        <f>VLOOKUP(E89,VIP!$A$2:$O15470,2,0)</f>
        <v>DRBR884</v>
      </c>
      <c r="G89" s="142" t="str">
        <f>VLOOKUP(E89,'LISTADO ATM'!$A$2:$B$900,2,0)</f>
        <v xml:space="preserve">ATM UNP Olé Sabana Perdida </v>
      </c>
      <c r="H89" s="142" t="str">
        <f>VLOOKUP(E89,VIP!$A$2:$O20431,7,FALSE)</f>
        <v>Si</v>
      </c>
      <c r="I89" s="142" t="str">
        <f>VLOOKUP(E89,VIP!$A$2:$O12396,8,FALSE)</f>
        <v>Si</v>
      </c>
      <c r="J89" s="142" t="str">
        <f>VLOOKUP(E89,VIP!$A$2:$O12346,8,FALSE)</f>
        <v>Si</v>
      </c>
      <c r="K89" s="142" t="str">
        <f>VLOOKUP(E89,VIP!$A$2:$O15920,6,0)</f>
        <v>NO</v>
      </c>
      <c r="L89" s="135" t="s">
        <v>2410</v>
      </c>
      <c r="M89" s="95" t="s">
        <v>2438</v>
      </c>
      <c r="N89" s="95" t="s">
        <v>2444</v>
      </c>
      <c r="O89" s="142" t="s">
        <v>2445</v>
      </c>
      <c r="P89" s="142"/>
      <c r="Q89" s="129" t="s">
        <v>2410</v>
      </c>
    </row>
    <row r="90" spans="1:17" s="123" customFormat="1" ht="18" x14ac:dyDescent="0.25">
      <c r="A90" s="142" t="str">
        <f>VLOOKUP(E90,'LISTADO ATM'!$A$2:$C$901,3,0)</f>
        <v>DISTRITO NACIONAL</v>
      </c>
      <c r="B90" s="126" t="s">
        <v>2724</v>
      </c>
      <c r="C90" s="96">
        <v>44436.097013888888</v>
      </c>
      <c r="D90" s="96" t="s">
        <v>2441</v>
      </c>
      <c r="E90" s="126">
        <v>183</v>
      </c>
      <c r="F90" s="142" t="str">
        <f>VLOOKUP(E90,VIP!$A$2:$O15467,2,0)</f>
        <v>DRBR183</v>
      </c>
      <c r="G90" s="142" t="str">
        <f>VLOOKUP(E90,'LISTADO ATM'!$A$2:$B$900,2,0)</f>
        <v>ATM Estación Nativa Km. 22 Aut. Duarte.</v>
      </c>
      <c r="H90" s="142" t="str">
        <f>VLOOKUP(E90,VIP!$A$2:$O20428,7,FALSE)</f>
        <v>N/A</v>
      </c>
      <c r="I90" s="142" t="str">
        <f>VLOOKUP(E90,VIP!$A$2:$O12393,8,FALSE)</f>
        <v>N/A</v>
      </c>
      <c r="J90" s="142" t="str">
        <f>VLOOKUP(E90,VIP!$A$2:$O12343,8,FALSE)</f>
        <v>N/A</v>
      </c>
      <c r="K90" s="142" t="str">
        <f>VLOOKUP(E90,VIP!$A$2:$O15917,6,0)</f>
        <v>N/A</v>
      </c>
      <c r="L90" s="135" t="s">
        <v>2410</v>
      </c>
      <c r="M90" s="95" t="s">
        <v>2438</v>
      </c>
      <c r="N90" s="95" t="s">
        <v>2444</v>
      </c>
      <c r="O90" s="142" t="s">
        <v>2445</v>
      </c>
      <c r="P90" s="142"/>
      <c r="Q90" s="129" t="s">
        <v>2410</v>
      </c>
    </row>
    <row r="91" spans="1:17" s="123" customFormat="1" ht="18" x14ac:dyDescent="0.25">
      <c r="A91" s="142" t="str">
        <f>VLOOKUP(E91,'LISTADO ATM'!$A$2:$C$901,3,0)</f>
        <v>NORTE</v>
      </c>
      <c r="B91" s="126" t="s">
        <v>2720</v>
      </c>
      <c r="C91" s="96">
        <v>44436.120243055557</v>
      </c>
      <c r="D91" s="96" t="s">
        <v>2611</v>
      </c>
      <c r="E91" s="126">
        <v>594</v>
      </c>
      <c r="F91" s="142" t="str">
        <f>VLOOKUP(E91,VIP!$A$2:$O15463,2,0)</f>
        <v>DRBR594</v>
      </c>
      <c r="G91" s="142" t="str">
        <f>VLOOKUP(E91,'LISTADO ATM'!$A$2:$B$900,2,0)</f>
        <v xml:space="preserve">ATM Plaza Venezuela II (Santiago) </v>
      </c>
      <c r="H91" s="142" t="str">
        <f>VLOOKUP(E91,VIP!$A$2:$O20424,7,FALSE)</f>
        <v>Si</v>
      </c>
      <c r="I91" s="142" t="str">
        <f>VLOOKUP(E91,VIP!$A$2:$O12389,8,FALSE)</f>
        <v>Si</v>
      </c>
      <c r="J91" s="142" t="str">
        <f>VLOOKUP(E91,VIP!$A$2:$O12339,8,FALSE)</f>
        <v>Si</v>
      </c>
      <c r="K91" s="142" t="str">
        <f>VLOOKUP(E91,VIP!$A$2:$O15913,6,0)</f>
        <v>NO</v>
      </c>
      <c r="L91" s="135" t="s">
        <v>2410</v>
      </c>
      <c r="M91" s="95" t="s">
        <v>2438</v>
      </c>
      <c r="N91" s="95" t="s">
        <v>2444</v>
      </c>
      <c r="O91" s="142" t="s">
        <v>2612</v>
      </c>
      <c r="P91" s="142"/>
      <c r="Q91" s="129" t="s">
        <v>2410</v>
      </c>
    </row>
    <row r="92" spans="1:17" s="123" customFormat="1" ht="18" x14ac:dyDescent="0.25">
      <c r="A92" s="142" t="str">
        <f>VLOOKUP(E92,'LISTADO ATM'!$A$2:$C$901,3,0)</f>
        <v>NORTE</v>
      </c>
      <c r="B92" s="126" t="s">
        <v>2718</v>
      </c>
      <c r="C92" s="96">
        <v>44436.144583333335</v>
      </c>
      <c r="D92" s="96" t="s">
        <v>2460</v>
      </c>
      <c r="E92" s="126">
        <v>728</v>
      </c>
      <c r="F92" s="142" t="str">
        <f>VLOOKUP(E92,VIP!$A$2:$O15461,2,0)</f>
        <v>DRBR051</v>
      </c>
      <c r="G92" s="142" t="str">
        <f>VLOOKUP(E92,'LISTADO ATM'!$A$2:$B$900,2,0)</f>
        <v xml:space="preserve">ATM UNP La Vega Oficina Regional Norcentral </v>
      </c>
      <c r="H92" s="142" t="str">
        <f>VLOOKUP(E92,VIP!$A$2:$O20422,7,FALSE)</f>
        <v>Si</v>
      </c>
      <c r="I92" s="142" t="str">
        <f>VLOOKUP(E92,VIP!$A$2:$O12387,8,FALSE)</f>
        <v>Si</v>
      </c>
      <c r="J92" s="142" t="str">
        <f>VLOOKUP(E92,VIP!$A$2:$O12337,8,FALSE)</f>
        <v>Si</v>
      </c>
      <c r="K92" s="142" t="str">
        <f>VLOOKUP(E92,VIP!$A$2:$O15911,6,0)</f>
        <v>SI</v>
      </c>
      <c r="L92" s="135" t="s">
        <v>2410</v>
      </c>
      <c r="M92" s="95" t="s">
        <v>2438</v>
      </c>
      <c r="N92" s="95" t="s">
        <v>2444</v>
      </c>
      <c r="O92" s="142" t="s">
        <v>2461</v>
      </c>
      <c r="P92" s="142"/>
      <c r="Q92" s="129" t="s">
        <v>2410</v>
      </c>
    </row>
    <row r="93" spans="1:17" s="123" customFormat="1" ht="18" x14ac:dyDescent="0.25">
      <c r="A93" s="142" t="str">
        <f>VLOOKUP(E93,'LISTADO ATM'!$A$2:$C$901,3,0)</f>
        <v>NORTE</v>
      </c>
      <c r="B93" s="126" t="s">
        <v>2762</v>
      </c>
      <c r="C93" s="96">
        <v>44436.307152777779</v>
      </c>
      <c r="D93" s="96" t="s">
        <v>2460</v>
      </c>
      <c r="E93" s="126">
        <v>604</v>
      </c>
      <c r="F93" s="142" t="str">
        <f>VLOOKUP(E93,VIP!$A$2:$O15503,2,0)</f>
        <v>DRBR401</v>
      </c>
      <c r="G93" s="142" t="str">
        <f>VLOOKUP(E93,'LISTADO ATM'!$A$2:$B$900,2,0)</f>
        <v xml:space="preserve">ATM Oficina Estancia Nueva (Moca) </v>
      </c>
      <c r="H93" s="142" t="str">
        <f>VLOOKUP(E93,VIP!$A$2:$O20464,7,FALSE)</f>
        <v>Si</v>
      </c>
      <c r="I93" s="142" t="str">
        <f>VLOOKUP(E93,VIP!$A$2:$O12429,8,FALSE)</f>
        <v>Si</v>
      </c>
      <c r="J93" s="142" t="str">
        <f>VLOOKUP(E93,VIP!$A$2:$O12379,8,FALSE)</f>
        <v>Si</v>
      </c>
      <c r="K93" s="142" t="str">
        <f>VLOOKUP(E93,VIP!$A$2:$O15953,6,0)</f>
        <v>NO</v>
      </c>
      <c r="L93" s="135" t="s">
        <v>2410</v>
      </c>
      <c r="M93" s="95" t="s">
        <v>2438</v>
      </c>
      <c r="N93" s="95" t="s">
        <v>2444</v>
      </c>
      <c r="O93" s="142" t="s">
        <v>2461</v>
      </c>
      <c r="P93" s="142"/>
      <c r="Q93" s="129" t="s">
        <v>2410</v>
      </c>
    </row>
    <row r="94" spans="1:17" s="123" customFormat="1" ht="18" x14ac:dyDescent="0.25">
      <c r="A94" s="142" t="str">
        <f>VLOOKUP(E94,'LISTADO ATM'!$A$2:$C$901,3,0)</f>
        <v>ESTE</v>
      </c>
      <c r="B94" s="126" t="s">
        <v>2761</v>
      </c>
      <c r="C94" s="96">
        <v>44436.312442129631</v>
      </c>
      <c r="D94" s="96" t="s">
        <v>2460</v>
      </c>
      <c r="E94" s="126">
        <v>345</v>
      </c>
      <c r="F94" s="142" t="str">
        <f>VLOOKUP(E94,VIP!$A$2:$O15502,2,0)</f>
        <v>DRBR345</v>
      </c>
      <c r="G94" s="142" t="str">
        <f>VLOOKUP(E94,'LISTADO ATM'!$A$2:$B$900,2,0)</f>
        <v>ATM Oficina Yamasá  II</v>
      </c>
      <c r="H94" s="142" t="str">
        <f>VLOOKUP(E94,VIP!$A$2:$O20463,7,FALSE)</f>
        <v>N/A</v>
      </c>
      <c r="I94" s="142" t="str">
        <f>VLOOKUP(E94,VIP!$A$2:$O12428,8,FALSE)</f>
        <v>N/A</v>
      </c>
      <c r="J94" s="142" t="str">
        <f>VLOOKUP(E94,VIP!$A$2:$O12378,8,FALSE)</f>
        <v>N/A</v>
      </c>
      <c r="K94" s="142" t="str">
        <f>VLOOKUP(E94,VIP!$A$2:$O15952,6,0)</f>
        <v>N/A</v>
      </c>
      <c r="L94" s="135" t="s">
        <v>2410</v>
      </c>
      <c r="M94" s="95" t="s">
        <v>2438</v>
      </c>
      <c r="N94" s="95" t="s">
        <v>2444</v>
      </c>
      <c r="O94" s="142" t="s">
        <v>2461</v>
      </c>
      <c r="P94" s="142"/>
      <c r="Q94" s="129" t="s">
        <v>2410</v>
      </c>
    </row>
    <row r="95" spans="1:17" s="123" customFormat="1" ht="18" x14ac:dyDescent="0.25">
      <c r="A95" s="142" t="str">
        <f>VLOOKUP(E95,'LISTADO ATM'!$A$2:$C$901,3,0)</f>
        <v>DISTRITO NACIONAL</v>
      </c>
      <c r="B95" s="126" t="s">
        <v>2760</v>
      </c>
      <c r="C95" s="96">
        <v>44436.32234953704</v>
      </c>
      <c r="D95" s="96" t="s">
        <v>2441</v>
      </c>
      <c r="E95" s="126">
        <v>391</v>
      </c>
      <c r="F95" s="142" t="str">
        <f>VLOOKUP(E95,VIP!$A$2:$O15501,2,0)</f>
        <v>DRBR391</v>
      </c>
      <c r="G95" s="142" t="str">
        <f>VLOOKUP(E95,'LISTADO ATM'!$A$2:$B$900,2,0)</f>
        <v xml:space="preserve">ATM S/M Jumbo Luperón </v>
      </c>
      <c r="H95" s="142" t="str">
        <f>VLOOKUP(E95,VIP!$A$2:$O20462,7,FALSE)</f>
        <v>Si</v>
      </c>
      <c r="I95" s="142" t="str">
        <f>VLOOKUP(E95,VIP!$A$2:$O12427,8,FALSE)</f>
        <v>Si</v>
      </c>
      <c r="J95" s="142" t="str">
        <f>VLOOKUP(E95,VIP!$A$2:$O12377,8,FALSE)</f>
        <v>Si</v>
      </c>
      <c r="K95" s="142" t="str">
        <f>VLOOKUP(E95,VIP!$A$2:$O15951,6,0)</f>
        <v>NO</v>
      </c>
      <c r="L95" s="135" t="s">
        <v>2410</v>
      </c>
      <c r="M95" s="95" t="s">
        <v>2438</v>
      </c>
      <c r="N95" s="95" t="s">
        <v>2444</v>
      </c>
      <c r="O95" s="142" t="s">
        <v>2445</v>
      </c>
      <c r="P95" s="142"/>
      <c r="Q95" s="129" t="s">
        <v>2410</v>
      </c>
    </row>
    <row r="96" spans="1:17" s="123" customFormat="1" ht="18" x14ac:dyDescent="0.25">
      <c r="A96" s="142" t="str">
        <f>VLOOKUP(E96,'LISTADO ATM'!$A$2:$C$901,3,0)</f>
        <v>DISTRITO NACIONAL</v>
      </c>
      <c r="B96" s="126" t="s">
        <v>2759</v>
      </c>
      <c r="C96" s="96">
        <v>44436.328692129631</v>
      </c>
      <c r="D96" s="96" t="s">
        <v>2441</v>
      </c>
      <c r="E96" s="126">
        <v>955</v>
      </c>
      <c r="F96" s="142" t="str">
        <f>VLOOKUP(E96,VIP!$A$2:$O15500,2,0)</f>
        <v>DRBR955</v>
      </c>
      <c r="G96" s="142" t="str">
        <f>VLOOKUP(E96,'LISTADO ATM'!$A$2:$B$900,2,0)</f>
        <v xml:space="preserve">ATM Oficina Americana Independencia II </v>
      </c>
      <c r="H96" s="142" t="str">
        <f>VLOOKUP(E96,VIP!$A$2:$O20461,7,FALSE)</f>
        <v>Si</v>
      </c>
      <c r="I96" s="142" t="str">
        <f>VLOOKUP(E96,VIP!$A$2:$O12426,8,FALSE)</f>
        <v>Si</v>
      </c>
      <c r="J96" s="142" t="str">
        <f>VLOOKUP(E96,VIP!$A$2:$O12376,8,FALSE)</f>
        <v>Si</v>
      </c>
      <c r="K96" s="142" t="str">
        <f>VLOOKUP(E96,VIP!$A$2:$O15950,6,0)</f>
        <v>NO</v>
      </c>
      <c r="L96" s="135" t="s">
        <v>2410</v>
      </c>
      <c r="M96" s="95" t="s">
        <v>2438</v>
      </c>
      <c r="N96" s="95" t="s">
        <v>2444</v>
      </c>
      <c r="O96" s="142" t="s">
        <v>2445</v>
      </c>
      <c r="P96" s="142"/>
      <c r="Q96" s="129" t="s">
        <v>2410</v>
      </c>
    </row>
    <row r="97" spans="1:17" s="123" customFormat="1" ht="18" x14ac:dyDescent="0.25">
      <c r="A97" s="142" t="str">
        <f>VLOOKUP(E97,'LISTADO ATM'!$A$2:$C$901,3,0)</f>
        <v>DISTRITO NACIONAL</v>
      </c>
      <c r="B97" s="126" t="s">
        <v>2758</v>
      </c>
      <c r="C97" s="96">
        <v>44436.330381944441</v>
      </c>
      <c r="D97" s="96" t="s">
        <v>2441</v>
      </c>
      <c r="E97" s="126">
        <v>461</v>
      </c>
      <c r="F97" s="142" t="str">
        <f>VLOOKUP(E97,VIP!$A$2:$O15499,2,0)</f>
        <v>DRBR461</v>
      </c>
      <c r="G97" s="142" t="str">
        <f>VLOOKUP(E97,'LISTADO ATM'!$A$2:$B$900,2,0)</f>
        <v xml:space="preserve">ATM Autobanco Sarasota I </v>
      </c>
      <c r="H97" s="142" t="str">
        <f>VLOOKUP(E97,VIP!$A$2:$O20460,7,FALSE)</f>
        <v>Si</v>
      </c>
      <c r="I97" s="142" t="str">
        <f>VLOOKUP(E97,VIP!$A$2:$O12425,8,FALSE)</f>
        <v>Si</v>
      </c>
      <c r="J97" s="142" t="str">
        <f>VLOOKUP(E97,VIP!$A$2:$O12375,8,FALSE)</f>
        <v>Si</v>
      </c>
      <c r="K97" s="142" t="str">
        <f>VLOOKUP(E97,VIP!$A$2:$O15949,6,0)</f>
        <v>SI</v>
      </c>
      <c r="L97" s="135" t="s">
        <v>2410</v>
      </c>
      <c r="M97" s="95" t="s">
        <v>2438</v>
      </c>
      <c r="N97" s="95" t="s">
        <v>2444</v>
      </c>
      <c r="O97" s="142" t="s">
        <v>2445</v>
      </c>
      <c r="P97" s="142"/>
      <c r="Q97" s="129" t="s">
        <v>2410</v>
      </c>
    </row>
    <row r="98" spans="1:17" s="123" customFormat="1" ht="18" x14ac:dyDescent="0.25">
      <c r="A98" s="142" t="str">
        <f>VLOOKUP(E98,'LISTADO ATM'!$A$2:$C$901,3,0)</f>
        <v>NORTE</v>
      </c>
      <c r="B98" s="126" t="s">
        <v>2756</v>
      </c>
      <c r="C98" s="96">
        <v>44436.385289351849</v>
      </c>
      <c r="D98" s="96" t="s">
        <v>2460</v>
      </c>
      <c r="E98" s="126">
        <v>93</v>
      </c>
      <c r="F98" s="142" t="str">
        <f>VLOOKUP(E98,VIP!$A$2:$O15497,2,0)</f>
        <v>DRBR093</v>
      </c>
      <c r="G98" s="142" t="str">
        <f>VLOOKUP(E98,'LISTADO ATM'!$A$2:$B$900,2,0)</f>
        <v xml:space="preserve">ATM Oficina Cotuí </v>
      </c>
      <c r="H98" s="142" t="str">
        <f>VLOOKUP(E98,VIP!$A$2:$O20458,7,FALSE)</f>
        <v>Si</v>
      </c>
      <c r="I98" s="142" t="str">
        <f>VLOOKUP(E98,VIP!$A$2:$O12423,8,FALSE)</f>
        <v>Si</v>
      </c>
      <c r="J98" s="142" t="str">
        <f>VLOOKUP(E98,VIP!$A$2:$O12373,8,FALSE)</f>
        <v>Si</v>
      </c>
      <c r="K98" s="142" t="str">
        <f>VLOOKUP(E98,VIP!$A$2:$O15947,6,0)</f>
        <v>SI</v>
      </c>
      <c r="L98" s="135" t="s">
        <v>2410</v>
      </c>
      <c r="M98" s="95" t="s">
        <v>2438</v>
      </c>
      <c r="N98" s="95" t="s">
        <v>2444</v>
      </c>
      <c r="O98" s="142" t="s">
        <v>2461</v>
      </c>
      <c r="P98" s="142"/>
      <c r="Q98" s="129" t="s">
        <v>2410</v>
      </c>
    </row>
    <row r="99" spans="1:17" s="123" customFormat="1" ht="18" x14ac:dyDescent="0.25">
      <c r="A99" s="142" t="str">
        <f>VLOOKUP(E99,'LISTADO ATM'!$A$2:$C$901,3,0)</f>
        <v>DISTRITO NACIONAL</v>
      </c>
      <c r="B99" s="126" t="s">
        <v>2755</v>
      </c>
      <c r="C99" s="96">
        <v>44436.39303240741</v>
      </c>
      <c r="D99" s="96" t="s">
        <v>2441</v>
      </c>
      <c r="E99" s="126">
        <v>821</v>
      </c>
      <c r="F99" s="142" t="str">
        <f>VLOOKUP(E99,VIP!$A$2:$O15496,2,0)</f>
        <v>DRBR821</v>
      </c>
      <c r="G99" s="142" t="str">
        <f>VLOOKUP(E99,'LISTADO ATM'!$A$2:$B$900,2,0)</f>
        <v xml:space="preserve">ATM S/M Bravo Churchill </v>
      </c>
      <c r="H99" s="142" t="str">
        <f>VLOOKUP(E99,VIP!$A$2:$O20457,7,FALSE)</f>
        <v>Si</v>
      </c>
      <c r="I99" s="142" t="str">
        <f>VLOOKUP(E99,VIP!$A$2:$O12422,8,FALSE)</f>
        <v>No</v>
      </c>
      <c r="J99" s="142" t="str">
        <f>VLOOKUP(E99,VIP!$A$2:$O12372,8,FALSE)</f>
        <v>No</v>
      </c>
      <c r="K99" s="142" t="str">
        <f>VLOOKUP(E99,VIP!$A$2:$O15946,6,0)</f>
        <v>SI</v>
      </c>
      <c r="L99" s="135" t="s">
        <v>2410</v>
      </c>
      <c r="M99" s="95" t="s">
        <v>2438</v>
      </c>
      <c r="N99" s="95" t="s">
        <v>2444</v>
      </c>
      <c r="O99" s="142" t="s">
        <v>2445</v>
      </c>
      <c r="P99" s="142"/>
      <c r="Q99" s="129" t="s">
        <v>2410</v>
      </c>
    </row>
    <row r="100" spans="1:17" s="123" customFormat="1" ht="18" x14ac:dyDescent="0.25">
      <c r="A100" s="142" t="str">
        <f>VLOOKUP(E100,'LISTADO ATM'!$A$2:$C$901,3,0)</f>
        <v>ESTE</v>
      </c>
      <c r="B100" s="126" t="s">
        <v>2754</v>
      </c>
      <c r="C100" s="96">
        <v>44436.400439814817</v>
      </c>
      <c r="D100" s="96" t="s">
        <v>2460</v>
      </c>
      <c r="E100" s="126">
        <v>843</v>
      </c>
      <c r="F100" s="142" t="str">
        <f>VLOOKUP(E100,VIP!$A$2:$O15495,2,0)</f>
        <v>DRBR843</v>
      </c>
      <c r="G100" s="142" t="str">
        <f>VLOOKUP(E100,'LISTADO ATM'!$A$2:$B$900,2,0)</f>
        <v xml:space="preserve">ATM Oficina Romana Centro </v>
      </c>
      <c r="H100" s="142" t="str">
        <f>VLOOKUP(E100,VIP!$A$2:$O20456,7,FALSE)</f>
        <v>Si</v>
      </c>
      <c r="I100" s="142" t="str">
        <f>VLOOKUP(E100,VIP!$A$2:$O12421,8,FALSE)</f>
        <v>Si</v>
      </c>
      <c r="J100" s="142" t="str">
        <f>VLOOKUP(E100,VIP!$A$2:$O12371,8,FALSE)</f>
        <v>Si</v>
      </c>
      <c r="K100" s="142" t="str">
        <f>VLOOKUP(E100,VIP!$A$2:$O15945,6,0)</f>
        <v>NO</v>
      </c>
      <c r="L100" s="135" t="s">
        <v>2410</v>
      </c>
      <c r="M100" s="95" t="s">
        <v>2438</v>
      </c>
      <c r="N100" s="95" t="s">
        <v>2444</v>
      </c>
      <c r="O100" s="142" t="s">
        <v>2461</v>
      </c>
      <c r="P100" s="142"/>
      <c r="Q100" s="129" t="s">
        <v>2410</v>
      </c>
    </row>
    <row r="101" spans="1:17" s="123" customFormat="1" ht="18" x14ac:dyDescent="0.25">
      <c r="A101" s="142" t="str">
        <f>VLOOKUP(E101,'LISTADO ATM'!$A$2:$C$901,3,0)</f>
        <v>DISTRITO NACIONAL</v>
      </c>
      <c r="B101" s="126" t="s">
        <v>2750</v>
      </c>
      <c r="C101" s="96">
        <v>44436.417800925927</v>
      </c>
      <c r="D101" s="96" t="s">
        <v>2441</v>
      </c>
      <c r="E101" s="126">
        <v>967</v>
      </c>
      <c r="F101" s="142" t="str">
        <f>VLOOKUP(E101,VIP!$A$2:$O15491,2,0)</f>
        <v>DRBR967</v>
      </c>
      <c r="G101" s="142" t="str">
        <f>VLOOKUP(E101,'LISTADO ATM'!$A$2:$B$900,2,0)</f>
        <v xml:space="preserve">ATM UNP Hiper Olé Autopista Duarte </v>
      </c>
      <c r="H101" s="142" t="str">
        <f>VLOOKUP(E101,VIP!$A$2:$O20452,7,FALSE)</f>
        <v>Si</v>
      </c>
      <c r="I101" s="142" t="str">
        <f>VLOOKUP(E101,VIP!$A$2:$O12417,8,FALSE)</f>
        <v>Si</v>
      </c>
      <c r="J101" s="142" t="str">
        <f>VLOOKUP(E101,VIP!$A$2:$O12367,8,FALSE)</f>
        <v>Si</v>
      </c>
      <c r="K101" s="142" t="str">
        <f>VLOOKUP(E101,VIP!$A$2:$O15941,6,0)</f>
        <v>NO</v>
      </c>
      <c r="L101" s="135" t="s">
        <v>2410</v>
      </c>
      <c r="M101" s="95" t="s">
        <v>2438</v>
      </c>
      <c r="N101" s="95" t="s">
        <v>2444</v>
      </c>
      <c r="O101" s="142" t="s">
        <v>2445</v>
      </c>
      <c r="P101" s="142"/>
      <c r="Q101" s="129" t="s">
        <v>2410</v>
      </c>
    </row>
    <row r="102" spans="1:17" s="123" customFormat="1" ht="18" x14ac:dyDescent="0.25">
      <c r="A102" s="142" t="str">
        <f>VLOOKUP(E102,'LISTADO ATM'!$A$2:$C$901,3,0)</f>
        <v>DISTRITO NACIONAL</v>
      </c>
      <c r="B102" s="126" t="s">
        <v>2749</v>
      </c>
      <c r="C102" s="96">
        <v>44436.418726851851</v>
      </c>
      <c r="D102" s="96" t="s">
        <v>2441</v>
      </c>
      <c r="E102" s="126">
        <v>900</v>
      </c>
      <c r="F102" s="142" t="str">
        <f>VLOOKUP(E102,VIP!$A$2:$O15490,2,0)</f>
        <v>DRBR900</v>
      </c>
      <c r="G102" s="142" t="str">
        <f>VLOOKUP(E102,'LISTADO ATM'!$A$2:$B$900,2,0)</f>
        <v xml:space="preserve">ATM UNP Merca Santo Domingo </v>
      </c>
      <c r="H102" s="142" t="str">
        <f>VLOOKUP(E102,VIP!$A$2:$O20451,7,FALSE)</f>
        <v>Si</v>
      </c>
      <c r="I102" s="142" t="str">
        <f>VLOOKUP(E102,VIP!$A$2:$O12416,8,FALSE)</f>
        <v>Si</v>
      </c>
      <c r="J102" s="142" t="str">
        <f>VLOOKUP(E102,VIP!$A$2:$O12366,8,FALSE)</f>
        <v>Si</v>
      </c>
      <c r="K102" s="142" t="str">
        <f>VLOOKUP(E102,VIP!$A$2:$O15940,6,0)</f>
        <v>NO</v>
      </c>
      <c r="L102" s="135" t="s">
        <v>2410</v>
      </c>
      <c r="M102" s="95" t="s">
        <v>2438</v>
      </c>
      <c r="N102" s="95" t="s">
        <v>2444</v>
      </c>
      <c r="O102" s="142" t="s">
        <v>2445</v>
      </c>
      <c r="P102" s="142"/>
      <c r="Q102" s="129" t="s">
        <v>2410</v>
      </c>
    </row>
    <row r="103" spans="1:17" s="123" customFormat="1" ht="18" x14ac:dyDescent="0.25">
      <c r="A103" s="142" t="str">
        <f>VLOOKUP(E103,'LISTADO ATM'!$A$2:$C$901,3,0)</f>
        <v>SUR</v>
      </c>
      <c r="B103" s="126" t="s">
        <v>2741</v>
      </c>
      <c r="C103" s="96">
        <v>44436.463831018518</v>
      </c>
      <c r="D103" s="96" t="s">
        <v>2460</v>
      </c>
      <c r="E103" s="126">
        <v>537</v>
      </c>
      <c r="F103" s="142" t="str">
        <f>VLOOKUP(E103,VIP!$A$2:$O15482,2,0)</f>
        <v>DRBR537</v>
      </c>
      <c r="G103" s="142" t="str">
        <f>VLOOKUP(E103,'LISTADO ATM'!$A$2:$B$900,2,0)</f>
        <v xml:space="preserve">ATM Estación Texaco Enriquillo (Barahona) </v>
      </c>
      <c r="H103" s="142" t="str">
        <f>VLOOKUP(E103,VIP!$A$2:$O20443,7,FALSE)</f>
        <v>Si</v>
      </c>
      <c r="I103" s="142" t="str">
        <f>VLOOKUP(E103,VIP!$A$2:$O12408,8,FALSE)</f>
        <v>Si</v>
      </c>
      <c r="J103" s="142" t="str">
        <f>VLOOKUP(E103,VIP!$A$2:$O12358,8,FALSE)</f>
        <v>Si</v>
      </c>
      <c r="K103" s="142" t="str">
        <f>VLOOKUP(E103,VIP!$A$2:$O15932,6,0)</f>
        <v>NO</v>
      </c>
      <c r="L103" s="135" t="s">
        <v>2410</v>
      </c>
      <c r="M103" s="95" t="s">
        <v>2438</v>
      </c>
      <c r="N103" s="95" t="s">
        <v>2444</v>
      </c>
      <c r="O103" s="142" t="s">
        <v>2461</v>
      </c>
      <c r="P103" s="142"/>
      <c r="Q103" s="129" t="s">
        <v>2410</v>
      </c>
    </row>
    <row r="104" spans="1:17" s="123" customFormat="1" ht="18" x14ac:dyDescent="0.25">
      <c r="A104" s="142" t="str">
        <f>VLOOKUP(E104,'LISTADO ATM'!$A$2:$C$901,3,0)</f>
        <v>NORTE</v>
      </c>
      <c r="B104" s="126" t="s">
        <v>2740</v>
      </c>
      <c r="C104" s="96">
        <v>44436.465520833335</v>
      </c>
      <c r="D104" s="96" t="s">
        <v>2611</v>
      </c>
      <c r="E104" s="126">
        <v>500</v>
      </c>
      <c r="F104" s="142" t="str">
        <f>VLOOKUP(E104,VIP!$A$2:$O15481,2,0)</f>
        <v>DRBR500</v>
      </c>
      <c r="G104" s="142" t="str">
        <f>VLOOKUP(E104,'LISTADO ATM'!$A$2:$B$900,2,0)</f>
        <v xml:space="preserve">ATM UNP Cutupú </v>
      </c>
      <c r="H104" s="142" t="str">
        <f>VLOOKUP(E104,VIP!$A$2:$O20442,7,FALSE)</f>
        <v>Si</v>
      </c>
      <c r="I104" s="142" t="str">
        <f>VLOOKUP(E104,VIP!$A$2:$O12407,8,FALSE)</f>
        <v>Si</v>
      </c>
      <c r="J104" s="142" t="str">
        <f>VLOOKUP(E104,VIP!$A$2:$O12357,8,FALSE)</f>
        <v>Si</v>
      </c>
      <c r="K104" s="142" t="str">
        <f>VLOOKUP(E104,VIP!$A$2:$O15931,6,0)</f>
        <v>NO</v>
      </c>
      <c r="L104" s="135" t="s">
        <v>2410</v>
      </c>
      <c r="M104" s="95" t="s">
        <v>2438</v>
      </c>
      <c r="N104" s="95" t="s">
        <v>2444</v>
      </c>
      <c r="O104" s="142" t="s">
        <v>2612</v>
      </c>
      <c r="P104" s="142"/>
      <c r="Q104" s="129" t="s">
        <v>2410</v>
      </c>
    </row>
    <row r="105" spans="1:17" s="123" customFormat="1" ht="18" x14ac:dyDescent="0.25">
      <c r="A105" s="142" t="str">
        <f>VLOOKUP(E105,'LISTADO ATM'!$A$2:$C$901,3,0)</f>
        <v>NORTE</v>
      </c>
      <c r="B105" s="126" t="s">
        <v>2739</v>
      </c>
      <c r="C105" s="96">
        <v>44436.469027777777</v>
      </c>
      <c r="D105" s="96" t="s">
        <v>2460</v>
      </c>
      <c r="E105" s="126">
        <v>333</v>
      </c>
      <c r="F105" s="142" t="str">
        <f>VLOOKUP(E105,VIP!$A$2:$O15480,2,0)</f>
        <v>DRBR333</v>
      </c>
      <c r="G105" s="142" t="str">
        <f>VLOOKUP(E105,'LISTADO ATM'!$A$2:$B$900,2,0)</f>
        <v>ATM Oficina Turey Maimón</v>
      </c>
      <c r="H105" s="142" t="str">
        <f>VLOOKUP(E105,VIP!$A$2:$O20441,7,FALSE)</f>
        <v>Si</v>
      </c>
      <c r="I105" s="142" t="str">
        <f>VLOOKUP(E105,VIP!$A$2:$O12406,8,FALSE)</f>
        <v>Si</v>
      </c>
      <c r="J105" s="142" t="str">
        <f>VLOOKUP(E105,VIP!$A$2:$O12356,8,FALSE)</f>
        <v>Si</v>
      </c>
      <c r="K105" s="142" t="str">
        <f>VLOOKUP(E105,VIP!$A$2:$O15930,6,0)</f>
        <v>NO</v>
      </c>
      <c r="L105" s="135" t="s">
        <v>2410</v>
      </c>
      <c r="M105" s="95" t="s">
        <v>2438</v>
      </c>
      <c r="N105" s="95" t="s">
        <v>2444</v>
      </c>
      <c r="O105" s="142" t="s">
        <v>2461</v>
      </c>
      <c r="P105" s="142"/>
      <c r="Q105" s="129" t="s">
        <v>2410</v>
      </c>
    </row>
    <row r="106" spans="1:17" s="123" customFormat="1" ht="18" x14ac:dyDescent="0.25">
      <c r="A106" s="142" t="str">
        <f>VLOOKUP(E106,'LISTADO ATM'!$A$2:$C$901,3,0)</f>
        <v>DISTRITO NACIONAL</v>
      </c>
      <c r="B106" s="126" t="s">
        <v>2738</v>
      </c>
      <c r="C106" s="96">
        <v>44436.470439814817</v>
      </c>
      <c r="D106" s="96" t="s">
        <v>2441</v>
      </c>
      <c r="E106" s="126">
        <v>563</v>
      </c>
      <c r="F106" s="142" t="str">
        <f>VLOOKUP(E106,VIP!$A$2:$O15479,2,0)</f>
        <v>DRBR233</v>
      </c>
      <c r="G106" s="142" t="str">
        <f>VLOOKUP(E106,'LISTADO ATM'!$A$2:$B$900,2,0)</f>
        <v xml:space="preserve">ATM Base Aérea San Isidro </v>
      </c>
      <c r="H106" s="142" t="str">
        <f>VLOOKUP(E106,VIP!$A$2:$O20440,7,FALSE)</f>
        <v>Si</v>
      </c>
      <c r="I106" s="142" t="str">
        <f>VLOOKUP(E106,VIP!$A$2:$O12405,8,FALSE)</f>
        <v>Si</v>
      </c>
      <c r="J106" s="142" t="str">
        <f>VLOOKUP(E106,VIP!$A$2:$O12355,8,FALSE)</f>
        <v>Si</v>
      </c>
      <c r="K106" s="142" t="str">
        <f>VLOOKUP(E106,VIP!$A$2:$O15929,6,0)</f>
        <v>NO</v>
      </c>
      <c r="L106" s="135" t="s">
        <v>2410</v>
      </c>
      <c r="M106" s="95" t="s">
        <v>2438</v>
      </c>
      <c r="N106" s="95" t="s">
        <v>2444</v>
      </c>
      <c r="O106" s="142" t="s">
        <v>2445</v>
      </c>
      <c r="P106" s="142"/>
      <c r="Q106" s="129" t="s">
        <v>2410</v>
      </c>
    </row>
    <row r="107" spans="1:17" s="123" customFormat="1" ht="18" x14ac:dyDescent="0.25">
      <c r="A107" s="142" t="str">
        <f>VLOOKUP(E107,'LISTADO ATM'!$A$2:$C$901,3,0)</f>
        <v>SUR</v>
      </c>
      <c r="B107" s="126" t="s">
        <v>2638</v>
      </c>
      <c r="C107" s="96">
        <v>44434.579861111109</v>
      </c>
      <c r="D107" s="96" t="s">
        <v>2174</v>
      </c>
      <c r="E107" s="126">
        <v>89</v>
      </c>
      <c r="F107" s="142" t="str">
        <f>VLOOKUP(E107,VIP!$A$2:$O15433,2,0)</f>
        <v>DRBR089</v>
      </c>
      <c r="G107" s="142" t="str">
        <f>VLOOKUP(E107,'LISTADO ATM'!$A$2:$B$900,2,0)</f>
        <v xml:space="preserve">ATM UNP El Cercado (San Juan) </v>
      </c>
      <c r="H107" s="142" t="str">
        <f>VLOOKUP(E107,VIP!$A$2:$O20394,7,FALSE)</f>
        <v>Si</v>
      </c>
      <c r="I107" s="142" t="str">
        <f>VLOOKUP(E107,VIP!$A$2:$O12359,8,FALSE)</f>
        <v>Si</v>
      </c>
      <c r="J107" s="142" t="str">
        <f>VLOOKUP(E107,VIP!$A$2:$O12309,8,FALSE)</f>
        <v>Si</v>
      </c>
      <c r="K107" s="142" t="str">
        <f>VLOOKUP(E107,VIP!$A$2:$O15883,6,0)</f>
        <v>NO</v>
      </c>
      <c r="L107" s="135" t="s">
        <v>2456</v>
      </c>
      <c r="M107" s="95" t="s">
        <v>2438</v>
      </c>
      <c r="N107" s="95" t="s">
        <v>2444</v>
      </c>
      <c r="O107" s="142" t="s">
        <v>2446</v>
      </c>
      <c r="P107" s="142" t="s">
        <v>2628</v>
      </c>
      <c r="Q107" s="129" t="s">
        <v>2456</v>
      </c>
    </row>
    <row r="108" spans="1:17" s="123" customFormat="1" ht="18" x14ac:dyDescent="0.25">
      <c r="A108" s="142" t="str">
        <f>VLOOKUP(E108,'LISTADO ATM'!$A$2:$C$901,3,0)</f>
        <v>NORTE</v>
      </c>
      <c r="B108" s="126" t="s">
        <v>2658</v>
      </c>
      <c r="C108" s="96">
        <v>44435.317870370367</v>
      </c>
      <c r="D108" s="96" t="s">
        <v>2175</v>
      </c>
      <c r="E108" s="126">
        <v>862</v>
      </c>
      <c r="F108" s="142" t="str">
        <f>VLOOKUP(E108,VIP!$A$2:$O15453,2,0)</f>
        <v>DRBR862</v>
      </c>
      <c r="G108" s="142" t="str">
        <f>VLOOKUP(E108,'LISTADO ATM'!$A$2:$B$900,2,0)</f>
        <v xml:space="preserve">ATM S/M Doble A (Sabaneta) </v>
      </c>
      <c r="H108" s="142" t="str">
        <f>VLOOKUP(E108,VIP!$A$2:$O20414,7,FALSE)</f>
        <v>Si</v>
      </c>
      <c r="I108" s="142" t="str">
        <f>VLOOKUP(E108,VIP!$A$2:$O12379,8,FALSE)</f>
        <v>Si</v>
      </c>
      <c r="J108" s="142" t="str">
        <f>VLOOKUP(E108,VIP!$A$2:$O12329,8,FALSE)</f>
        <v>Si</v>
      </c>
      <c r="K108" s="142" t="str">
        <f>VLOOKUP(E108,VIP!$A$2:$O15903,6,0)</f>
        <v>NO</v>
      </c>
      <c r="L108" s="135" t="s">
        <v>2456</v>
      </c>
      <c r="M108" s="151" t="s">
        <v>2534</v>
      </c>
      <c r="N108" s="95" t="s">
        <v>2444</v>
      </c>
      <c r="O108" s="142" t="s">
        <v>2635</v>
      </c>
      <c r="P108" s="142"/>
      <c r="Q108" s="152">
        <v>44436.333333333336</v>
      </c>
    </row>
    <row r="109" spans="1:17" s="123" customFormat="1" ht="18" x14ac:dyDescent="0.25">
      <c r="A109" s="142" t="str">
        <f>VLOOKUP(E109,'LISTADO ATM'!$A$2:$C$901,3,0)</f>
        <v>DISTRITO NACIONAL</v>
      </c>
      <c r="B109" s="126" t="s">
        <v>2671</v>
      </c>
      <c r="C109" s="96">
        <v>44435.5940162037</v>
      </c>
      <c r="D109" s="96" t="s">
        <v>2174</v>
      </c>
      <c r="E109" s="126">
        <v>359</v>
      </c>
      <c r="F109" s="142" t="str">
        <f>VLOOKUP(E109,VIP!$A$2:$O15460,2,0)</f>
        <v>DRBR359</v>
      </c>
      <c r="G109" s="142" t="str">
        <f>VLOOKUP(E109,'LISTADO ATM'!$A$2:$B$900,2,0)</f>
        <v>ATM S/M Bravo Ozama</v>
      </c>
      <c r="H109" s="142" t="str">
        <f>VLOOKUP(E109,VIP!$A$2:$O20421,7,FALSE)</f>
        <v>N/A</v>
      </c>
      <c r="I109" s="142" t="str">
        <f>VLOOKUP(E109,VIP!$A$2:$O12386,8,FALSE)</f>
        <v>N/A</v>
      </c>
      <c r="J109" s="142" t="str">
        <f>VLOOKUP(E109,VIP!$A$2:$O12336,8,FALSE)</f>
        <v>N/A</v>
      </c>
      <c r="K109" s="142" t="str">
        <f>VLOOKUP(E109,VIP!$A$2:$O15910,6,0)</f>
        <v>N/A</v>
      </c>
      <c r="L109" s="135" t="s">
        <v>2456</v>
      </c>
      <c r="M109" s="95" t="s">
        <v>2438</v>
      </c>
      <c r="N109" s="95" t="s">
        <v>2682</v>
      </c>
      <c r="O109" s="142" t="s">
        <v>2446</v>
      </c>
      <c r="P109" s="142"/>
      <c r="Q109" s="129" t="s">
        <v>2456</v>
      </c>
    </row>
    <row r="110" spans="1:17" s="123" customFormat="1" ht="18" x14ac:dyDescent="0.25">
      <c r="A110" s="142" t="str">
        <f>VLOOKUP(E110,'LISTADO ATM'!$A$2:$C$901,3,0)</f>
        <v>SUR</v>
      </c>
      <c r="B110" s="126" t="s">
        <v>2701</v>
      </c>
      <c r="C110" s="96">
        <v>44435.640636574077</v>
      </c>
      <c r="D110" s="96" t="s">
        <v>2174</v>
      </c>
      <c r="E110" s="126">
        <v>584</v>
      </c>
      <c r="F110" s="142" t="str">
        <f>VLOOKUP(E110,VIP!$A$2:$O15483,2,0)</f>
        <v>DRBR404</v>
      </c>
      <c r="G110" s="142" t="str">
        <f>VLOOKUP(E110,'LISTADO ATM'!$A$2:$B$900,2,0)</f>
        <v xml:space="preserve">ATM Oficina San Cristóbal I </v>
      </c>
      <c r="H110" s="142" t="str">
        <f>VLOOKUP(E110,VIP!$A$2:$O20444,7,FALSE)</f>
        <v>Si</v>
      </c>
      <c r="I110" s="142" t="str">
        <f>VLOOKUP(E110,VIP!$A$2:$O12409,8,FALSE)</f>
        <v>Si</v>
      </c>
      <c r="J110" s="142" t="str">
        <f>VLOOKUP(E110,VIP!$A$2:$O12359,8,FALSE)</f>
        <v>Si</v>
      </c>
      <c r="K110" s="142" t="str">
        <f>VLOOKUP(E110,VIP!$A$2:$O15933,6,0)</f>
        <v>SI</v>
      </c>
      <c r="L110" s="135" t="s">
        <v>2456</v>
      </c>
      <c r="M110" s="95" t="s">
        <v>2438</v>
      </c>
      <c r="N110" s="95" t="s">
        <v>2682</v>
      </c>
      <c r="O110" s="142" t="s">
        <v>2446</v>
      </c>
      <c r="P110" s="142"/>
      <c r="Q110" s="129" t="s">
        <v>2456</v>
      </c>
    </row>
    <row r="111" spans="1:17" s="123" customFormat="1" ht="18" x14ac:dyDescent="0.25">
      <c r="A111" s="142" t="str">
        <f>VLOOKUP(E111,'LISTADO ATM'!$A$2:$C$901,3,0)</f>
        <v>DISTRITO NACIONAL</v>
      </c>
      <c r="B111" s="126" t="s">
        <v>2696</v>
      </c>
      <c r="C111" s="96">
        <v>44435.677731481483</v>
      </c>
      <c r="D111" s="96" t="s">
        <v>2174</v>
      </c>
      <c r="E111" s="126">
        <v>676</v>
      </c>
      <c r="F111" s="142" t="str">
        <f>VLOOKUP(E111,VIP!$A$2:$O15473,2,0)</f>
        <v>DRBR676</v>
      </c>
      <c r="G111" s="142" t="str">
        <f>VLOOKUP(E111,'LISTADO ATM'!$A$2:$B$900,2,0)</f>
        <v>ATM S/M Bravo Colina Del Oeste</v>
      </c>
      <c r="H111" s="142" t="str">
        <f>VLOOKUP(E111,VIP!$A$2:$O20434,7,FALSE)</f>
        <v>Si</v>
      </c>
      <c r="I111" s="142" t="str">
        <f>VLOOKUP(E111,VIP!$A$2:$O12399,8,FALSE)</f>
        <v>Si</v>
      </c>
      <c r="J111" s="142" t="str">
        <f>VLOOKUP(E111,VIP!$A$2:$O12349,8,FALSE)</f>
        <v>Si</v>
      </c>
      <c r="K111" s="142" t="str">
        <f>VLOOKUP(E111,VIP!$A$2:$O15923,6,0)</f>
        <v>NO</v>
      </c>
      <c r="L111" s="135" t="s">
        <v>2456</v>
      </c>
      <c r="M111" s="95" t="s">
        <v>2438</v>
      </c>
      <c r="N111" s="95" t="s">
        <v>2682</v>
      </c>
      <c r="O111" s="142" t="s">
        <v>2446</v>
      </c>
      <c r="P111" s="142"/>
      <c r="Q111" s="129" t="s">
        <v>2456</v>
      </c>
    </row>
    <row r="112" spans="1:17" s="123" customFormat="1" ht="18" x14ac:dyDescent="0.25">
      <c r="A112" s="142" t="str">
        <f>VLOOKUP(E112,'LISTADO ATM'!$A$2:$C$901,3,0)</f>
        <v>DISTRITO NACIONAL</v>
      </c>
      <c r="B112" s="126" t="s">
        <v>2695</v>
      </c>
      <c r="C112" s="96">
        <v>44435.681817129633</v>
      </c>
      <c r="D112" s="96" t="s">
        <v>2174</v>
      </c>
      <c r="E112" s="126">
        <v>243</v>
      </c>
      <c r="F112" s="142" t="str">
        <f>VLOOKUP(E112,VIP!$A$2:$O15472,2,0)</f>
        <v>DRBR243</v>
      </c>
      <c r="G112" s="142" t="str">
        <f>VLOOKUP(E112,'LISTADO ATM'!$A$2:$B$900,2,0)</f>
        <v xml:space="preserve">ATM Autoservicio Plaza Central  </v>
      </c>
      <c r="H112" s="142" t="str">
        <f>VLOOKUP(E112,VIP!$A$2:$O20433,7,FALSE)</f>
        <v>Si</v>
      </c>
      <c r="I112" s="142" t="str">
        <f>VLOOKUP(E112,VIP!$A$2:$O12398,8,FALSE)</f>
        <v>Si</v>
      </c>
      <c r="J112" s="142" t="str">
        <f>VLOOKUP(E112,VIP!$A$2:$O12348,8,FALSE)</f>
        <v>Si</v>
      </c>
      <c r="K112" s="142" t="str">
        <f>VLOOKUP(E112,VIP!$A$2:$O15922,6,0)</f>
        <v>SI</v>
      </c>
      <c r="L112" s="135" t="s">
        <v>2456</v>
      </c>
      <c r="M112" s="95" t="s">
        <v>2438</v>
      </c>
      <c r="N112" s="95" t="s">
        <v>2682</v>
      </c>
      <c r="O112" s="142" t="s">
        <v>2446</v>
      </c>
      <c r="P112" s="142"/>
      <c r="Q112" s="129" t="s">
        <v>2456</v>
      </c>
    </row>
    <row r="113" spans="1:17" s="123" customFormat="1" ht="18" x14ac:dyDescent="0.25">
      <c r="A113" s="142" t="str">
        <f>VLOOKUP(E113,'LISTADO ATM'!$A$2:$C$901,3,0)</f>
        <v>DISTRITO NACIONAL</v>
      </c>
      <c r="B113" s="126" t="s">
        <v>2733</v>
      </c>
      <c r="C113" s="96">
        <v>44436.011111111111</v>
      </c>
      <c r="D113" s="96" t="s">
        <v>2174</v>
      </c>
      <c r="E113" s="126">
        <v>957</v>
      </c>
      <c r="F113" s="142" t="str">
        <f>VLOOKUP(E113,VIP!$A$2:$O15476,2,0)</f>
        <v>DRBR23F</v>
      </c>
      <c r="G113" s="142" t="str">
        <f>VLOOKUP(E113,'LISTADO ATM'!$A$2:$B$900,2,0)</f>
        <v xml:space="preserve">ATM Oficina Venezuela </v>
      </c>
      <c r="H113" s="142" t="str">
        <f>VLOOKUP(E113,VIP!$A$2:$O20437,7,FALSE)</f>
        <v>Si</v>
      </c>
      <c r="I113" s="142" t="str">
        <f>VLOOKUP(E113,VIP!$A$2:$O12402,8,FALSE)</f>
        <v>Si</v>
      </c>
      <c r="J113" s="142" t="str">
        <f>VLOOKUP(E113,VIP!$A$2:$O12352,8,FALSE)</f>
        <v>Si</v>
      </c>
      <c r="K113" s="142" t="str">
        <f>VLOOKUP(E113,VIP!$A$2:$O15926,6,0)</f>
        <v>SI</v>
      </c>
      <c r="L113" s="135" t="s">
        <v>2456</v>
      </c>
      <c r="M113" s="95" t="s">
        <v>2438</v>
      </c>
      <c r="N113" s="95" t="s">
        <v>2444</v>
      </c>
      <c r="O113" s="142" t="s">
        <v>2446</v>
      </c>
      <c r="P113" s="142"/>
      <c r="Q113" s="129" t="s">
        <v>2456</v>
      </c>
    </row>
    <row r="114" spans="1:17" s="123" customFormat="1" ht="18" x14ac:dyDescent="0.25">
      <c r="A114" s="142" t="str">
        <f>VLOOKUP(E114,'LISTADO ATM'!$A$2:$C$901,3,0)</f>
        <v>ESTE</v>
      </c>
      <c r="B114" s="126" t="s">
        <v>2753</v>
      </c>
      <c r="C114" s="96">
        <v>44436.40730324074</v>
      </c>
      <c r="D114" s="96" t="s">
        <v>2174</v>
      </c>
      <c r="E114" s="126">
        <v>114</v>
      </c>
      <c r="F114" s="142" t="str">
        <f>VLOOKUP(E114,VIP!$A$2:$O15494,2,0)</f>
        <v>DRBR114</v>
      </c>
      <c r="G114" s="142" t="str">
        <f>VLOOKUP(E114,'LISTADO ATM'!$A$2:$B$900,2,0)</f>
        <v xml:space="preserve">ATM Oficina Hato Mayor </v>
      </c>
      <c r="H114" s="142" t="str">
        <f>VLOOKUP(E114,VIP!$A$2:$O20455,7,FALSE)</f>
        <v>Si</v>
      </c>
      <c r="I114" s="142" t="str">
        <f>VLOOKUP(E114,VIP!$A$2:$O12420,8,FALSE)</f>
        <v>Si</v>
      </c>
      <c r="J114" s="142" t="str">
        <f>VLOOKUP(E114,VIP!$A$2:$O12370,8,FALSE)</f>
        <v>Si</v>
      </c>
      <c r="K114" s="142" t="str">
        <f>VLOOKUP(E114,VIP!$A$2:$O15944,6,0)</f>
        <v>NO</v>
      </c>
      <c r="L114" s="135" t="s">
        <v>2456</v>
      </c>
      <c r="M114" s="95" t="s">
        <v>2438</v>
      </c>
      <c r="N114" s="95" t="s">
        <v>2444</v>
      </c>
      <c r="O114" s="142" t="s">
        <v>2446</v>
      </c>
      <c r="P114" s="142"/>
      <c r="Q114" s="129" t="s">
        <v>2456</v>
      </c>
    </row>
    <row r="115" spans="1:17" s="123" customFormat="1" ht="18" x14ac:dyDescent="0.25">
      <c r="A115" s="142" t="str">
        <f>VLOOKUP(E115,'LISTADO ATM'!$A$2:$C$901,3,0)</f>
        <v>DISTRITO NACIONAL</v>
      </c>
      <c r="B115" s="126" t="s">
        <v>2752</v>
      </c>
      <c r="C115" s="96">
        <v>44436.415312500001</v>
      </c>
      <c r="D115" s="96" t="s">
        <v>2174</v>
      </c>
      <c r="E115" s="126">
        <v>618</v>
      </c>
      <c r="F115" s="142" t="str">
        <f>VLOOKUP(E115,VIP!$A$2:$O15493,2,0)</f>
        <v>DRBR618</v>
      </c>
      <c r="G115" s="142" t="str">
        <f>VLOOKUP(E115,'LISTADO ATM'!$A$2:$B$900,2,0)</f>
        <v xml:space="preserve">ATM Bienes Nacionales </v>
      </c>
      <c r="H115" s="142" t="str">
        <f>VLOOKUP(E115,VIP!$A$2:$O20454,7,FALSE)</f>
        <v>Si</v>
      </c>
      <c r="I115" s="142" t="str">
        <f>VLOOKUP(E115,VIP!$A$2:$O12419,8,FALSE)</f>
        <v>Si</v>
      </c>
      <c r="J115" s="142" t="str">
        <f>VLOOKUP(E115,VIP!$A$2:$O12369,8,FALSE)</f>
        <v>Si</v>
      </c>
      <c r="K115" s="142" t="str">
        <f>VLOOKUP(E115,VIP!$A$2:$O15943,6,0)</f>
        <v>NO</v>
      </c>
      <c r="L115" s="135" t="s">
        <v>2456</v>
      </c>
      <c r="M115" s="95" t="s">
        <v>2438</v>
      </c>
      <c r="N115" s="95" t="s">
        <v>2444</v>
      </c>
      <c r="O115" s="142" t="s">
        <v>2446</v>
      </c>
      <c r="P115" s="142"/>
      <c r="Q115" s="129" t="s">
        <v>2456</v>
      </c>
    </row>
    <row r="116" spans="1:17" s="123" customFormat="1" ht="18" x14ac:dyDescent="0.25">
      <c r="A116" s="142" t="str">
        <f>VLOOKUP(E116,'LISTADO ATM'!$A$2:$C$901,3,0)</f>
        <v>SUR</v>
      </c>
      <c r="B116" s="126" t="s">
        <v>2764</v>
      </c>
      <c r="C116" s="96">
        <v>44436.488449074073</v>
      </c>
      <c r="D116" s="96" t="s">
        <v>2460</v>
      </c>
      <c r="E116" s="126">
        <v>825</v>
      </c>
      <c r="F116" s="142" t="str">
        <f>VLOOKUP(E116,VIP!$A$2:$O15494,2,0)</f>
        <v>DRBR825</v>
      </c>
      <c r="G116" s="142" t="str">
        <f>VLOOKUP(E116,'LISTADO ATM'!$A$2:$B$900,2,0)</f>
        <v xml:space="preserve">ATM Estacion Eco Cibeles (Las Matas de Farfán) </v>
      </c>
      <c r="H116" s="142" t="str">
        <f>VLOOKUP(E116,VIP!$A$2:$O20455,7,FALSE)</f>
        <v>Si</v>
      </c>
      <c r="I116" s="142" t="str">
        <f>VLOOKUP(E116,VIP!$A$2:$O12420,8,FALSE)</f>
        <v>Si</v>
      </c>
      <c r="J116" s="142" t="str">
        <f>VLOOKUP(E116,VIP!$A$2:$O12370,8,FALSE)</f>
        <v>Si</v>
      </c>
      <c r="K116" s="142" t="str">
        <f>VLOOKUP(E116,VIP!$A$2:$O15944,6,0)</f>
        <v>NO</v>
      </c>
      <c r="L116" s="135" t="s">
        <v>2767</v>
      </c>
      <c r="M116" s="95" t="s">
        <v>2438</v>
      </c>
      <c r="N116" s="95" t="s">
        <v>2637</v>
      </c>
      <c r="O116" s="142" t="s">
        <v>2768</v>
      </c>
      <c r="P116" s="151" t="s">
        <v>2770</v>
      </c>
      <c r="Q116" s="152">
        <v>44436.488194444442</v>
      </c>
    </row>
    <row r="117" spans="1:17" s="123" customFormat="1" ht="18" x14ac:dyDescent="0.25">
      <c r="A117" s="142" t="str">
        <f>VLOOKUP(E117,'LISTADO ATM'!$A$2:$C$901,3,0)</f>
        <v>NORTE</v>
      </c>
      <c r="B117" s="126" t="s">
        <v>2765</v>
      </c>
      <c r="C117" s="96">
        <v>44436.487430555557</v>
      </c>
      <c r="D117" s="96" t="s">
        <v>2460</v>
      </c>
      <c r="E117" s="126">
        <v>882</v>
      </c>
      <c r="F117" s="142" t="str">
        <f>VLOOKUP(E117,VIP!$A$2:$O15495,2,0)</f>
        <v>DRBR882</v>
      </c>
      <c r="G117" s="142" t="str">
        <f>VLOOKUP(E117,'LISTADO ATM'!$A$2:$B$900,2,0)</f>
        <v xml:space="preserve">ATM Oficina Moca II </v>
      </c>
      <c r="H117" s="142" t="str">
        <f>VLOOKUP(E117,VIP!$A$2:$O20456,7,FALSE)</f>
        <v>Si</v>
      </c>
      <c r="I117" s="142" t="str">
        <f>VLOOKUP(E117,VIP!$A$2:$O12421,8,FALSE)</f>
        <v>Si</v>
      </c>
      <c r="J117" s="142" t="str">
        <f>VLOOKUP(E117,VIP!$A$2:$O12371,8,FALSE)</f>
        <v>Si</v>
      </c>
      <c r="K117" s="142" t="str">
        <f>VLOOKUP(E117,VIP!$A$2:$O15945,6,0)</f>
        <v>SI</v>
      </c>
      <c r="L117" s="135" t="s">
        <v>2767</v>
      </c>
      <c r="M117" s="95" t="s">
        <v>2438</v>
      </c>
      <c r="N117" s="95" t="s">
        <v>2637</v>
      </c>
      <c r="O117" s="142" t="s">
        <v>2769</v>
      </c>
      <c r="P117" s="151" t="s">
        <v>2770</v>
      </c>
      <c r="Q117" s="152">
        <v>44436.487500000003</v>
      </c>
    </row>
    <row r="118" spans="1:17" s="123" customFormat="1" ht="18" x14ac:dyDescent="0.25">
      <c r="A118" s="142" t="str">
        <f>VLOOKUP(E118,'LISTADO ATM'!$A$2:$C$901,3,0)</f>
        <v>NORTE</v>
      </c>
      <c r="B118" s="126" t="s">
        <v>2766</v>
      </c>
      <c r="C118" s="96">
        <v>44436.486921296295</v>
      </c>
      <c r="D118" s="96" t="s">
        <v>2460</v>
      </c>
      <c r="E118" s="126">
        <v>712</v>
      </c>
      <c r="F118" s="142" t="str">
        <f>VLOOKUP(E118,VIP!$A$2:$O15496,2,0)</f>
        <v>DRBR128</v>
      </c>
      <c r="G118" s="142" t="str">
        <f>VLOOKUP(E118,'LISTADO ATM'!$A$2:$B$900,2,0)</f>
        <v xml:space="preserve">ATM Oficina Imbert </v>
      </c>
      <c r="H118" s="142" t="str">
        <f>VLOOKUP(E118,VIP!$A$2:$O20457,7,FALSE)</f>
        <v>Si</v>
      </c>
      <c r="I118" s="142" t="str">
        <f>VLOOKUP(E118,VIP!$A$2:$O12422,8,FALSE)</f>
        <v>Si</v>
      </c>
      <c r="J118" s="142" t="str">
        <f>VLOOKUP(E118,VIP!$A$2:$O12372,8,FALSE)</f>
        <v>Si</v>
      </c>
      <c r="K118" s="142" t="str">
        <f>VLOOKUP(E118,VIP!$A$2:$O15946,6,0)</f>
        <v>SI</v>
      </c>
      <c r="L118" s="135" t="s">
        <v>2767</v>
      </c>
      <c r="M118" s="95" t="s">
        <v>2438</v>
      </c>
      <c r="N118" s="95" t="s">
        <v>2637</v>
      </c>
      <c r="O118" s="142" t="s">
        <v>2768</v>
      </c>
      <c r="P118" s="151" t="s">
        <v>2770</v>
      </c>
      <c r="Q118" s="152">
        <v>44436.488194444442</v>
      </c>
    </row>
    <row r="1035111" spans="16:16" ht="18" x14ac:dyDescent="0.25">
      <c r="P1035111" s="110"/>
    </row>
  </sheetData>
  <autoFilter ref="A4:Q71" xr:uid="{00000000-0009-0000-0000-000007000000}">
    <sortState xmlns:xlrd2="http://schemas.microsoft.com/office/spreadsheetml/2017/richdata2" ref="A5:Q115">
      <sortCondition ref="L4:L71"/>
    </sortState>
  </autoFilter>
  <sortState xmlns:xlrd2="http://schemas.microsoft.com/office/spreadsheetml/2017/richdata2" ref="C107:C114">
    <sortCondition ref="C118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9:B1048576 B72:B89 B1:B4">
    <cfRule type="duplicateValues" dxfId="336" priority="130340"/>
  </conditionalFormatting>
  <conditionalFormatting sqref="B119:B1048576 B72:B89">
    <cfRule type="duplicateValues" dxfId="335" priority="130349"/>
  </conditionalFormatting>
  <conditionalFormatting sqref="E119:E1048576 E72:E89 E1:E4">
    <cfRule type="duplicateValues" dxfId="334" priority="130669"/>
  </conditionalFormatting>
  <conditionalFormatting sqref="E119:E1048576 E72:E89">
    <cfRule type="duplicateValues" dxfId="333" priority="130672"/>
  </conditionalFormatting>
  <conditionalFormatting sqref="E119:E1048576 E72:E89 E1:E56">
    <cfRule type="duplicateValues" dxfId="332" priority="130678"/>
  </conditionalFormatting>
  <conditionalFormatting sqref="B5:B31">
    <cfRule type="duplicateValues" dxfId="331" priority="130681"/>
  </conditionalFormatting>
  <conditionalFormatting sqref="E5:E31">
    <cfRule type="duplicateValues" dxfId="330" priority="130682"/>
  </conditionalFormatting>
  <conditionalFormatting sqref="B32:B56">
    <cfRule type="duplicateValues" dxfId="329" priority="130688"/>
  </conditionalFormatting>
  <conditionalFormatting sqref="E32:E56">
    <cfRule type="duplicateValues" dxfId="328" priority="130690"/>
  </conditionalFormatting>
  <conditionalFormatting sqref="E5:E56">
    <cfRule type="duplicateValues" dxfId="327" priority="130695"/>
  </conditionalFormatting>
  <conditionalFormatting sqref="E58:E89">
    <cfRule type="duplicateValues" dxfId="326" priority="130717"/>
  </conditionalFormatting>
  <conditionalFormatting sqref="B57:B89">
    <cfRule type="duplicateValues" dxfId="325" priority="130719"/>
  </conditionalFormatting>
  <conditionalFormatting sqref="E57">
    <cfRule type="duplicateValues" dxfId="324" priority="12"/>
  </conditionalFormatting>
  <conditionalFormatting sqref="E57">
    <cfRule type="duplicateValues" dxfId="323" priority="11"/>
  </conditionalFormatting>
  <conditionalFormatting sqref="E57">
    <cfRule type="duplicateValues" dxfId="322" priority="10"/>
  </conditionalFormatting>
  <conditionalFormatting sqref="B90:B115">
    <cfRule type="duplicateValues" dxfId="321" priority="131046"/>
  </conditionalFormatting>
  <conditionalFormatting sqref="E90:E115">
    <cfRule type="duplicateValues" dxfId="320" priority="131047"/>
  </conditionalFormatting>
  <conditionalFormatting sqref="B116:B118">
    <cfRule type="duplicateValues" dxfId="1" priority="131067"/>
  </conditionalFormatting>
  <conditionalFormatting sqref="E116:E118">
    <cfRule type="duplicateValues" dxfId="0" priority="13106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77"/>
  <sheetViews>
    <sheetView zoomScale="70" zoomScaleNormal="70" workbookViewId="0">
      <selection activeCell="C18" sqref="C18"/>
    </sheetView>
  </sheetViews>
  <sheetFormatPr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96" t="s">
        <v>2144</v>
      </c>
      <c r="B1" s="197"/>
      <c r="C1" s="197"/>
      <c r="D1" s="197"/>
      <c r="E1" s="198"/>
      <c r="F1" s="194" t="s">
        <v>2539</v>
      </c>
      <c r="G1" s="195"/>
      <c r="H1" s="100">
        <f>COUNTIF(A:E,"2 Gavetas Vacías + 1 Fallando")</f>
        <v>2</v>
      </c>
      <c r="I1" s="100">
        <f>COUNTIF(A:E,("3 Gavetas Vacías"))</f>
        <v>14</v>
      </c>
      <c r="J1" s="123">
        <f>COUNTIF(A:E,"2 Gavetas Fallando + 1 Vacia")</f>
        <v>0</v>
      </c>
      <c r="K1" s="123"/>
    </row>
    <row r="2" spans="1:11" ht="25.5" customHeight="1" x14ac:dyDescent="0.25">
      <c r="A2" s="199" t="s">
        <v>2624</v>
      </c>
      <c r="B2" s="200"/>
      <c r="C2" s="200"/>
      <c r="D2" s="200"/>
      <c r="E2" s="201"/>
      <c r="F2" s="99" t="s">
        <v>2538</v>
      </c>
      <c r="G2" s="98">
        <f>G3+G4</f>
        <v>115</v>
      </c>
      <c r="H2" s="99" t="s">
        <v>2548</v>
      </c>
      <c r="I2" s="98">
        <f>COUNTIF(A:E,"Abastecido")</f>
        <v>76</v>
      </c>
      <c r="J2" s="99" t="s">
        <v>2565</v>
      </c>
      <c r="K2" s="98">
        <f>COUNTIF(REPORTE!A:Q,"REINICIO FALLIDO")</f>
        <v>4</v>
      </c>
    </row>
    <row r="3" spans="1:11" ht="15" customHeight="1" x14ac:dyDescent="0.25">
      <c r="A3" s="202"/>
      <c r="B3" s="178"/>
      <c r="C3" s="203"/>
      <c r="D3" s="203"/>
      <c r="E3" s="204"/>
      <c r="F3" s="99" t="s">
        <v>2537</v>
      </c>
      <c r="G3" s="98">
        <f>COUNTIF(REPORTE!A:Q,"fuera de Servicio")</f>
        <v>96</v>
      </c>
      <c r="H3" s="99" t="s">
        <v>2544</v>
      </c>
      <c r="I3" s="98">
        <f>COUNTIF(A:E,"Gavetas Vacías + Gavetas Fallando")</f>
        <v>2</v>
      </c>
      <c r="J3" s="99" t="s">
        <v>2566</v>
      </c>
      <c r="K3" s="98">
        <f>COUNTIF(REPORTE!A:Q,"CARGA FALLIDA")</f>
        <v>0</v>
      </c>
    </row>
    <row r="4" spans="1:11" ht="18.75" thickBot="1" x14ac:dyDescent="0.3">
      <c r="A4" s="136" t="s">
        <v>2406</v>
      </c>
      <c r="B4" s="133">
        <v>44435.25</v>
      </c>
      <c r="C4" s="205"/>
      <c r="D4" s="205"/>
      <c r="E4" s="206"/>
      <c r="F4" s="99" t="s">
        <v>2534</v>
      </c>
      <c r="G4" s="98">
        <f>COUNTIF(REPORTE!A:Q,"En Servicio")</f>
        <v>19</v>
      </c>
      <c r="H4" s="99" t="s">
        <v>2547</v>
      </c>
      <c r="I4" s="98">
        <f>COUNTIF(A:E,"Solucionado")</f>
        <v>21</v>
      </c>
      <c r="J4" s="99" t="s">
        <v>2567</v>
      </c>
      <c r="K4" s="98">
        <f>COUNTIF(REPORTE!A:Q,"PRINTER ")</f>
        <v>0</v>
      </c>
    </row>
    <row r="5" spans="1:11" ht="18.75" thickBot="1" x14ac:dyDescent="0.3">
      <c r="A5" s="136" t="s">
        <v>2407</v>
      </c>
      <c r="B5" s="133">
        <v>44435.708333333336</v>
      </c>
      <c r="C5" s="205"/>
      <c r="D5" s="205"/>
      <c r="E5" s="206"/>
      <c r="F5" s="99" t="s">
        <v>2535</v>
      </c>
      <c r="G5" s="98">
        <f>COUNTIF(REPORTE!A:Q,"REINICIO EXITOSO")</f>
        <v>0</v>
      </c>
      <c r="H5" s="99" t="s">
        <v>2541</v>
      </c>
      <c r="I5" s="98">
        <f>I1+H1+J1</f>
        <v>16</v>
      </c>
      <c r="J5" s="123"/>
      <c r="K5" s="123"/>
    </row>
    <row r="6" spans="1:11" ht="15" customHeight="1" x14ac:dyDescent="0.25">
      <c r="A6" s="188"/>
      <c r="B6" s="189"/>
      <c r="C6" s="207"/>
      <c r="D6" s="207"/>
      <c r="E6" s="208"/>
      <c r="F6" s="99" t="s">
        <v>2536</v>
      </c>
      <c r="G6" s="98">
        <f>COUNTIF(REPORTE!A:Q,"CARGA EXITOSA")</f>
        <v>3</v>
      </c>
      <c r="H6" s="99" t="s">
        <v>2545</v>
      </c>
      <c r="I6" s="98">
        <f>COUNTIF(A:E,"GAVETA DE RECHAZO LLENA")</f>
        <v>0</v>
      </c>
      <c r="J6" s="123"/>
      <c r="K6" s="123"/>
    </row>
    <row r="7" spans="1:11" ht="18" customHeight="1" thickBot="1" x14ac:dyDescent="0.3">
      <c r="A7" s="191" t="s">
        <v>2569</v>
      </c>
      <c r="B7" s="192"/>
      <c r="C7" s="192"/>
      <c r="D7" s="192"/>
      <c r="E7" s="193"/>
      <c r="F7" s="99" t="s">
        <v>2540</v>
      </c>
      <c r="G7" s="98">
        <f>COUNTIF(A:E,"Sin Efectivo")</f>
        <v>26</v>
      </c>
      <c r="H7" s="99" t="s">
        <v>2546</v>
      </c>
      <c r="I7" s="98">
        <f>COUNTIF(A:E,"GAVETA DE DEPOSITO LLENA")</f>
        <v>3</v>
      </c>
      <c r="J7" s="123"/>
      <c r="K7" s="123"/>
    </row>
    <row r="8" spans="1:11" ht="18" x14ac:dyDescent="0.25">
      <c r="A8" s="140" t="s">
        <v>15</v>
      </c>
      <c r="B8" s="131" t="s">
        <v>2408</v>
      </c>
      <c r="C8" s="131" t="s">
        <v>46</v>
      </c>
      <c r="D8" s="164" t="s">
        <v>2411</v>
      </c>
      <c r="E8" s="165" t="s">
        <v>2409</v>
      </c>
    </row>
    <row r="9" spans="1:11" s="108" customFormat="1" ht="18" x14ac:dyDescent="0.25">
      <c r="A9" s="132" t="str">
        <f>VLOOKUP(B9,'[1]LISTADO ATM'!$A$2:$C$922,3,0)</f>
        <v>DISTRITO NACIONAL</v>
      </c>
      <c r="B9" s="142">
        <v>514</v>
      </c>
      <c r="C9" s="132" t="str">
        <f>VLOOKUP(B9,'[1]LISTADO ATM'!$A$2:$B$922,2,0)</f>
        <v>ATM Autoservicio Charles de Gaulle</v>
      </c>
      <c r="D9" s="130" t="s">
        <v>2614</v>
      </c>
      <c r="E9" s="143">
        <v>3336003186</v>
      </c>
    </row>
    <row r="10" spans="1:11" s="108" customFormat="1" ht="18" x14ac:dyDescent="0.25">
      <c r="A10" s="132" t="str">
        <f>VLOOKUP(B10,'[1]LISTADO ATM'!$A$2:$C$922,3,0)</f>
        <v>NORTE</v>
      </c>
      <c r="B10" s="142">
        <v>950</v>
      </c>
      <c r="C10" s="132" t="str">
        <f>VLOOKUP(B10,'[1]LISTADO ATM'!$A$2:$B$922,2,0)</f>
        <v xml:space="preserve">ATM Oficina Monterrico </v>
      </c>
      <c r="D10" s="130" t="s">
        <v>2614</v>
      </c>
      <c r="E10" s="143">
        <v>3336003225</v>
      </c>
    </row>
    <row r="11" spans="1:11" s="108" customFormat="1" ht="18" x14ac:dyDescent="0.25">
      <c r="A11" s="132" t="str">
        <f>VLOOKUP(B11,'[1]LISTADO ATM'!$A$2:$C$922,3,0)</f>
        <v>NORTE</v>
      </c>
      <c r="B11" s="142">
        <v>288</v>
      </c>
      <c r="C11" s="132" t="str">
        <f>VLOOKUP(B11,'[1]LISTADO ATM'!$A$2:$B$922,2,0)</f>
        <v xml:space="preserve">ATM Oficina Camino Real II (Puerto Plata) </v>
      </c>
      <c r="D11" s="130" t="s">
        <v>2614</v>
      </c>
      <c r="E11" s="143">
        <v>3336003344</v>
      </c>
    </row>
    <row r="12" spans="1:11" s="108" customFormat="1" ht="18" customHeight="1" x14ac:dyDescent="0.25">
      <c r="A12" s="132" t="str">
        <f>VLOOKUP(B12,'[1]LISTADO ATM'!$A$2:$C$922,3,0)</f>
        <v>DISTRITO NACIONAL</v>
      </c>
      <c r="B12" s="142">
        <v>813</v>
      </c>
      <c r="C12" s="132" t="str">
        <f>VLOOKUP(B12,'[1]LISTADO ATM'!$A$2:$B$922,2,0)</f>
        <v>ATM Oficina Occidental Mall</v>
      </c>
      <c r="D12" s="130" t="s">
        <v>2614</v>
      </c>
      <c r="E12" s="143">
        <v>3336003545</v>
      </c>
    </row>
    <row r="13" spans="1:11" s="108" customFormat="1" ht="18" customHeight="1" x14ac:dyDescent="0.25">
      <c r="A13" s="132" t="str">
        <f>VLOOKUP(B13,'[1]LISTADO ATM'!$A$2:$C$922,3,0)</f>
        <v>DISTRITO NACIONAL</v>
      </c>
      <c r="B13" s="142">
        <v>722</v>
      </c>
      <c r="C13" s="132" t="str">
        <f>VLOOKUP(B13,'[1]LISTADO ATM'!$A$2:$B$922,2,0)</f>
        <v xml:space="preserve">ATM Oficina Charles de Gaulle III </v>
      </c>
      <c r="D13" s="130" t="s">
        <v>2614</v>
      </c>
      <c r="E13" s="143">
        <v>3336003579</v>
      </c>
    </row>
    <row r="14" spans="1:11" s="108" customFormat="1" ht="18" customHeight="1" x14ac:dyDescent="0.25">
      <c r="A14" s="132" t="str">
        <f>VLOOKUP(B14,'[1]LISTADO ATM'!$A$2:$C$922,3,0)</f>
        <v>DISTRITO NACIONAL</v>
      </c>
      <c r="B14" s="142">
        <v>554</v>
      </c>
      <c r="C14" s="132" t="str">
        <f>VLOOKUP(B14,'[1]LISTADO ATM'!$A$2:$B$922,2,0)</f>
        <v xml:space="preserve">ATM Oficina Isabel La Católica I </v>
      </c>
      <c r="D14" s="130" t="s">
        <v>2614</v>
      </c>
      <c r="E14" s="143">
        <v>3336003580</v>
      </c>
    </row>
    <row r="15" spans="1:11" s="108" customFormat="1" ht="18" x14ac:dyDescent="0.25">
      <c r="A15" s="132" t="str">
        <f>VLOOKUP(B15,'[1]LISTADO ATM'!$A$2:$C$922,3,0)</f>
        <v>SUR</v>
      </c>
      <c r="B15" s="142">
        <v>984</v>
      </c>
      <c r="C15" s="132" t="str">
        <f>VLOOKUP(B15,'[1]LISTADO ATM'!$A$2:$B$922,2,0)</f>
        <v xml:space="preserve">ATM Oficina Neiba II </v>
      </c>
      <c r="D15" s="130" t="s">
        <v>2614</v>
      </c>
      <c r="E15" s="143">
        <v>3336003624</v>
      </c>
    </row>
    <row r="16" spans="1:11" s="108" customFormat="1" ht="18" customHeight="1" x14ac:dyDescent="0.25">
      <c r="A16" s="132" t="str">
        <f>VLOOKUP(B16,'[1]LISTADO ATM'!$A$2:$C$922,3,0)</f>
        <v>NORTE</v>
      </c>
      <c r="B16" s="142">
        <v>119</v>
      </c>
      <c r="C16" s="132" t="str">
        <f>VLOOKUP(B16,'[1]LISTADO ATM'!$A$2:$B$922,2,0)</f>
        <v>ATM Oficina La Barranquita</v>
      </c>
      <c r="D16" s="130" t="s">
        <v>2614</v>
      </c>
      <c r="E16" s="143">
        <v>3336003626</v>
      </c>
    </row>
    <row r="17" spans="1:5" s="108" customFormat="1" ht="18.75" customHeight="1" x14ac:dyDescent="0.25">
      <c r="A17" s="132" t="str">
        <f>VLOOKUP(B17,'[1]LISTADO ATM'!$A$2:$C$922,3,0)</f>
        <v>NORTE</v>
      </c>
      <c r="B17" s="142">
        <v>605</v>
      </c>
      <c r="C17" s="132" t="str">
        <f>VLOOKUP(B17,'[1]LISTADO ATM'!$A$2:$B$922,2,0)</f>
        <v xml:space="preserve">ATM Oficina Bonao I </v>
      </c>
      <c r="D17" s="130" t="s">
        <v>2614</v>
      </c>
      <c r="E17" s="143">
        <v>3336003627</v>
      </c>
    </row>
    <row r="18" spans="1:5" s="108" customFormat="1" ht="18" customHeight="1" x14ac:dyDescent="0.25">
      <c r="A18" s="132" t="str">
        <f>VLOOKUP(B18,'[1]LISTADO ATM'!$A$2:$C$922,3,0)</f>
        <v>NORTE</v>
      </c>
      <c r="B18" s="142">
        <v>372</v>
      </c>
      <c r="C18" s="132" t="str">
        <f>VLOOKUP(B18,'[1]LISTADO ATM'!$A$2:$B$922,2,0)</f>
        <v>ATM Oficina Sánchez II</v>
      </c>
      <c r="D18" s="130" t="s">
        <v>2614</v>
      </c>
      <c r="E18" s="143">
        <v>3336003628</v>
      </c>
    </row>
    <row r="19" spans="1:5" s="108" customFormat="1" ht="18" customHeight="1" x14ac:dyDescent="0.25">
      <c r="A19" s="132" t="str">
        <f>VLOOKUP(B19,'[1]LISTADO ATM'!$A$2:$C$922,3,0)</f>
        <v>NORTE</v>
      </c>
      <c r="B19" s="142">
        <v>687</v>
      </c>
      <c r="C19" s="132" t="str">
        <f>VLOOKUP(B19,'[1]LISTADO ATM'!$A$2:$B$922,2,0)</f>
        <v>ATM Oficina Monterrico II</v>
      </c>
      <c r="D19" s="130" t="s">
        <v>2614</v>
      </c>
      <c r="E19" s="143">
        <v>3336003629</v>
      </c>
    </row>
    <row r="20" spans="1:5" s="114" customFormat="1" ht="18" customHeight="1" x14ac:dyDescent="0.25">
      <c r="A20" s="132" t="str">
        <f>VLOOKUP(B20,'[1]LISTADO ATM'!$A$2:$C$922,3,0)</f>
        <v>DISTRITO NACIONAL</v>
      </c>
      <c r="B20" s="142">
        <v>458</v>
      </c>
      <c r="C20" s="132" t="str">
        <f>VLOOKUP(B20,'[1]LISTADO ATM'!$A$2:$B$922,2,0)</f>
        <v>ATM Hospital Dario Contreras</v>
      </c>
      <c r="D20" s="130" t="s">
        <v>2614</v>
      </c>
      <c r="E20" s="143">
        <v>3336003641</v>
      </c>
    </row>
    <row r="21" spans="1:5" s="114" customFormat="1" ht="18" customHeight="1" x14ac:dyDescent="0.25">
      <c r="A21" s="132" t="str">
        <f>VLOOKUP(B21,'[1]LISTADO ATM'!$A$2:$C$922,3,0)</f>
        <v>NORTE</v>
      </c>
      <c r="B21" s="142">
        <v>728</v>
      </c>
      <c r="C21" s="132" t="str">
        <f>VLOOKUP(B21,'[1]LISTADO ATM'!$A$2:$B$922,2,0)</f>
        <v xml:space="preserve">ATM UNP La Vega Oficina Regional Norcentral </v>
      </c>
      <c r="D21" s="130" t="s">
        <v>2614</v>
      </c>
      <c r="E21" s="143">
        <v>3336003660</v>
      </c>
    </row>
    <row r="22" spans="1:5" s="114" customFormat="1" ht="18" customHeight="1" x14ac:dyDescent="0.25">
      <c r="A22" s="132" t="str">
        <f>VLOOKUP(B22,'[1]LISTADO ATM'!$A$2:$C$922,3,0)</f>
        <v>NORTE</v>
      </c>
      <c r="B22" s="142">
        <v>857</v>
      </c>
      <c r="C22" s="132" t="str">
        <f>VLOOKUP(B22,'[1]LISTADO ATM'!$A$2:$B$922,2,0)</f>
        <v xml:space="preserve">ATM Oficina Los Alamos </v>
      </c>
      <c r="D22" s="130" t="s">
        <v>2614</v>
      </c>
      <c r="E22" s="143">
        <v>3336003663</v>
      </c>
    </row>
    <row r="23" spans="1:5" s="114" customFormat="1" ht="18" customHeight="1" x14ac:dyDescent="0.25">
      <c r="A23" s="132" t="str">
        <f>VLOOKUP(B23,'[1]LISTADO ATM'!$A$2:$C$922,3,0)</f>
        <v>DISTRITO NACIONAL</v>
      </c>
      <c r="B23" s="142">
        <v>527</v>
      </c>
      <c r="C23" s="132" t="str">
        <f>VLOOKUP(B23,'[1]LISTADO ATM'!$A$2:$B$922,2,0)</f>
        <v>ATM Oficina Zona Oriental II</v>
      </c>
      <c r="D23" s="130" t="s">
        <v>2614</v>
      </c>
      <c r="E23" s="143">
        <v>3336003682</v>
      </c>
    </row>
    <row r="24" spans="1:5" s="114" customFormat="1" ht="18" customHeight="1" x14ac:dyDescent="0.25">
      <c r="A24" s="132" t="str">
        <f>VLOOKUP(B24,'[1]LISTADO ATM'!$A$2:$C$922,3,0)</f>
        <v>DISTRITO NACIONAL</v>
      </c>
      <c r="B24" s="142">
        <v>85</v>
      </c>
      <c r="C24" s="132" t="str">
        <f>VLOOKUP(B24,'[1]LISTADO ATM'!$A$2:$B$922,2,0)</f>
        <v xml:space="preserve">ATM Oficina San Isidro (Fuerza Aérea) </v>
      </c>
      <c r="D24" s="130" t="s">
        <v>2614</v>
      </c>
      <c r="E24" s="143">
        <v>3336003688</v>
      </c>
    </row>
    <row r="25" spans="1:5" s="114" customFormat="1" ht="18" customHeight="1" x14ac:dyDescent="0.25">
      <c r="A25" s="132" t="str">
        <f>VLOOKUP(B25,'[1]LISTADO ATM'!$A$2:$C$922,3,0)</f>
        <v>NORTE</v>
      </c>
      <c r="B25" s="142">
        <v>76</v>
      </c>
      <c r="C25" s="132" t="str">
        <f>VLOOKUP(B25,'[1]LISTADO ATM'!$A$2:$B$922,2,0)</f>
        <v xml:space="preserve">ATM Casa Nelson (Puerto Plata) </v>
      </c>
      <c r="D25" s="130" t="s">
        <v>2614</v>
      </c>
      <c r="E25" s="143">
        <v>3336003860</v>
      </c>
    </row>
    <row r="26" spans="1:5" s="114" customFormat="1" ht="18.75" customHeight="1" x14ac:dyDescent="0.25">
      <c r="A26" s="132" t="str">
        <f>VLOOKUP(B26,'[1]LISTADO ATM'!$A$2:$C$922,3,0)</f>
        <v>DISTRITO NACIONAL</v>
      </c>
      <c r="B26" s="142">
        <v>577</v>
      </c>
      <c r="C26" s="132" t="str">
        <f>VLOOKUP(B26,'[1]LISTADO ATM'!$A$2:$B$922,2,0)</f>
        <v xml:space="preserve">ATM Olé Ave. Duarte </v>
      </c>
      <c r="D26" s="130" t="s">
        <v>2614</v>
      </c>
      <c r="E26" s="143">
        <v>3336003877</v>
      </c>
    </row>
    <row r="27" spans="1:5" s="123" customFormat="1" ht="18.75" customHeight="1" x14ac:dyDescent="0.25">
      <c r="A27" s="132" t="str">
        <f>VLOOKUP(B27,'[1]LISTADO ATM'!$A$2:$C$922,3,0)</f>
        <v>SUR</v>
      </c>
      <c r="B27" s="142">
        <v>48</v>
      </c>
      <c r="C27" s="132" t="str">
        <f>VLOOKUP(B27,'[1]LISTADO ATM'!$A$2:$B$922,2,0)</f>
        <v xml:space="preserve">ATM Autoservicio Neiba I </v>
      </c>
      <c r="D27" s="130" t="s">
        <v>2614</v>
      </c>
      <c r="E27" s="143">
        <v>3336004124</v>
      </c>
    </row>
    <row r="28" spans="1:5" s="123" customFormat="1" ht="18.75" customHeight="1" x14ac:dyDescent="0.25">
      <c r="A28" s="132" t="str">
        <f>VLOOKUP(B28,'[1]LISTADO ATM'!$A$2:$C$922,3,0)</f>
        <v>DISTRITO NACIONAL</v>
      </c>
      <c r="B28" s="142">
        <v>790</v>
      </c>
      <c r="C28" s="132" t="str">
        <f>VLOOKUP(B28,'[1]LISTADO ATM'!$A$2:$B$922,2,0)</f>
        <v xml:space="preserve">ATM Oficina Bella Vista Mall I </v>
      </c>
      <c r="D28" s="130" t="s">
        <v>2614</v>
      </c>
      <c r="E28" s="143">
        <v>3336003244</v>
      </c>
    </row>
    <row r="29" spans="1:5" s="123" customFormat="1" ht="18.75" customHeight="1" x14ac:dyDescent="0.25">
      <c r="A29" s="132" t="str">
        <f>VLOOKUP(B29,'[1]LISTADO ATM'!$A$2:$C$922,3,0)</f>
        <v>NORTE</v>
      </c>
      <c r="B29" s="142">
        <v>736</v>
      </c>
      <c r="C29" s="132" t="str">
        <f>VLOOKUP(B29,'[1]LISTADO ATM'!$A$2:$B$922,2,0)</f>
        <v xml:space="preserve">ATM Oficina Puerto Plata I </v>
      </c>
      <c r="D29" s="130" t="s">
        <v>2614</v>
      </c>
      <c r="E29" s="143">
        <v>3336003584</v>
      </c>
    </row>
    <row r="30" spans="1:5" s="123" customFormat="1" ht="18.75" customHeight="1" x14ac:dyDescent="0.25">
      <c r="A30" s="132" t="str">
        <f>VLOOKUP(B30,'[1]LISTADO ATM'!$A$2:$C$922,3,0)</f>
        <v>DISTRITO NACIONAL</v>
      </c>
      <c r="B30" s="142">
        <v>515</v>
      </c>
      <c r="C30" s="132" t="str">
        <f>VLOOKUP(B30,'[1]LISTADO ATM'!$A$2:$B$922,2,0)</f>
        <v xml:space="preserve">ATM Oficina Agora Mall I </v>
      </c>
      <c r="D30" s="130" t="s">
        <v>2614</v>
      </c>
      <c r="E30" s="143">
        <v>3336003585</v>
      </c>
    </row>
    <row r="31" spans="1:5" s="123" customFormat="1" ht="18.75" customHeight="1" x14ac:dyDescent="0.25">
      <c r="A31" s="132" t="str">
        <f>VLOOKUP(B31,'[1]LISTADO ATM'!$A$2:$C$922,3,0)</f>
        <v>NORTE</v>
      </c>
      <c r="B31" s="142">
        <v>497</v>
      </c>
      <c r="C31" s="132" t="str">
        <f>VLOOKUP(B31,'[1]LISTADO ATM'!$A$2:$B$922,2,0)</f>
        <v>ATM Ofic. El Portal ll (Santiago)</v>
      </c>
      <c r="D31" s="130" t="s">
        <v>2614</v>
      </c>
      <c r="E31" s="143">
        <v>3336003587</v>
      </c>
    </row>
    <row r="32" spans="1:5" s="114" customFormat="1" ht="18.75" customHeight="1" x14ac:dyDescent="0.25">
      <c r="A32" s="132" t="str">
        <f>VLOOKUP(B32,'[1]LISTADO ATM'!$A$2:$C$922,3,0)</f>
        <v>NORTE</v>
      </c>
      <c r="B32" s="142">
        <v>942</v>
      </c>
      <c r="C32" s="132" t="str">
        <f>VLOOKUP(B32,'[1]LISTADO ATM'!$A$2:$B$922,2,0)</f>
        <v xml:space="preserve">ATM Estación Texaco La Vega </v>
      </c>
      <c r="D32" s="130" t="s">
        <v>2614</v>
      </c>
      <c r="E32" s="143">
        <v>3336003590</v>
      </c>
    </row>
    <row r="33" spans="1:10" s="114" customFormat="1" ht="18.75" customHeight="1" x14ac:dyDescent="0.25">
      <c r="A33" s="132" t="str">
        <f>VLOOKUP(B33,'[1]LISTADO ATM'!$A$2:$C$922,3,0)</f>
        <v>NORTE</v>
      </c>
      <c r="B33" s="142">
        <v>432</v>
      </c>
      <c r="C33" s="132" t="str">
        <f>VLOOKUP(B33,'[1]LISTADO ATM'!$A$2:$B$922,2,0)</f>
        <v xml:space="preserve">ATM Oficina Puerto Plata II </v>
      </c>
      <c r="D33" s="130" t="s">
        <v>2614</v>
      </c>
      <c r="E33" s="143">
        <v>3336003653</v>
      </c>
    </row>
    <row r="34" spans="1:10" s="114" customFormat="1" ht="18" customHeight="1" x14ac:dyDescent="0.25">
      <c r="A34" s="132" t="str">
        <f>VLOOKUP(B34,'[1]LISTADO ATM'!$A$2:$C$922,3,0)</f>
        <v>ESTE</v>
      </c>
      <c r="B34" s="142">
        <v>217</v>
      </c>
      <c r="C34" s="132" t="str">
        <f>VLOOKUP(B34,'[1]LISTADO ATM'!$A$2:$B$922,2,0)</f>
        <v xml:space="preserve">ATM Oficina Bávaro </v>
      </c>
      <c r="D34" s="130" t="s">
        <v>2614</v>
      </c>
      <c r="E34" s="143">
        <v>3336003657</v>
      </c>
    </row>
    <row r="35" spans="1:10" s="114" customFormat="1" ht="18.75" customHeight="1" x14ac:dyDescent="0.25">
      <c r="A35" s="132" t="str">
        <f>VLOOKUP(B35,'[1]LISTADO ATM'!$A$2:$C$922,3,0)</f>
        <v>NORTE</v>
      </c>
      <c r="B35" s="142">
        <v>636</v>
      </c>
      <c r="C35" s="132" t="str">
        <f>VLOOKUP(B35,'[1]LISTADO ATM'!$A$2:$B$922,2,0)</f>
        <v xml:space="preserve">ATM Oficina Tamboríl </v>
      </c>
      <c r="D35" s="130" t="s">
        <v>2614</v>
      </c>
      <c r="E35" s="143">
        <v>3336003662</v>
      </c>
      <c r="G35" s="122"/>
    </row>
    <row r="36" spans="1:10" s="114" customFormat="1" ht="18" customHeight="1" x14ac:dyDescent="0.25">
      <c r="A36" s="132" t="str">
        <f>VLOOKUP(B36,'[1]LISTADO ATM'!$A$2:$C$922,3,0)</f>
        <v>NORTE</v>
      </c>
      <c r="B36" s="142">
        <v>752</v>
      </c>
      <c r="C36" s="132" t="str">
        <f>VLOOKUP(B36,'[1]LISTADO ATM'!$A$2:$B$922,2,0)</f>
        <v xml:space="preserve">ATM UNP Las Carolinas (La Vega) </v>
      </c>
      <c r="D36" s="130" t="s">
        <v>2614</v>
      </c>
      <c r="E36" s="143">
        <v>3336003665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2" t="str">
        <f>VLOOKUP(B37,'[1]LISTADO ATM'!$A$2:$C$922,3,0)</f>
        <v>ESTE</v>
      </c>
      <c r="B37" s="141">
        <v>289</v>
      </c>
      <c r="C37" s="132" t="str">
        <f>VLOOKUP(B37,'[1]LISTADO ATM'!$A$2:$B$922,2,0)</f>
        <v>ATM Oficina Bávaro II</v>
      </c>
      <c r="D37" s="130" t="s">
        <v>2614</v>
      </c>
      <c r="E37" s="143" t="s">
        <v>2653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2" t="str">
        <f>VLOOKUP(B38,'[1]LISTADO ATM'!$A$2:$C$922,3,0)</f>
        <v>DISTRITO NACIONAL</v>
      </c>
      <c r="B38" s="142">
        <v>745</v>
      </c>
      <c r="C38" s="132" t="str">
        <f>VLOOKUP(B38,'[1]LISTADO ATM'!$A$2:$B$922,2,0)</f>
        <v xml:space="preserve">ATM Oficina Ave. Duarte </v>
      </c>
      <c r="D38" s="130" t="s">
        <v>2614</v>
      </c>
      <c r="E38" s="143">
        <v>3336003896</v>
      </c>
    </row>
    <row r="39" spans="1:10" s="122" customFormat="1" ht="18.75" customHeight="1" x14ac:dyDescent="0.25">
      <c r="A39" s="132" t="str">
        <f>VLOOKUP(B39,'[1]LISTADO ATM'!$A$2:$C$922,3,0)</f>
        <v>DISTRITO NACIONAL</v>
      </c>
      <c r="B39" s="142">
        <v>622</v>
      </c>
      <c r="C39" s="132" t="str">
        <f>VLOOKUP(B39,'[1]LISTADO ATM'!$A$2:$B$922,2,0)</f>
        <v xml:space="preserve">ATM Ayuntamiento D.N. </v>
      </c>
      <c r="D39" s="130" t="s">
        <v>2614</v>
      </c>
      <c r="E39" s="143">
        <v>3336003905</v>
      </c>
    </row>
    <row r="40" spans="1:10" s="122" customFormat="1" ht="18.75" customHeight="1" x14ac:dyDescent="0.25">
      <c r="A40" s="132" t="str">
        <f>VLOOKUP(B40,'[1]LISTADO ATM'!$A$2:$C$922,3,0)</f>
        <v>NORTE</v>
      </c>
      <c r="B40" s="142">
        <v>395</v>
      </c>
      <c r="C40" s="132" t="str">
        <f>VLOOKUP(B40,'[1]LISTADO ATM'!$A$2:$B$922,2,0)</f>
        <v xml:space="preserve">ATM UNP Sabana Iglesia </v>
      </c>
      <c r="D40" s="130" t="s">
        <v>2614</v>
      </c>
      <c r="E40" s="143">
        <v>3336004179</v>
      </c>
    </row>
    <row r="41" spans="1:10" s="122" customFormat="1" ht="18.75" customHeight="1" x14ac:dyDescent="0.25">
      <c r="A41" s="132" t="str">
        <f>VLOOKUP(B41,'[1]LISTADO ATM'!$A$2:$C$922,3,0)</f>
        <v>SUR</v>
      </c>
      <c r="B41" s="142">
        <v>615</v>
      </c>
      <c r="C41" s="132" t="str">
        <f>VLOOKUP(B41,'[1]LISTADO ATM'!$A$2:$B$922,2,0)</f>
        <v xml:space="preserve">ATM Estación Sunix Cabral (Barahona) </v>
      </c>
      <c r="D41" s="130" t="s">
        <v>2614</v>
      </c>
      <c r="E41" s="143">
        <v>3336003199</v>
      </c>
    </row>
    <row r="42" spans="1:10" s="122" customFormat="1" ht="18" customHeight="1" x14ac:dyDescent="0.25">
      <c r="A42" s="132" t="str">
        <f>VLOOKUP(B42,'[1]LISTADO ATM'!$A$2:$C$922,3,0)</f>
        <v>DISTRITO NACIONAL</v>
      </c>
      <c r="B42" s="142">
        <v>26</v>
      </c>
      <c r="C42" s="132" t="str">
        <f>VLOOKUP(B42,'[1]LISTADO ATM'!$A$2:$B$922,2,0)</f>
        <v>ATM S/M Jumbo San Isidro</v>
      </c>
      <c r="D42" s="130" t="s">
        <v>2614</v>
      </c>
      <c r="E42" s="143">
        <v>3336003571</v>
      </c>
    </row>
    <row r="43" spans="1:10" s="122" customFormat="1" ht="18" x14ac:dyDescent="0.25">
      <c r="A43" s="132" t="str">
        <f>VLOOKUP(B43,'[1]LISTADO ATM'!$A$2:$C$922,3,0)</f>
        <v>ESTE</v>
      </c>
      <c r="B43" s="142">
        <v>843</v>
      </c>
      <c r="C43" s="132" t="str">
        <f>VLOOKUP(B43,'[1]LISTADO ATM'!$A$2:$B$922,2,0)</f>
        <v xml:space="preserve">ATM Oficina Romana Centro </v>
      </c>
      <c r="D43" s="130" t="s">
        <v>2614</v>
      </c>
      <c r="E43" s="143">
        <v>3336003573</v>
      </c>
    </row>
    <row r="44" spans="1:10" s="114" customFormat="1" ht="18" customHeight="1" x14ac:dyDescent="0.25">
      <c r="A44" s="132" t="str">
        <f>VLOOKUP(B44,'[1]LISTADO ATM'!$A$2:$C$922,3,0)</f>
        <v>DISTRITO NACIONAL</v>
      </c>
      <c r="B44" s="142">
        <v>408</v>
      </c>
      <c r="C44" s="132" t="str">
        <f>VLOOKUP(B44,'[1]LISTADO ATM'!$A$2:$B$922,2,0)</f>
        <v xml:space="preserve">ATM Autobanco Las Palmas de Herrera </v>
      </c>
      <c r="D44" s="130" t="s">
        <v>2614</v>
      </c>
      <c r="E44" s="143">
        <v>3336003577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2" t="str">
        <f>VLOOKUP(B45,'[1]LISTADO ATM'!$A$2:$C$922,3,0)</f>
        <v>NORTE</v>
      </c>
      <c r="B45" s="142">
        <v>807</v>
      </c>
      <c r="C45" s="132" t="str">
        <f>VLOOKUP(B45,'[1]LISTADO ATM'!$A$2:$B$922,2,0)</f>
        <v xml:space="preserve">ATM S/M Morel (Mao) </v>
      </c>
      <c r="D45" s="130" t="s">
        <v>2614</v>
      </c>
      <c r="E45" s="143">
        <v>3336003582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2" t="str">
        <f>VLOOKUP(B46,'[1]LISTADO ATM'!$A$2:$C$922,3,0)</f>
        <v>DISTRITO NACIONAL</v>
      </c>
      <c r="B46" s="142">
        <v>96</v>
      </c>
      <c r="C46" s="132" t="str">
        <f>VLOOKUP(B46,'[1]LISTADO ATM'!$A$2:$B$922,2,0)</f>
        <v>ATM S/M Caribe Av. Charles de Gaulle</v>
      </c>
      <c r="D46" s="130" t="s">
        <v>2614</v>
      </c>
      <c r="E46" s="143">
        <v>3336003594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2" t="str">
        <f>VLOOKUP(B47,'[1]LISTADO ATM'!$A$2:$C$922,3,0)</f>
        <v>DISTRITO NACIONAL</v>
      </c>
      <c r="B47" s="142">
        <v>573</v>
      </c>
      <c r="C47" s="132" t="str">
        <f>VLOOKUP(B47,'[1]LISTADO ATM'!$A$2:$B$922,2,0)</f>
        <v xml:space="preserve">ATM IDSS </v>
      </c>
      <c r="D47" s="130" t="s">
        <v>2614</v>
      </c>
      <c r="E47" s="143">
        <v>3336003631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2" t="str">
        <f>VLOOKUP(B48,'[1]LISTADO ATM'!$A$2:$C$922,3,0)</f>
        <v>DISTRITO NACIONAL</v>
      </c>
      <c r="B48" s="142">
        <v>930</v>
      </c>
      <c r="C48" s="132" t="str">
        <f>VLOOKUP(B48,'[1]LISTADO ATM'!$A$2:$B$922,2,0)</f>
        <v>ATM Oficina Plaza Spring Center</v>
      </c>
      <c r="D48" s="130" t="s">
        <v>2614</v>
      </c>
      <c r="E48" s="143">
        <v>3336003632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32" t="str">
        <f>VLOOKUP(B49,'[1]LISTADO ATM'!$A$2:$C$922,3,0)</f>
        <v>DISTRITO NACIONAL</v>
      </c>
      <c r="B49" s="142">
        <v>235</v>
      </c>
      <c r="C49" s="132" t="str">
        <f>VLOOKUP(B49,'[1]LISTADO ATM'!$A$2:$B$922,2,0)</f>
        <v xml:space="preserve">ATM Oficina Multicentro La Sirena San Isidro </v>
      </c>
      <c r="D49" s="130" t="s">
        <v>2614</v>
      </c>
      <c r="E49" s="143">
        <v>3336000484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32" t="str">
        <f>VLOOKUP(B50,'[1]LISTADO ATM'!$A$2:$C$922,3,0)</f>
        <v>NORTE</v>
      </c>
      <c r="B50" s="142">
        <v>504</v>
      </c>
      <c r="C50" s="132" t="str">
        <f>VLOOKUP(B50,'[1]LISTADO ATM'!$A$2:$B$922,2,0)</f>
        <v>ATM CURNA UASD Nagua</v>
      </c>
      <c r="D50" s="130" t="s">
        <v>2614</v>
      </c>
      <c r="E50" s="143">
        <v>3336003659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32" t="str">
        <f>VLOOKUP(B51,'[1]LISTADO ATM'!$A$2:$C$922,3,0)</f>
        <v>DISTRITO NACIONAL</v>
      </c>
      <c r="B51" s="142">
        <v>714</v>
      </c>
      <c r="C51" s="132" t="str">
        <f>VLOOKUP(B51,'[1]LISTADO ATM'!$A$2:$B$922,2,0)</f>
        <v xml:space="preserve">ATM Hospital de Herrera </v>
      </c>
      <c r="D51" s="130" t="s">
        <v>2614</v>
      </c>
      <c r="E51" s="143">
        <v>3336003661</v>
      </c>
    </row>
    <row r="52" spans="1:10" s="114" customFormat="1" ht="18" customHeight="1" x14ac:dyDescent="0.25">
      <c r="A52" s="132" t="str">
        <f>VLOOKUP(B52,'[1]LISTADO ATM'!$A$2:$C$922,3,0)</f>
        <v>NORTE</v>
      </c>
      <c r="B52" s="142">
        <v>720</v>
      </c>
      <c r="C52" s="132" t="str">
        <f>VLOOKUP(B52,'[1]LISTADO ATM'!$A$2:$B$922,2,0)</f>
        <v xml:space="preserve">ATM OMSA (Santiago) </v>
      </c>
      <c r="D52" s="130" t="s">
        <v>2614</v>
      </c>
      <c r="E52" s="143">
        <v>3336003678</v>
      </c>
    </row>
    <row r="53" spans="1:10" s="114" customFormat="1" ht="18" customHeight="1" x14ac:dyDescent="0.25">
      <c r="A53" s="132" t="str">
        <f>VLOOKUP(B53,'[1]LISTADO ATM'!$A$2:$C$922,3,0)</f>
        <v>NORTE</v>
      </c>
      <c r="B53" s="142">
        <v>944</v>
      </c>
      <c r="C53" s="132" t="str">
        <f>VLOOKUP(B53,'[1]LISTADO ATM'!$A$2:$B$922,2,0)</f>
        <v xml:space="preserve">ATM UNP Mao </v>
      </c>
      <c r="D53" s="130" t="s">
        <v>2614</v>
      </c>
      <c r="E53" s="143">
        <v>3336003691</v>
      </c>
    </row>
    <row r="54" spans="1:10" s="114" customFormat="1" ht="18.75" customHeight="1" x14ac:dyDescent="0.25">
      <c r="A54" s="132" t="str">
        <f>VLOOKUP(B54,'[1]LISTADO ATM'!$A$2:$C$922,3,0)</f>
        <v>DISTRITO NACIONAL</v>
      </c>
      <c r="B54" s="142">
        <v>791</v>
      </c>
      <c r="C54" s="132" t="str">
        <f>VLOOKUP(B54,'[1]LISTADO ATM'!$A$2:$B$922,2,0)</f>
        <v xml:space="preserve">ATM Oficina Sans Soucí </v>
      </c>
      <c r="D54" s="130" t="s">
        <v>2614</v>
      </c>
      <c r="E54" s="143">
        <v>3336004100</v>
      </c>
    </row>
    <row r="55" spans="1:10" s="114" customFormat="1" ht="18" customHeight="1" x14ac:dyDescent="0.25">
      <c r="A55" s="132" t="str">
        <f>VLOOKUP(B55,'[1]LISTADO ATM'!$A$2:$C$922,3,0)</f>
        <v>DISTRITO NACIONAL</v>
      </c>
      <c r="B55" s="142">
        <v>684</v>
      </c>
      <c r="C55" s="132" t="str">
        <f>VLOOKUP(B55,'[1]LISTADO ATM'!$A$2:$B$922,2,0)</f>
        <v>ATM Estación Texaco Prolongación 27 Febrero</v>
      </c>
      <c r="D55" s="130" t="s">
        <v>2614</v>
      </c>
      <c r="E55" s="143">
        <v>3336004110</v>
      </c>
    </row>
    <row r="56" spans="1:10" s="122" customFormat="1" ht="18" customHeight="1" x14ac:dyDescent="0.25">
      <c r="A56" s="132" t="str">
        <f>VLOOKUP(B56,'[1]LISTADO ATM'!$A$2:$C$922,3,0)</f>
        <v>NORTE</v>
      </c>
      <c r="B56" s="141">
        <v>348</v>
      </c>
      <c r="C56" s="132" t="str">
        <f>VLOOKUP(B56,'[1]LISTADO ATM'!$A$2:$B$922,2,0)</f>
        <v xml:space="preserve">ATM Oficina Las Terrenas </v>
      </c>
      <c r="D56" s="130" t="s">
        <v>2614</v>
      </c>
      <c r="E56" s="143">
        <v>3336004133</v>
      </c>
    </row>
    <row r="57" spans="1:10" s="122" customFormat="1" ht="18" customHeight="1" x14ac:dyDescent="0.25">
      <c r="A57" s="132" t="str">
        <f>VLOOKUP(B57,'[1]LISTADO ATM'!$A$2:$C$922,3,0)</f>
        <v>DISTRITO NACIONAL</v>
      </c>
      <c r="B57" s="142">
        <v>298</v>
      </c>
      <c r="C57" s="132" t="str">
        <f>VLOOKUP(B57,'[1]LISTADO ATM'!$A$2:$B$922,2,0)</f>
        <v xml:space="preserve">ATM S/M Aprezio Engombe </v>
      </c>
      <c r="D57" s="130" t="s">
        <v>2614</v>
      </c>
      <c r="E57" s="143">
        <v>3336004249</v>
      </c>
    </row>
    <row r="58" spans="1:10" s="122" customFormat="1" ht="18" customHeight="1" x14ac:dyDescent="0.25">
      <c r="A58" s="132" t="str">
        <f>VLOOKUP(B58,'[1]LISTADO ATM'!$A$2:$C$922,3,0)</f>
        <v>NORTE</v>
      </c>
      <c r="B58" s="142">
        <v>633</v>
      </c>
      <c r="C58" s="132" t="str">
        <f>VLOOKUP(B58,'[1]LISTADO ATM'!$A$2:$B$922,2,0)</f>
        <v xml:space="preserve">ATM Autobanco Las Colinas </v>
      </c>
      <c r="D58" s="130" t="s">
        <v>2614</v>
      </c>
      <c r="E58" s="143">
        <v>3336004253</v>
      </c>
    </row>
    <row r="59" spans="1:10" s="122" customFormat="1" ht="18" customHeight="1" x14ac:dyDescent="0.25">
      <c r="A59" s="132" t="str">
        <f>VLOOKUP(B59,'[1]LISTADO ATM'!$A$2:$C$922,3,0)</f>
        <v>DISTRITO NACIONAL</v>
      </c>
      <c r="B59" s="142">
        <v>706</v>
      </c>
      <c r="C59" s="132" t="str">
        <f>VLOOKUP(B59,'[1]LISTADO ATM'!$A$2:$B$922,2,0)</f>
        <v xml:space="preserve">ATM S/M Pristine </v>
      </c>
      <c r="D59" s="130" t="s">
        <v>2614</v>
      </c>
      <c r="E59" s="143">
        <v>3336004260</v>
      </c>
    </row>
    <row r="60" spans="1:10" s="122" customFormat="1" ht="18" x14ac:dyDescent="0.25">
      <c r="A60" s="132" t="str">
        <f>VLOOKUP(B60,'[1]LISTADO ATM'!$A$2:$C$922,3,0)</f>
        <v>DISTRITO NACIONAL</v>
      </c>
      <c r="B60" s="142">
        <v>540</v>
      </c>
      <c r="C60" s="132" t="str">
        <f>VLOOKUP(B60,'[1]LISTADO ATM'!$A$2:$B$922,2,0)</f>
        <v xml:space="preserve">ATM Autoservicio Sambil I </v>
      </c>
      <c r="D60" s="130" t="s">
        <v>2614</v>
      </c>
      <c r="E60" s="143">
        <v>3336004448</v>
      </c>
    </row>
    <row r="61" spans="1:10" s="122" customFormat="1" ht="18" customHeight="1" x14ac:dyDescent="0.25">
      <c r="A61" s="132" t="str">
        <f>VLOOKUP(B61,'[1]LISTADO ATM'!$A$2:$C$922,3,0)</f>
        <v>DISTRITO NACIONAL</v>
      </c>
      <c r="B61" s="142">
        <v>319</v>
      </c>
      <c r="C61" s="132" t="str">
        <f>VLOOKUP(B61,'[1]LISTADO ATM'!$A$2:$B$922,2,0)</f>
        <v>ATM Autobanco Lopez de Vega</v>
      </c>
      <c r="D61" s="130" t="s">
        <v>2614</v>
      </c>
      <c r="E61" s="143">
        <v>3336004456</v>
      </c>
    </row>
    <row r="62" spans="1:10" s="123" customFormat="1" ht="18" customHeight="1" x14ac:dyDescent="0.25">
      <c r="A62" s="132" t="str">
        <f>VLOOKUP(B62,'[1]LISTADO ATM'!$A$2:$C$922,3,0)</f>
        <v>NORTE</v>
      </c>
      <c r="B62" s="142">
        <v>157</v>
      </c>
      <c r="C62" s="132" t="str">
        <f>VLOOKUP(B62,'[1]LISTADO ATM'!$A$2:$B$922,2,0)</f>
        <v xml:space="preserve">ATM Oficina Samaná </v>
      </c>
      <c r="D62" s="130" t="s">
        <v>2614</v>
      </c>
      <c r="E62" s="143">
        <v>3336004466</v>
      </c>
    </row>
    <row r="63" spans="1:10" s="123" customFormat="1" ht="18" customHeight="1" x14ac:dyDescent="0.25">
      <c r="A63" s="132" t="str">
        <f>VLOOKUP(B63,'[1]LISTADO ATM'!$A$2:$C$922,3,0)</f>
        <v>NORTE</v>
      </c>
      <c r="B63" s="141">
        <v>878</v>
      </c>
      <c r="C63" s="132" t="str">
        <f>VLOOKUP(B63,'[1]LISTADO ATM'!$A$2:$B$922,2,0)</f>
        <v>ATM UNP Cabral Y Baez</v>
      </c>
      <c r="D63" s="130" t="s">
        <v>2614</v>
      </c>
      <c r="E63" s="143">
        <v>3336002957</v>
      </c>
    </row>
    <row r="64" spans="1:10" s="123" customFormat="1" ht="18" customHeight="1" x14ac:dyDescent="0.25">
      <c r="A64" s="132" t="str">
        <f>VLOOKUP(B64,'[1]LISTADO ATM'!$A$2:$C$922,3,0)</f>
        <v>NORTE</v>
      </c>
      <c r="B64" s="141">
        <v>172</v>
      </c>
      <c r="C64" s="132" t="str">
        <f>VLOOKUP(B64,'[1]LISTADO ATM'!$A$2:$B$922,2,0)</f>
        <v xml:space="preserve">ATM UNP Guaucí </v>
      </c>
      <c r="D64" s="130" t="s">
        <v>2614</v>
      </c>
      <c r="E64" s="143">
        <v>3336003658</v>
      </c>
    </row>
    <row r="65" spans="1:5" s="123" customFormat="1" ht="18" customHeight="1" x14ac:dyDescent="0.25">
      <c r="A65" s="132" t="str">
        <f>VLOOKUP(B65,'[1]LISTADO ATM'!$A$2:$C$922,3,0)</f>
        <v>SUR</v>
      </c>
      <c r="B65" s="142">
        <v>311</v>
      </c>
      <c r="C65" s="132" t="str">
        <f>VLOOKUP(B65,'[1]LISTADO ATM'!$A$2:$B$922,2,0)</f>
        <v>ATM Plaza Eroski</v>
      </c>
      <c r="D65" s="130" t="s">
        <v>2614</v>
      </c>
      <c r="E65" s="143">
        <v>3336003655</v>
      </c>
    </row>
    <row r="66" spans="1:5" s="123" customFormat="1" ht="18" customHeight="1" x14ac:dyDescent="0.25">
      <c r="A66" s="132" t="str">
        <f>VLOOKUP(B66,'[1]LISTADO ATM'!$A$2:$C$922,3,0)</f>
        <v>DISTRITO NACIONAL</v>
      </c>
      <c r="B66" s="142">
        <v>678</v>
      </c>
      <c r="C66" s="132" t="str">
        <f>VLOOKUP(B66,'[1]LISTADO ATM'!$A$2:$B$922,2,0)</f>
        <v>ATM Eco Petroleo San Isidro</v>
      </c>
      <c r="D66" s="130" t="s">
        <v>2614</v>
      </c>
      <c r="E66" s="143">
        <v>3336003869</v>
      </c>
    </row>
    <row r="67" spans="1:5" s="123" customFormat="1" ht="18" customHeight="1" x14ac:dyDescent="0.25">
      <c r="A67" s="132" t="str">
        <f>VLOOKUP(B67,'[1]LISTADO ATM'!$A$2:$C$922,3,0)</f>
        <v>DISTRITO NACIONAL</v>
      </c>
      <c r="B67" s="142">
        <v>300</v>
      </c>
      <c r="C67" s="132" t="str">
        <f>VLOOKUP(B67,'[1]LISTADO ATM'!$A$2:$B$922,2,0)</f>
        <v xml:space="preserve">ATM S/M Aprezio Los Guaricanos </v>
      </c>
      <c r="D67" s="130" t="s">
        <v>2614</v>
      </c>
      <c r="E67" s="143">
        <v>3336004553</v>
      </c>
    </row>
    <row r="68" spans="1:5" s="123" customFormat="1" ht="18" customHeight="1" x14ac:dyDescent="0.25">
      <c r="A68" s="132" t="str">
        <f>VLOOKUP(B68,'[1]LISTADO ATM'!$A$2:$C$922,3,0)</f>
        <v>DISTRITO NACIONAL</v>
      </c>
      <c r="B68" s="142">
        <v>541</v>
      </c>
      <c r="C68" s="132" t="str">
        <f>VLOOKUP(B68,'[1]LISTADO ATM'!$A$2:$B$922,2,0)</f>
        <v xml:space="preserve">ATM Oficina Sambil II </v>
      </c>
      <c r="D68" s="130" t="s">
        <v>2614</v>
      </c>
      <c r="E68" s="143">
        <v>3336004557</v>
      </c>
    </row>
    <row r="69" spans="1:5" s="122" customFormat="1" ht="18.75" customHeight="1" x14ac:dyDescent="0.25">
      <c r="A69" s="132" t="str">
        <f>VLOOKUP(B69,'[1]LISTADO ATM'!$A$2:$C$922,3,0)</f>
        <v>DISTRITO NACIONAL</v>
      </c>
      <c r="B69" s="141">
        <v>696</v>
      </c>
      <c r="C69" s="132" t="str">
        <f>VLOOKUP(B69,'[1]LISTADO ATM'!$A$2:$B$922,2,0)</f>
        <v>ATM Olé Jacobo Majluta</v>
      </c>
      <c r="D69" s="130" t="s">
        <v>2614</v>
      </c>
      <c r="E69" s="143">
        <v>3336003592</v>
      </c>
    </row>
    <row r="70" spans="1:5" s="123" customFormat="1" ht="18.75" customHeight="1" x14ac:dyDescent="0.25">
      <c r="A70" s="132" t="str">
        <f>VLOOKUP(B70,'[1]LISTADO ATM'!$A$2:$C$922,3,0)</f>
        <v>DISTRITO NACIONAL</v>
      </c>
      <c r="B70" s="141">
        <v>734</v>
      </c>
      <c r="C70" s="132" t="str">
        <f>VLOOKUP(B70,'[1]LISTADO ATM'!$A$2:$B$922,2,0)</f>
        <v xml:space="preserve">ATM Oficina Independencia I </v>
      </c>
      <c r="D70" s="130" t="s">
        <v>2614</v>
      </c>
      <c r="E70" s="143">
        <v>3336003884</v>
      </c>
    </row>
    <row r="71" spans="1:5" s="123" customFormat="1" ht="18.75" customHeight="1" x14ac:dyDescent="0.25">
      <c r="A71" s="132" t="str">
        <f>VLOOKUP(B71,'[1]LISTADO ATM'!$A$2:$C$922,3,0)</f>
        <v>DISTRITO NACIONAL</v>
      </c>
      <c r="B71" s="141">
        <v>24</v>
      </c>
      <c r="C71" s="132" t="str">
        <f>VLOOKUP(B71,'[1]LISTADO ATM'!$A$2:$B$922,2,0)</f>
        <v xml:space="preserve">ATM Oficina Eusebio Manzueta </v>
      </c>
      <c r="D71" s="130" t="s">
        <v>2614</v>
      </c>
      <c r="E71" s="143">
        <v>3336004144</v>
      </c>
    </row>
    <row r="72" spans="1:5" s="123" customFormat="1" ht="18.75" customHeight="1" x14ac:dyDescent="0.25">
      <c r="A72" s="132" t="str">
        <f>VLOOKUP(B72,'[1]LISTADO ATM'!$A$2:$C$922,3,0)</f>
        <v>NORTE</v>
      </c>
      <c r="B72" s="141">
        <v>306</v>
      </c>
      <c r="C72" s="132" t="str">
        <f>VLOOKUP(B72,'[1]LISTADO ATM'!$A$2:$B$922,2,0)</f>
        <v>ATM Hospital Dr. Toribio</v>
      </c>
      <c r="D72" s="130" t="s">
        <v>2614</v>
      </c>
      <c r="E72" s="143">
        <v>3336004425</v>
      </c>
    </row>
    <row r="73" spans="1:5" s="114" customFormat="1" ht="18" customHeight="1" x14ac:dyDescent="0.25">
      <c r="A73" s="132" t="str">
        <f>VLOOKUP(B73,'[1]LISTADO ATM'!$A$2:$C$922,3,0)</f>
        <v>NORTE</v>
      </c>
      <c r="B73" s="142">
        <v>637</v>
      </c>
      <c r="C73" s="132" t="str">
        <f>VLOOKUP(B73,'[1]LISTADO ATM'!$A$2:$B$922,2,0)</f>
        <v xml:space="preserve">ATM UNP Monción </v>
      </c>
      <c r="D73" s="130" t="s">
        <v>2614</v>
      </c>
      <c r="E73" s="143">
        <v>3336004473</v>
      </c>
    </row>
    <row r="74" spans="1:5" s="123" customFormat="1" ht="18" customHeight="1" x14ac:dyDescent="0.25">
      <c r="A74" s="132" t="str">
        <f>VLOOKUP(B74,'[1]LISTADO ATM'!$A$2:$C$922,3,0)</f>
        <v>DISTRITO NACIONAL</v>
      </c>
      <c r="B74" s="142">
        <v>735</v>
      </c>
      <c r="C74" s="132" t="str">
        <f>VLOOKUP(B74,'[1]LISTADO ATM'!$A$2:$B$922,2,0)</f>
        <v xml:space="preserve">ATM Oficina Independencia II  </v>
      </c>
      <c r="D74" s="130" t="s">
        <v>2614</v>
      </c>
      <c r="E74" s="143">
        <v>3336003630</v>
      </c>
    </row>
    <row r="75" spans="1:5" s="123" customFormat="1" ht="18" customHeight="1" x14ac:dyDescent="0.25">
      <c r="A75" s="132" t="str">
        <f>VLOOKUP(B75,'[1]LISTADO ATM'!$A$2:$C$922,3,0)</f>
        <v>NORTE</v>
      </c>
      <c r="B75" s="142">
        <v>333</v>
      </c>
      <c r="C75" s="132" t="str">
        <f>VLOOKUP(B75,'[1]LISTADO ATM'!$A$2:$B$922,2,0)</f>
        <v>ATM Oficina Turey Maimón</v>
      </c>
      <c r="D75" s="130" t="s">
        <v>2614</v>
      </c>
      <c r="E75" s="143">
        <v>3336004192</v>
      </c>
    </row>
    <row r="76" spans="1:5" s="123" customFormat="1" ht="18" customHeight="1" x14ac:dyDescent="0.25">
      <c r="A76" s="132" t="str">
        <f>VLOOKUP(B76,'[1]LISTADO ATM'!$A$2:$C$922,3,0)</f>
        <v>DISTRITO NACIONAL</v>
      </c>
      <c r="B76" s="142">
        <v>979</v>
      </c>
      <c r="C76" s="132" t="str">
        <f>VLOOKUP(B76,'[1]LISTADO ATM'!$A$2:$B$922,2,0)</f>
        <v xml:space="preserve">ATM Oficina Luperón I </v>
      </c>
      <c r="D76" s="130" t="s">
        <v>2614</v>
      </c>
      <c r="E76" s="143">
        <v>3336002116</v>
      </c>
    </row>
    <row r="77" spans="1:5" s="123" customFormat="1" ht="18" customHeight="1" x14ac:dyDescent="0.25">
      <c r="A77" s="132" t="str">
        <f>VLOOKUP(B77,'[1]LISTADO ATM'!$A$2:$C$922,3,0)</f>
        <v>NORTE</v>
      </c>
      <c r="B77" s="142">
        <v>396</v>
      </c>
      <c r="C77" s="132" t="str">
        <f>VLOOKUP(B77,'[1]LISTADO ATM'!$A$2:$B$922,2,0)</f>
        <v xml:space="preserve">ATM Oficina Plaza Ulloa (La Fuente) </v>
      </c>
      <c r="D77" s="130" t="s">
        <v>2614</v>
      </c>
      <c r="E77" s="143">
        <v>3336003583</v>
      </c>
    </row>
    <row r="78" spans="1:5" s="123" customFormat="1" ht="18" customHeight="1" x14ac:dyDescent="0.25">
      <c r="A78" s="132" t="str">
        <f>VLOOKUP(B78,'[1]LISTADO ATM'!$A$2:$C$922,3,0)</f>
        <v>NORTE</v>
      </c>
      <c r="B78" s="142">
        <v>22</v>
      </c>
      <c r="C78" s="132" t="str">
        <f>VLOOKUP(B78,'[1]LISTADO ATM'!$A$2:$B$922,2,0)</f>
        <v>ATM S/M Olimpico (Santiago)</v>
      </c>
      <c r="D78" s="130" t="s">
        <v>2614</v>
      </c>
      <c r="E78" s="143">
        <v>3336004141</v>
      </c>
    </row>
    <row r="79" spans="1:5" s="123" customFormat="1" ht="18" customHeight="1" x14ac:dyDescent="0.25">
      <c r="A79" s="132" t="str">
        <f>VLOOKUP(B79,'[1]LISTADO ATM'!$A$2:$C$922,3,0)</f>
        <v>DISTRITO NACIONAL</v>
      </c>
      <c r="B79" s="142">
        <v>715</v>
      </c>
      <c r="C79" s="132" t="str">
        <f>VLOOKUP(B79,'[1]LISTADO ATM'!$A$2:$B$922,2,0)</f>
        <v xml:space="preserve">ATM Oficina 27 de Febrero (Lobby) </v>
      </c>
      <c r="D79" s="130" t="s">
        <v>2614</v>
      </c>
      <c r="E79" s="143">
        <v>3336004435</v>
      </c>
    </row>
    <row r="80" spans="1:5" s="123" customFormat="1" ht="18" customHeight="1" x14ac:dyDescent="0.25">
      <c r="A80" s="132" t="str">
        <f>VLOOKUP(B80,'[1]LISTADO ATM'!$A$2:$C$922,3,0)</f>
        <v>SUR</v>
      </c>
      <c r="B80" s="142">
        <v>134</v>
      </c>
      <c r="C80" s="132" t="str">
        <f>VLOOKUP(B80,'[1]LISTADO ATM'!$A$2:$B$922,2,0)</f>
        <v xml:space="preserve">ATM Oficina San José de Ocoa </v>
      </c>
      <c r="D80" s="130" t="s">
        <v>2614</v>
      </c>
      <c r="E80" s="143">
        <v>3336004779</v>
      </c>
    </row>
    <row r="81" spans="1:5" s="123" customFormat="1" ht="18" customHeight="1" x14ac:dyDescent="0.25">
      <c r="A81" s="132" t="str">
        <f>VLOOKUP(B81,'[1]LISTADO ATM'!$A$2:$C$922,3,0)</f>
        <v>NORTE</v>
      </c>
      <c r="B81" s="142">
        <v>746</v>
      </c>
      <c r="C81" s="132" t="str">
        <f>VLOOKUP(B81,'[1]LISTADO ATM'!$A$2:$B$922,2,0)</f>
        <v xml:space="preserve">ATM Oficina Las Terrenas </v>
      </c>
      <c r="D81" s="130" t="s">
        <v>2614</v>
      </c>
      <c r="E81" s="143">
        <v>3336004823</v>
      </c>
    </row>
    <row r="82" spans="1:5" s="123" customFormat="1" ht="18" customHeight="1" x14ac:dyDescent="0.25">
      <c r="A82" s="132" t="str">
        <f>VLOOKUP(B82,'[1]LISTADO ATM'!$A$2:$C$922,3,0)</f>
        <v>DISTRITO NACIONAL</v>
      </c>
      <c r="B82" s="142">
        <v>227</v>
      </c>
      <c r="C82" s="132" t="str">
        <f>VLOOKUP(B82,'[1]LISTADO ATM'!$A$2:$B$922,2,0)</f>
        <v xml:space="preserve">ATM S/M Bravo Av. Enriquillo </v>
      </c>
      <c r="D82" s="130" t="s">
        <v>2614</v>
      </c>
      <c r="E82" s="143">
        <v>3336004830</v>
      </c>
    </row>
    <row r="83" spans="1:5" s="123" customFormat="1" ht="18" customHeight="1" x14ac:dyDescent="0.25">
      <c r="A83" s="132" t="str">
        <f>VLOOKUP(B83,'[1]LISTADO ATM'!$A$2:$C$922,3,0)</f>
        <v>NORTE</v>
      </c>
      <c r="B83" s="142">
        <v>599</v>
      </c>
      <c r="C83" s="132" t="str">
        <f>VLOOKUP(B83,'[1]LISTADO ATM'!$A$2:$B$922,2,0)</f>
        <v xml:space="preserve">ATM Oficina Plaza Internacional (Santiago) </v>
      </c>
      <c r="D83" s="130" t="s">
        <v>2614</v>
      </c>
      <c r="E83" s="143">
        <v>3336004856</v>
      </c>
    </row>
    <row r="84" spans="1:5" s="123" customFormat="1" ht="18" customHeight="1" x14ac:dyDescent="0.25">
      <c r="A84" s="132" t="str">
        <f>VLOOKUP(B84,'[1]LISTADO ATM'!$A$2:$C$922,3,0)</f>
        <v>NORTE</v>
      </c>
      <c r="B84" s="142">
        <v>740</v>
      </c>
      <c r="C84" s="132" t="str">
        <f>VLOOKUP(B84,'[1]LISTADO ATM'!$A$2:$B$922,2,0)</f>
        <v xml:space="preserve">ATM EDENORTE (Santiago) </v>
      </c>
      <c r="D84" s="130" t="s">
        <v>2614</v>
      </c>
      <c r="E84" s="143">
        <v>3336004902</v>
      </c>
    </row>
    <row r="85" spans="1:5" s="123" customFormat="1" ht="18" customHeight="1" thickBot="1" x14ac:dyDescent="0.3">
      <c r="A85" s="144" t="s">
        <v>2462</v>
      </c>
      <c r="B85" s="145">
        <f>COUNT(B9:B84)</f>
        <v>76</v>
      </c>
      <c r="C85" s="172"/>
      <c r="D85" s="173"/>
      <c r="E85" s="174"/>
    </row>
    <row r="86" spans="1:5" s="123" customFormat="1" ht="18" customHeight="1" x14ac:dyDescent="0.25">
      <c r="A86" s="188"/>
      <c r="B86" s="189"/>
      <c r="C86" s="189"/>
      <c r="D86" s="189"/>
      <c r="E86" s="190"/>
    </row>
    <row r="87" spans="1:5" s="123" customFormat="1" ht="18" customHeight="1" thickBot="1" x14ac:dyDescent="0.3">
      <c r="A87" s="191" t="s">
        <v>2570</v>
      </c>
      <c r="B87" s="192"/>
      <c r="C87" s="192"/>
      <c r="D87" s="192"/>
      <c r="E87" s="193"/>
    </row>
    <row r="88" spans="1:5" s="122" customFormat="1" ht="18.75" customHeight="1" x14ac:dyDescent="0.25">
      <c r="A88" s="140" t="s">
        <v>15</v>
      </c>
      <c r="B88" s="131" t="s">
        <v>2408</v>
      </c>
      <c r="C88" s="131" t="s">
        <v>46</v>
      </c>
      <c r="D88" s="164" t="s">
        <v>2411</v>
      </c>
      <c r="E88" s="165" t="s">
        <v>2409</v>
      </c>
    </row>
    <row r="89" spans="1:5" s="122" customFormat="1" ht="18" customHeight="1" x14ac:dyDescent="0.25">
      <c r="A89" s="137" t="str">
        <f>VLOOKUP(B89,'[1]LISTADO ATM'!$A$2:$C$922,3,0)</f>
        <v>DISTRITO NACIONAL</v>
      </c>
      <c r="B89" s="132">
        <v>2</v>
      </c>
      <c r="C89" s="132" t="str">
        <f>VLOOKUP(B89,'[1]LISTADO ATM'!$A$2:$B$822,2,0)</f>
        <v>ATM Autoservicio Padre Castellano</v>
      </c>
      <c r="D89" s="130" t="s">
        <v>2530</v>
      </c>
      <c r="E89" s="138" t="s">
        <v>2632</v>
      </c>
    </row>
    <row r="90" spans="1:5" s="122" customFormat="1" ht="18" customHeight="1" x14ac:dyDescent="0.25">
      <c r="A90" s="137" t="str">
        <f>VLOOKUP(B90,'[1]LISTADO ATM'!$A$2:$C$922,3,0)</f>
        <v>DISTRITO NACIONAL</v>
      </c>
      <c r="B90" s="142">
        <v>721</v>
      </c>
      <c r="C90" s="132" t="str">
        <f>VLOOKUP(B90,'[1]LISTADO ATM'!$A$2:$B$822,2,0)</f>
        <v xml:space="preserve">ATM Oficina Charles de Gaulle II </v>
      </c>
      <c r="D90" s="130" t="s">
        <v>2530</v>
      </c>
      <c r="E90" s="138" t="s">
        <v>2650</v>
      </c>
    </row>
    <row r="91" spans="1:5" s="122" customFormat="1" ht="17.45" customHeight="1" x14ac:dyDescent="0.25">
      <c r="A91" s="137" t="str">
        <f>VLOOKUP(B91,'[1]LISTADO ATM'!$A$2:$C$922,3,0)</f>
        <v>NORTE</v>
      </c>
      <c r="B91" s="142">
        <v>142</v>
      </c>
      <c r="C91" s="132" t="str">
        <f>VLOOKUP(B91,'[1]LISTADO ATM'!$A$2:$B$822,2,0)</f>
        <v xml:space="preserve">ATM Centro de Caja Galerías Bonao </v>
      </c>
      <c r="D91" s="130" t="s">
        <v>2530</v>
      </c>
      <c r="E91" s="138">
        <v>3336003146</v>
      </c>
    </row>
    <row r="92" spans="1:5" s="122" customFormat="1" ht="18.75" customHeight="1" x14ac:dyDescent="0.25">
      <c r="A92" s="137" t="str">
        <f>VLOOKUP(B92,'[1]LISTADO ATM'!$A$2:$C$922,3,0)</f>
        <v>ESTE</v>
      </c>
      <c r="B92" s="142">
        <v>631</v>
      </c>
      <c r="C92" s="132" t="str">
        <f>VLOOKUP(B92,'[1]LISTADO ATM'!$A$2:$B$822,2,0)</f>
        <v xml:space="preserve">ATM ASOCODEQUI (San Pedro) </v>
      </c>
      <c r="D92" s="130" t="s">
        <v>2530</v>
      </c>
      <c r="E92" s="138">
        <v>3336003257</v>
      </c>
    </row>
    <row r="93" spans="1:5" s="114" customFormat="1" ht="18.75" customHeight="1" x14ac:dyDescent="0.25">
      <c r="A93" s="137" t="str">
        <f>VLOOKUP(B93,'[1]LISTADO ATM'!$A$2:$C$922,3,0)</f>
        <v>DISTRITO NACIONAL</v>
      </c>
      <c r="B93" s="142">
        <v>911</v>
      </c>
      <c r="C93" s="132" t="str">
        <f>VLOOKUP(B93,'[1]LISTADO ATM'!$A$2:$B$822,2,0)</f>
        <v xml:space="preserve">ATM Oficina Venezuela II </v>
      </c>
      <c r="D93" s="130" t="s">
        <v>2530</v>
      </c>
      <c r="E93" s="138">
        <v>3336003258</v>
      </c>
    </row>
    <row r="94" spans="1:5" s="114" customFormat="1" ht="18" customHeight="1" x14ac:dyDescent="0.25">
      <c r="A94" s="137" t="str">
        <f>VLOOKUP(B94,'[1]LISTADO ATM'!$A$2:$C$922,3,0)</f>
        <v>ESTE</v>
      </c>
      <c r="B94" s="142">
        <v>630</v>
      </c>
      <c r="C94" s="132" t="str">
        <f>VLOOKUP(B94,'[1]LISTADO ATM'!$A$2:$B$822,2,0)</f>
        <v xml:space="preserve">ATM Oficina Plaza Zaglul (SPM) </v>
      </c>
      <c r="D94" s="130" t="s">
        <v>2530</v>
      </c>
      <c r="E94" s="138">
        <v>3336003556</v>
      </c>
    </row>
    <row r="95" spans="1:5" s="114" customFormat="1" ht="18" customHeight="1" x14ac:dyDescent="0.25">
      <c r="A95" s="137" t="str">
        <f>VLOOKUP(B95,'[1]LISTADO ATM'!$A$2:$C$922,3,0)</f>
        <v>NORTE</v>
      </c>
      <c r="B95" s="142">
        <v>77</v>
      </c>
      <c r="C95" s="132" t="str">
        <f>VLOOKUP(B95,'[1]LISTADO ATM'!$A$2:$B$822,2,0)</f>
        <v xml:space="preserve">ATM Oficina Cruce de Imbert </v>
      </c>
      <c r="D95" s="130" t="s">
        <v>2530</v>
      </c>
      <c r="E95" s="138">
        <v>3336003574</v>
      </c>
    </row>
    <row r="96" spans="1:5" s="114" customFormat="1" ht="18.75" customHeight="1" x14ac:dyDescent="0.25">
      <c r="A96" s="137" t="str">
        <f>VLOOKUP(B96,'[1]LISTADO ATM'!$A$2:$C$922,3,0)</f>
        <v>NORTE</v>
      </c>
      <c r="B96" s="142">
        <v>40</v>
      </c>
      <c r="C96" s="132" t="str">
        <f>VLOOKUP(B96,'[1]LISTADO ATM'!$A$2:$B$822,2,0)</f>
        <v xml:space="preserve">ATM Oficina El Puñal </v>
      </c>
      <c r="D96" s="130" t="s">
        <v>2530</v>
      </c>
      <c r="E96" s="138" t="s">
        <v>2648</v>
      </c>
    </row>
    <row r="97" spans="1:5" s="114" customFormat="1" ht="18" customHeight="1" x14ac:dyDescent="0.25">
      <c r="A97" s="137" t="str">
        <f>VLOOKUP(B97,'[1]LISTADO ATM'!$A$2:$C$922,3,0)</f>
        <v>ESTE</v>
      </c>
      <c r="B97" s="142">
        <v>912</v>
      </c>
      <c r="C97" s="132" t="str">
        <f>VLOOKUP(B97,'[1]LISTADO ATM'!$A$2:$B$822,2,0)</f>
        <v xml:space="preserve">ATM Oficina San Pedro II </v>
      </c>
      <c r="D97" s="130" t="s">
        <v>2530</v>
      </c>
      <c r="E97" s="126" t="s">
        <v>2656</v>
      </c>
    </row>
    <row r="98" spans="1:5" s="122" customFormat="1" ht="18.75" customHeight="1" x14ac:dyDescent="0.25">
      <c r="A98" s="137" t="str">
        <f>VLOOKUP(B98,'[1]LISTADO ATM'!$A$2:$C$922,3,0)</f>
        <v>NORTE</v>
      </c>
      <c r="B98" s="142">
        <v>956</v>
      </c>
      <c r="C98" s="132" t="str">
        <f>VLOOKUP(B98,'[1]LISTADO ATM'!$A$2:$B$822,2,0)</f>
        <v xml:space="preserve">ATM Autoservicio El Jaya (SFM) </v>
      </c>
      <c r="D98" s="130" t="s">
        <v>2530</v>
      </c>
      <c r="E98" s="138">
        <v>3336003649</v>
      </c>
    </row>
    <row r="99" spans="1:5" s="122" customFormat="1" ht="18.75" customHeight="1" x14ac:dyDescent="0.25">
      <c r="A99" s="137" t="str">
        <f>VLOOKUP(B99,'[1]LISTADO ATM'!$A$2:$C$922,3,0)</f>
        <v>SUR</v>
      </c>
      <c r="B99" s="142">
        <v>829</v>
      </c>
      <c r="C99" s="132" t="str">
        <f>VLOOKUP(B99,'[1]LISTADO ATM'!$A$2:$B$822,2,0)</f>
        <v xml:space="preserve">ATM UNP Multicentro Sirena Baní </v>
      </c>
      <c r="D99" s="130" t="s">
        <v>2530</v>
      </c>
      <c r="E99" s="126" t="s">
        <v>2649</v>
      </c>
    </row>
    <row r="100" spans="1:5" s="123" customFormat="1" ht="18.75" customHeight="1" x14ac:dyDescent="0.25">
      <c r="A100" s="137" t="str">
        <f>VLOOKUP(B100,'[1]LISTADO ATM'!$A$2:$C$922,3,0)</f>
        <v>ESTE</v>
      </c>
      <c r="B100" s="142">
        <v>842</v>
      </c>
      <c r="C100" s="132" t="str">
        <f>VLOOKUP(B100,'[1]LISTADO ATM'!$A$2:$B$822,2,0)</f>
        <v xml:space="preserve">ATM Plaza Orense II (La Romana) </v>
      </c>
      <c r="D100" s="130" t="s">
        <v>2530</v>
      </c>
      <c r="E100" s="138">
        <v>3336003254</v>
      </c>
    </row>
    <row r="101" spans="1:5" s="123" customFormat="1" ht="18.75" customHeight="1" x14ac:dyDescent="0.25">
      <c r="A101" s="137" t="str">
        <f>VLOOKUP(B101,'[1]LISTADO ATM'!$A$2:$C$922,3,0)</f>
        <v>NORTE</v>
      </c>
      <c r="B101" s="142">
        <v>285</v>
      </c>
      <c r="C101" s="132" t="str">
        <f>VLOOKUP(B101,'[1]LISTADO ATM'!$A$2:$B$822,2,0)</f>
        <v xml:space="preserve">ATM Oficina Camino Real (Puerto Plata) </v>
      </c>
      <c r="D101" s="130" t="s">
        <v>2530</v>
      </c>
      <c r="E101" s="126" t="s">
        <v>2646</v>
      </c>
    </row>
    <row r="102" spans="1:5" s="123" customFormat="1" ht="18.75" customHeight="1" x14ac:dyDescent="0.25">
      <c r="A102" s="137" t="str">
        <f>VLOOKUP(B102,'[1]LISTADO ATM'!$A$2:$C$922,3,0)</f>
        <v>DISTRITO NACIONAL</v>
      </c>
      <c r="B102" s="142">
        <v>336</v>
      </c>
      <c r="C102" s="132" t="str">
        <f>VLOOKUP(B102,'[1]LISTADO ATM'!$A$2:$B$822,2,0)</f>
        <v>ATM Instituto Nacional de Cancer (incart)</v>
      </c>
      <c r="D102" s="130" t="s">
        <v>2530</v>
      </c>
      <c r="E102" s="126" t="s">
        <v>2647</v>
      </c>
    </row>
    <row r="103" spans="1:5" s="114" customFormat="1" ht="18" customHeight="1" x14ac:dyDescent="0.25">
      <c r="A103" s="137" t="str">
        <f>VLOOKUP(B103,'[1]LISTADO ATM'!$A$2:$C$922,3,0)</f>
        <v>SUR</v>
      </c>
      <c r="B103" s="142">
        <v>766</v>
      </c>
      <c r="C103" s="132" t="str">
        <f>VLOOKUP(B103,'[1]LISTADO ATM'!$A$2:$B$822,2,0)</f>
        <v xml:space="preserve">ATM Oficina Azua II </v>
      </c>
      <c r="D103" s="130" t="s">
        <v>2530</v>
      </c>
      <c r="E103" s="126" t="s">
        <v>2657</v>
      </c>
    </row>
    <row r="104" spans="1:5" s="123" customFormat="1" ht="18" customHeight="1" x14ac:dyDescent="0.25">
      <c r="A104" s="137" t="str">
        <f>VLOOKUP(B104,'[1]LISTADO ATM'!$A$2:$C$922,3,0)</f>
        <v>DISTRITO NACIONAL</v>
      </c>
      <c r="B104" s="142">
        <v>192</v>
      </c>
      <c r="C104" s="132" t="str">
        <f>VLOOKUP(B104,'[1]LISTADO ATM'!$A$2:$B$822,2,0)</f>
        <v xml:space="preserve">ATM Autobanco Luperón II </v>
      </c>
      <c r="D104" s="130" t="s">
        <v>2530</v>
      </c>
      <c r="E104" s="126">
        <v>3336003687</v>
      </c>
    </row>
    <row r="105" spans="1:5" ht="18" customHeight="1" x14ac:dyDescent="0.25">
      <c r="A105" s="137" t="str">
        <f>VLOOKUP(B105,'[1]LISTADO ATM'!$A$2:$C$922,3,0)</f>
        <v>NORTE</v>
      </c>
      <c r="B105" s="132">
        <v>228</v>
      </c>
      <c r="C105" s="132" t="str">
        <f>VLOOKUP(B105,'[1]LISTADO ATM'!$A$2:$B$822,2,0)</f>
        <v xml:space="preserve">ATM Oficina SAJOMA </v>
      </c>
      <c r="D105" s="130" t="s">
        <v>2530</v>
      </c>
      <c r="E105" s="126">
        <v>3336004570</v>
      </c>
    </row>
    <row r="106" spans="1:5" s="123" customFormat="1" ht="18" customHeight="1" x14ac:dyDescent="0.25">
      <c r="A106" s="137" t="str">
        <f>VLOOKUP(B106,'[1]LISTADO ATM'!$A$2:$C$922,3,0)</f>
        <v>DISTRITO NACIONAL</v>
      </c>
      <c r="B106" s="142">
        <v>194</v>
      </c>
      <c r="C106" s="132" t="str">
        <f>VLOOKUP(B106,'[1]LISTADO ATM'!$A$2:$B$822,2,0)</f>
        <v xml:space="preserve">ATM UNP Pantoja </v>
      </c>
      <c r="D106" s="130" t="s">
        <v>2530</v>
      </c>
      <c r="E106" s="143">
        <v>3336003588</v>
      </c>
    </row>
    <row r="107" spans="1:5" ht="18" customHeight="1" x14ac:dyDescent="0.25">
      <c r="A107" s="137" t="str">
        <f>VLOOKUP(B107,'[1]LISTADO ATM'!$A$2:$C$922,3,0)</f>
        <v>DISTRITO NACIONAL</v>
      </c>
      <c r="B107" s="142">
        <v>823</v>
      </c>
      <c r="C107" s="132" t="str">
        <f>VLOOKUP(B107,'[1]LISTADO ATM'!$A$2:$B$822,2,0)</f>
        <v xml:space="preserve">ATM UNP El Carril (Haina) </v>
      </c>
      <c r="D107" s="130" t="s">
        <v>2530</v>
      </c>
      <c r="E107" s="143">
        <v>3336003664</v>
      </c>
    </row>
    <row r="108" spans="1:5" ht="18.75" customHeight="1" x14ac:dyDescent="0.25">
      <c r="A108" s="137" t="str">
        <f>VLOOKUP(B108,'[1]LISTADO ATM'!$A$2:$C$922,3,0)</f>
        <v>NORTE</v>
      </c>
      <c r="B108" s="142">
        <v>888</v>
      </c>
      <c r="C108" s="132" t="str">
        <f>VLOOKUP(B108,'[1]LISTADO ATM'!$A$2:$B$822,2,0)</f>
        <v>ATM Oficina galeria 56 II (SFM)</v>
      </c>
      <c r="D108" s="130" t="s">
        <v>2530</v>
      </c>
      <c r="E108" s="143">
        <v>3336004550</v>
      </c>
    </row>
    <row r="109" spans="1:5" ht="18.75" customHeight="1" x14ac:dyDescent="0.25">
      <c r="A109" s="137" t="str">
        <f>VLOOKUP(B109,'[1]LISTADO ATM'!$A$2:$C$922,3,0)</f>
        <v>NORTE</v>
      </c>
      <c r="B109" s="142">
        <v>88</v>
      </c>
      <c r="C109" s="132" t="str">
        <f>VLOOKUP(B109,'[1]LISTADO ATM'!$A$2:$B$822,2,0)</f>
        <v xml:space="preserve">ATM S/M La Fuente (Santiago) </v>
      </c>
      <c r="D109" s="130" t="s">
        <v>2530</v>
      </c>
      <c r="E109" s="138">
        <v>3336003251</v>
      </c>
    </row>
    <row r="110" spans="1:5" ht="18.75" thickBot="1" x14ac:dyDescent="0.3">
      <c r="A110" s="144" t="s">
        <v>2462</v>
      </c>
      <c r="B110" s="145">
        <f>COUNT(B77:B109)</f>
        <v>30</v>
      </c>
      <c r="C110" s="172"/>
      <c r="D110" s="173"/>
      <c r="E110" s="174"/>
    </row>
    <row r="111" spans="1:5" ht="18.75" customHeight="1" thickBot="1" x14ac:dyDescent="0.3">
      <c r="A111" s="166"/>
      <c r="B111" s="167"/>
      <c r="C111" s="167"/>
      <c r="D111" s="167"/>
      <c r="E111" s="168"/>
    </row>
    <row r="112" spans="1:5" s="108" customFormat="1" ht="18.75" customHeight="1" thickBot="1" x14ac:dyDescent="0.3">
      <c r="A112" s="175" t="s">
        <v>2463</v>
      </c>
      <c r="B112" s="176"/>
      <c r="C112" s="176"/>
      <c r="D112" s="176"/>
      <c r="E112" s="177"/>
    </row>
    <row r="113" spans="1:5" s="108" customFormat="1" ht="18" customHeight="1" x14ac:dyDescent="0.25">
      <c r="A113" s="140" t="s">
        <v>15</v>
      </c>
      <c r="B113" s="131" t="s">
        <v>2408</v>
      </c>
      <c r="C113" s="131" t="s">
        <v>46</v>
      </c>
      <c r="D113" s="164" t="s">
        <v>2411</v>
      </c>
      <c r="E113" s="165" t="s">
        <v>2409</v>
      </c>
    </row>
    <row r="114" spans="1:5" s="108" customFormat="1" ht="18.75" customHeight="1" x14ac:dyDescent="0.25">
      <c r="A114" s="139" t="str">
        <f>VLOOKUP(B114,'[1]LISTADO ATM'!$A$2:$C$922,3,0)</f>
        <v>ESTE</v>
      </c>
      <c r="B114" s="142">
        <v>660</v>
      </c>
      <c r="C114" s="132" t="str">
        <f>VLOOKUP(B114,'[1]LISTADO ATM'!$A$2:$B$922,2,0)</f>
        <v>ATM Oficina Romana Norte II</v>
      </c>
      <c r="D114" s="134" t="s">
        <v>2429</v>
      </c>
      <c r="E114" s="143">
        <v>3336003572</v>
      </c>
    </row>
    <row r="115" spans="1:5" ht="18.75" customHeight="1" x14ac:dyDescent="0.25">
      <c r="A115" s="139" t="e">
        <f>VLOOKUP(B115,'[1]LISTADO ATM'!$A$2:$C$922,3,0)</f>
        <v>#N/A</v>
      </c>
      <c r="B115" s="142">
        <v>371</v>
      </c>
      <c r="C115" s="132" t="s">
        <v>2654</v>
      </c>
      <c r="D115" s="134" t="s">
        <v>2429</v>
      </c>
      <c r="E115" s="143">
        <v>3336003654</v>
      </c>
    </row>
    <row r="116" spans="1:5" ht="18" x14ac:dyDescent="0.25">
      <c r="A116" s="139" t="str">
        <f>VLOOKUP(B116,'[1]LISTADO ATM'!$A$2:$C$922,3,0)</f>
        <v>DISTRITO NACIONAL</v>
      </c>
      <c r="B116" s="142">
        <v>441</v>
      </c>
      <c r="C116" s="132" t="str">
        <f>VLOOKUP(B116,'[1]LISTADO ATM'!$A$2:$B$922,2,0)</f>
        <v>ATM Estacion de Servicio Romulo Betancour</v>
      </c>
      <c r="D116" s="134" t="s">
        <v>2429</v>
      </c>
      <c r="E116" s="143" t="s">
        <v>2639</v>
      </c>
    </row>
    <row r="117" spans="1:5" ht="18.75" customHeight="1" x14ac:dyDescent="0.25">
      <c r="A117" s="139" t="str">
        <f>VLOOKUP(B117,'[1]LISTADO ATM'!$A$2:$C$922,3,0)</f>
        <v>NORTE</v>
      </c>
      <c r="B117" s="142">
        <v>635</v>
      </c>
      <c r="C117" s="132" t="str">
        <f>VLOOKUP(B117,'[1]LISTADO ATM'!$A$2:$B$922,2,0)</f>
        <v xml:space="preserve">ATM Zona Franca Tamboril </v>
      </c>
      <c r="D117" s="134" t="s">
        <v>2429</v>
      </c>
      <c r="E117" s="143">
        <v>3336004130</v>
      </c>
    </row>
    <row r="118" spans="1:5" ht="18" customHeight="1" x14ac:dyDescent="0.25">
      <c r="A118" s="139" t="str">
        <f>VLOOKUP(B118,'[1]LISTADO ATM'!$A$2:$C$922,3,0)</f>
        <v>ESTE</v>
      </c>
      <c r="B118" s="142">
        <v>742</v>
      </c>
      <c r="C118" s="132" t="str">
        <f>VLOOKUP(B118,'[1]LISTADO ATM'!$A$2:$B$922,2,0)</f>
        <v xml:space="preserve">ATM Oficina Plaza del Rey (La Romana) </v>
      </c>
      <c r="D118" s="134" t="s">
        <v>2429</v>
      </c>
      <c r="E118" s="143">
        <v>3336004183</v>
      </c>
    </row>
    <row r="119" spans="1:5" ht="18" x14ac:dyDescent="0.25">
      <c r="A119" s="139" t="str">
        <f>VLOOKUP(B119,'[1]LISTADO ATM'!$A$2:$C$922,3,0)</f>
        <v>NORTE</v>
      </c>
      <c r="B119" s="142">
        <v>632</v>
      </c>
      <c r="C119" s="132" t="str">
        <f>VLOOKUP(B119,'[1]LISTADO ATM'!$A$2:$B$922,2,0)</f>
        <v xml:space="preserve">ATM Autobanco Gurabo </v>
      </c>
      <c r="D119" s="134" t="s">
        <v>2429</v>
      </c>
      <c r="E119" s="143">
        <v>3336004442</v>
      </c>
    </row>
    <row r="120" spans="1:5" ht="18" x14ac:dyDescent="0.25">
      <c r="A120" s="139" t="str">
        <f>VLOOKUP(B120,'[1]LISTADO ATM'!$A$2:$C$922,3,0)</f>
        <v>ESTE</v>
      </c>
      <c r="B120" s="142">
        <v>158</v>
      </c>
      <c r="C120" s="132" t="str">
        <f>VLOOKUP(B120,'[1]LISTADO ATM'!$A$2:$B$922,2,0)</f>
        <v xml:space="preserve">ATM Oficina Romana Norte </v>
      </c>
      <c r="D120" s="134" t="s">
        <v>2429</v>
      </c>
      <c r="E120" s="143">
        <v>3336004487</v>
      </c>
    </row>
    <row r="121" spans="1:5" ht="18" x14ac:dyDescent="0.25">
      <c r="A121" s="139" t="str">
        <f>VLOOKUP(B121,'[1]LISTADO ATM'!$A$2:$C$922,3,0)</f>
        <v>NORTE</v>
      </c>
      <c r="B121" s="142">
        <v>299</v>
      </c>
      <c r="C121" s="132" t="str">
        <f>VLOOKUP(B121,'[1]LISTADO ATM'!$A$2:$B$922,2,0)</f>
        <v xml:space="preserve">ATM S/M Aprezio Cotui </v>
      </c>
      <c r="D121" s="134" t="s">
        <v>2429</v>
      </c>
      <c r="E121" s="143">
        <v>3336004560</v>
      </c>
    </row>
    <row r="122" spans="1:5" ht="18.75" customHeight="1" x14ac:dyDescent="0.25">
      <c r="A122" s="139" t="str">
        <f>VLOOKUP(B122,'[1]LISTADO ATM'!$A$2:$C$922,3,0)</f>
        <v>ESTE</v>
      </c>
      <c r="B122" s="142">
        <v>429</v>
      </c>
      <c r="C122" s="132" t="str">
        <f>VLOOKUP(B122,'[1]LISTADO ATM'!$A$2:$B$922,2,0)</f>
        <v xml:space="preserve">ATM Oficina Jumbo La Romana </v>
      </c>
      <c r="D122" s="134" t="s">
        <v>2429</v>
      </c>
      <c r="E122" s="143">
        <v>3336004588</v>
      </c>
    </row>
    <row r="123" spans="1:5" ht="18.75" customHeight="1" x14ac:dyDescent="0.25">
      <c r="A123" s="139" t="str">
        <f>VLOOKUP(B123,'[1]LISTADO ATM'!$A$2:$C$922,3,0)</f>
        <v>DISTRITO NACIONAL</v>
      </c>
      <c r="B123" s="142">
        <v>755</v>
      </c>
      <c r="C123" s="132" t="str">
        <f>VLOOKUP(B123,'[1]LISTADO ATM'!$A$2:$B$922,2,0)</f>
        <v xml:space="preserve">ATM Oficina Galería del Este (Plaza) </v>
      </c>
      <c r="D123" s="134" t="s">
        <v>2429</v>
      </c>
      <c r="E123" s="143">
        <v>3336004801</v>
      </c>
    </row>
    <row r="124" spans="1:5" ht="18.75" customHeight="1" x14ac:dyDescent="0.25">
      <c r="A124" s="139" t="str">
        <f>VLOOKUP(B124,'[1]LISTADO ATM'!$A$2:$C$922,3,0)</f>
        <v>DISTRITO NACIONAL</v>
      </c>
      <c r="B124" s="142">
        <v>671</v>
      </c>
      <c r="C124" s="132" t="str">
        <f>VLOOKUP(B124,'[1]LISTADO ATM'!$A$2:$B$922,2,0)</f>
        <v>ATM Ayuntamiento Sto. Dgo. Norte</v>
      </c>
      <c r="D124" s="134" t="s">
        <v>2429</v>
      </c>
      <c r="E124" s="143">
        <v>3336004846</v>
      </c>
    </row>
    <row r="125" spans="1:5" ht="18.75" customHeight="1" x14ac:dyDescent="0.25">
      <c r="A125" s="139" t="str">
        <f>VLOOKUP(B125,'[1]LISTADO ATM'!$A$2:$C$922,3,0)</f>
        <v>NORTE</v>
      </c>
      <c r="B125" s="142">
        <v>903</v>
      </c>
      <c r="C125" s="132" t="str">
        <f>VLOOKUP(B125,'[1]LISTADO ATM'!$A$2:$B$922,2,0)</f>
        <v xml:space="preserve">ATM Oficina La Vega Real I </v>
      </c>
      <c r="D125" s="134" t="s">
        <v>2429</v>
      </c>
      <c r="E125" s="143">
        <v>3336003581</v>
      </c>
    </row>
    <row r="126" spans="1:5" ht="18" x14ac:dyDescent="0.25">
      <c r="A126" s="139" t="str">
        <f>VLOOKUP(B126,'[1]LISTADO ATM'!$A$2:$C$922,3,0)</f>
        <v>NORTE</v>
      </c>
      <c r="B126" s="142">
        <v>129</v>
      </c>
      <c r="C126" s="132" t="str">
        <f>VLOOKUP(B126,'[1]LISTADO ATM'!$A$2:$B$922,2,0)</f>
        <v xml:space="preserve">ATM Multicentro La Sirena (Santiago) </v>
      </c>
      <c r="D126" s="134" t="s">
        <v>2429</v>
      </c>
      <c r="E126" s="143">
        <v>3336005051</v>
      </c>
    </row>
    <row r="127" spans="1:5" ht="18.75" customHeight="1" x14ac:dyDescent="0.25">
      <c r="A127" s="139" t="str">
        <f>VLOOKUP(B127,'[1]LISTADO ATM'!$A$2:$C$922,3,0)</f>
        <v>ESTE</v>
      </c>
      <c r="B127" s="142">
        <v>16</v>
      </c>
      <c r="C127" s="132" t="str">
        <f>VLOOKUP(B127,'[1]LISTADO ATM'!$A$2:$B$922,2,0)</f>
        <v>ATM Estación Texaco Sabana de la Mar</v>
      </c>
      <c r="D127" s="134" t="s">
        <v>2429</v>
      </c>
      <c r="E127" s="143">
        <v>3336005054</v>
      </c>
    </row>
    <row r="128" spans="1:5" ht="18" customHeight="1" x14ac:dyDescent="0.25">
      <c r="A128" s="139" t="str">
        <f>VLOOKUP(B128,'[1]LISTADO ATM'!$A$2:$C$922,3,0)</f>
        <v>DISTRITO NACIONAL</v>
      </c>
      <c r="B128" s="142">
        <v>331</v>
      </c>
      <c r="C128" s="132" t="str">
        <f>VLOOKUP(B128,'[1]LISTADO ATM'!$A$2:$B$922,2,0)</f>
        <v>ATM Ayuntamiento Sto. Dgo. Este</v>
      </c>
      <c r="D128" s="134" t="s">
        <v>2429</v>
      </c>
      <c r="E128" s="143">
        <v>3336005057</v>
      </c>
    </row>
    <row r="129" spans="1:5" ht="18" x14ac:dyDescent="0.25">
      <c r="A129" s="139" t="str">
        <f>VLOOKUP(B129,'[1]LISTADO ATM'!$A$2:$C$922,3,0)</f>
        <v>NORTE</v>
      </c>
      <c r="B129" s="142">
        <v>154</v>
      </c>
      <c r="C129" s="132" t="str">
        <f>VLOOKUP(B129,'[1]LISTADO ATM'!$A$2:$B$922,2,0)</f>
        <v xml:space="preserve">ATM Oficina Sánchez </v>
      </c>
      <c r="D129" s="134" t="s">
        <v>2429</v>
      </c>
      <c r="E129" s="143">
        <v>3336005060</v>
      </c>
    </row>
    <row r="130" spans="1:5" ht="18" customHeight="1" x14ac:dyDescent="0.25">
      <c r="A130" s="139" t="str">
        <f>VLOOKUP(B130,'[1]LISTADO ATM'!$A$2:$C$922,3,0)</f>
        <v>DISTRITO NACIONAL</v>
      </c>
      <c r="B130" s="142">
        <v>904</v>
      </c>
      <c r="C130" s="132" t="str">
        <f>VLOOKUP(B130,'[1]LISTADO ATM'!$A$2:$B$922,2,0)</f>
        <v xml:space="preserve">ATM Oficina Multicentro La Sirena Churchill </v>
      </c>
      <c r="D130" s="134" t="s">
        <v>2429</v>
      </c>
      <c r="E130" s="143">
        <v>3336005088</v>
      </c>
    </row>
    <row r="131" spans="1:5" ht="18" customHeight="1" x14ac:dyDescent="0.25">
      <c r="A131" s="139" t="str">
        <f>VLOOKUP(B131,'[1]LISTADO ATM'!$A$2:$C$922,3,0)</f>
        <v>NORTE</v>
      </c>
      <c r="B131" s="142">
        <v>594</v>
      </c>
      <c r="C131" s="132" t="str">
        <f>VLOOKUP(B131,'[1]LISTADO ATM'!$A$2:$B$922,2,0)</f>
        <v xml:space="preserve">ATM Plaza Venezuela II (Santiago) </v>
      </c>
      <c r="D131" s="134" t="s">
        <v>2429</v>
      </c>
      <c r="E131" s="143">
        <v>3336005089</v>
      </c>
    </row>
    <row r="132" spans="1:5" ht="18.75" customHeight="1" x14ac:dyDescent="0.25">
      <c r="A132" s="139" t="str">
        <f>VLOOKUP(B132,'[1]LISTADO ATM'!$A$2:$C$922,3,0)</f>
        <v>ESTE</v>
      </c>
      <c r="B132" s="142">
        <v>651</v>
      </c>
      <c r="C132" s="132" t="str">
        <f>VLOOKUP(B132,'[1]LISTADO ATM'!$A$2:$B$922,2,0)</f>
        <v>ATM Eco Petroleo Romana</v>
      </c>
      <c r="D132" s="134" t="s">
        <v>2429</v>
      </c>
      <c r="E132" s="143">
        <v>3336005090</v>
      </c>
    </row>
    <row r="133" spans="1:5" ht="18" x14ac:dyDescent="0.25">
      <c r="A133" s="139" t="str">
        <f>VLOOKUP(B133,'[1]LISTADO ATM'!$A$2:$C$922,3,0)</f>
        <v>DISTRITO NACIONAL</v>
      </c>
      <c r="B133" s="142">
        <v>697</v>
      </c>
      <c r="C133" s="132" t="str">
        <f>VLOOKUP(B133,'[1]LISTADO ATM'!$A$2:$B$922,2,0)</f>
        <v>ATM Hipermercado Olé Ciudad Juan Bosch</v>
      </c>
      <c r="D133" s="134" t="s">
        <v>2429</v>
      </c>
      <c r="E133" s="143">
        <v>3336005096</v>
      </c>
    </row>
    <row r="134" spans="1:5" ht="18.75" customHeight="1" x14ac:dyDescent="0.25">
      <c r="A134" s="139" t="str">
        <f>VLOOKUP(B134,'[1]LISTADO ATM'!$A$2:$C$922,3,0)</f>
        <v>ESTE</v>
      </c>
      <c r="B134" s="142">
        <v>121</v>
      </c>
      <c r="C134" s="132" t="str">
        <f>VLOOKUP(B134,'[1]LISTADO ATM'!$A$2:$B$922,2,0)</f>
        <v xml:space="preserve">ATM Oficina Bayaguana </v>
      </c>
      <c r="D134" s="134" t="s">
        <v>2429</v>
      </c>
      <c r="E134" s="143">
        <v>3336005097</v>
      </c>
    </row>
    <row r="135" spans="1:5" ht="18" customHeight="1" x14ac:dyDescent="0.25">
      <c r="A135" s="139" t="str">
        <f>VLOOKUP(B135,'[1]LISTADO ATM'!$A$2:$C$922,3,0)</f>
        <v>ESTE</v>
      </c>
      <c r="B135" s="142">
        <v>114</v>
      </c>
      <c r="C135" s="132" t="str">
        <f>VLOOKUP(B135,'[1]LISTADO ATM'!$A$2:$B$922,2,0)</f>
        <v xml:space="preserve">ATM Oficina Hato Mayor </v>
      </c>
      <c r="D135" s="134" t="s">
        <v>2429</v>
      </c>
      <c r="E135" s="143">
        <v>3336005098</v>
      </c>
    </row>
    <row r="136" spans="1:5" ht="18" x14ac:dyDescent="0.25">
      <c r="A136" s="139" t="str">
        <f>VLOOKUP(B136,'[1]LISTADO ATM'!$A$2:$C$922,3,0)</f>
        <v>DISTRITO NACIONAL</v>
      </c>
      <c r="B136" s="142">
        <v>409</v>
      </c>
      <c r="C136" s="132" t="str">
        <f>VLOOKUP(B136,'[1]LISTADO ATM'!$A$2:$B$922,2,0)</f>
        <v xml:space="preserve">ATM Oficina Las Palmas de Herrera I </v>
      </c>
      <c r="D136" s="134" t="s">
        <v>2429</v>
      </c>
      <c r="E136" s="143">
        <v>3336005099</v>
      </c>
    </row>
    <row r="137" spans="1:5" ht="18.75" customHeight="1" x14ac:dyDescent="0.25">
      <c r="A137" s="139" t="str">
        <f>VLOOKUP(B137,'[1]LISTADO ATM'!$A$2:$C$922,3,0)</f>
        <v>SUR</v>
      </c>
      <c r="B137" s="142">
        <v>44</v>
      </c>
      <c r="C137" s="132" t="str">
        <f>VLOOKUP(B137,'[1]LISTADO ATM'!$A$2:$B$922,2,0)</f>
        <v xml:space="preserve">ATM Oficina Pedernales </v>
      </c>
      <c r="D137" s="134" t="s">
        <v>2429</v>
      </c>
      <c r="E137" s="143">
        <v>3336005100</v>
      </c>
    </row>
    <row r="138" spans="1:5" ht="18" customHeight="1" x14ac:dyDescent="0.25">
      <c r="A138" s="139" t="str">
        <f>VLOOKUP(B138,'[1]LISTADO ATM'!$A$2:$C$922,3,0)</f>
        <v>DISTRITO NACIONAL</v>
      </c>
      <c r="B138" s="142">
        <v>183</v>
      </c>
      <c r="C138" s="132" t="str">
        <f>VLOOKUP(B138,'[1]LISTADO ATM'!$A$2:$B$922,2,0)</f>
        <v>ATM Estación Nativa Km. 22 Aut. Duarte.</v>
      </c>
      <c r="D138" s="134" t="s">
        <v>2429</v>
      </c>
      <c r="E138" s="143">
        <v>3336000509</v>
      </c>
    </row>
    <row r="139" spans="1:5" ht="18" customHeight="1" x14ac:dyDescent="0.25">
      <c r="A139" s="139" t="str">
        <f>VLOOKUP(B139,'[1]LISTADO ATM'!$A$2:$C$922,3,0)</f>
        <v>DISTRITO NACIONAL</v>
      </c>
      <c r="B139" s="149">
        <v>815</v>
      </c>
      <c r="C139" s="132" t="str">
        <f>VLOOKUP(B139,'[1]LISTADO ATM'!$A$2:$B$922,2,0)</f>
        <v xml:space="preserve">ATM Oficina Atalaya del Mar </v>
      </c>
      <c r="D139" s="134" t="s">
        <v>2429</v>
      </c>
      <c r="E139" s="150">
        <v>3336005101</v>
      </c>
    </row>
    <row r="140" spans="1:5" ht="18.75" thickBot="1" x14ac:dyDescent="0.3">
      <c r="A140" s="144"/>
      <c r="B140" s="145">
        <f>COUNT(B114:B139)</f>
        <v>26</v>
      </c>
      <c r="C140" s="172"/>
      <c r="D140" s="173"/>
      <c r="E140" s="174"/>
    </row>
    <row r="141" spans="1:5" ht="18.75" customHeight="1" thickBot="1" x14ac:dyDescent="0.3">
      <c r="A141" s="166"/>
      <c r="B141" s="167"/>
      <c r="C141" s="167"/>
      <c r="D141" s="167"/>
      <c r="E141" s="168"/>
    </row>
    <row r="142" spans="1:5" ht="18.75" customHeight="1" thickBot="1" x14ac:dyDescent="0.3">
      <c r="A142" s="169" t="s">
        <v>2434</v>
      </c>
      <c r="B142" s="170"/>
      <c r="C142" s="170"/>
      <c r="D142" s="170"/>
      <c r="E142" s="171"/>
    </row>
    <row r="143" spans="1:5" ht="18.75" customHeight="1" x14ac:dyDescent="0.25">
      <c r="A143" s="140" t="s">
        <v>15</v>
      </c>
      <c r="B143" s="131" t="s">
        <v>2408</v>
      </c>
      <c r="C143" s="131" t="s">
        <v>46</v>
      </c>
      <c r="D143" s="164" t="s">
        <v>2411</v>
      </c>
      <c r="E143" s="165" t="s">
        <v>2409</v>
      </c>
    </row>
    <row r="144" spans="1:5" ht="18.75" customHeight="1" x14ac:dyDescent="0.25">
      <c r="A144" s="148" t="str">
        <f>VLOOKUP(B144,'[1]LISTADO ATM'!$A$2:$C$922,3,0)</f>
        <v>DISTRITO NACIONAL</v>
      </c>
      <c r="B144" s="142">
        <v>931</v>
      </c>
      <c r="C144" s="147" t="str">
        <f>VLOOKUP(B144,'[1]LISTADO ATM'!$A$2:$B$922,2,0)</f>
        <v xml:space="preserve">ATM Autobanco Luperón I </v>
      </c>
      <c r="D144" s="147" t="s">
        <v>2469</v>
      </c>
      <c r="E144" s="143">
        <v>3336004704</v>
      </c>
    </row>
    <row r="145" spans="1:5" ht="18.75" customHeight="1" x14ac:dyDescent="0.25">
      <c r="A145" s="148" t="str">
        <f>VLOOKUP(B145,'[1]LISTADO ATM'!$A$2:$C$922,3,0)</f>
        <v>DISTRITO NACIONAL</v>
      </c>
      <c r="B145" s="142">
        <v>717</v>
      </c>
      <c r="C145" s="147" t="str">
        <f>VLOOKUP(B145,'[1]LISTADO ATM'!$A$2:$B$922,2,0)</f>
        <v xml:space="preserve">ATM Oficina Los Alcarrizos </v>
      </c>
      <c r="D145" s="147" t="s">
        <v>2469</v>
      </c>
      <c r="E145" s="143">
        <v>3336004719</v>
      </c>
    </row>
    <row r="146" spans="1:5" ht="18.75" customHeight="1" thickBot="1" x14ac:dyDescent="0.3">
      <c r="A146" s="144" t="s">
        <v>2462</v>
      </c>
      <c r="B146" s="145">
        <f>COUNT(B144:B145)</f>
        <v>2</v>
      </c>
      <c r="C146" s="172"/>
      <c r="D146" s="173"/>
      <c r="E146" s="174"/>
    </row>
    <row r="147" spans="1:5" ht="15.75" thickBot="1" x14ac:dyDescent="0.3">
      <c r="A147" s="166"/>
      <c r="B147" s="167"/>
      <c r="C147" s="167"/>
      <c r="D147" s="167"/>
      <c r="E147" s="168"/>
    </row>
    <row r="148" spans="1:5" ht="18.75" customHeight="1" thickBot="1" x14ac:dyDescent="0.3">
      <c r="A148" s="169" t="s">
        <v>2584</v>
      </c>
      <c r="B148" s="170"/>
      <c r="C148" s="170"/>
      <c r="D148" s="170"/>
      <c r="E148" s="171"/>
    </row>
    <row r="149" spans="1:5" ht="18.75" customHeight="1" x14ac:dyDescent="0.25">
      <c r="A149" s="140" t="s">
        <v>15</v>
      </c>
      <c r="B149" s="131" t="s">
        <v>2408</v>
      </c>
      <c r="C149" s="131" t="s">
        <v>46</v>
      </c>
      <c r="D149" s="164" t="s">
        <v>2411</v>
      </c>
      <c r="E149" s="165" t="s">
        <v>2409</v>
      </c>
    </row>
    <row r="150" spans="1:5" ht="18.75" customHeight="1" x14ac:dyDescent="0.25">
      <c r="A150" s="137" t="str">
        <f>VLOOKUP(B150,'[1]LISTADO ATM'!$A$2:$C$822,3,0)</f>
        <v>DISTRITO NACIONAL</v>
      </c>
      <c r="B150" s="142">
        <v>113</v>
      </c>
      <c r="C150" s="132" t="str">
        <f>VLOOKUP(B150,'[1]LISTADO ATM'!$A$2:$B$822,2,0)</f>
        <v xml:space="preserve">ATM Autoservicio Atalaya del Mar </v>
      </c>
      <c r="D150" s="146" t="s">
        <v>2629</v>
      </c>
      <c r="E150" s="138">
        <v>3336001033</v>
      </c>
    </row>
    <row r="151" spans="1:5" ht="18.75" customHeight="1" x14ac:dyDescent="0.25">
      <c r="A151" s="137" t="str">
        <f>VLOOKUP(B151,'[2]LISTADO ATM'!$A$2:$C$822,3,0)</f>
        <v>DISTRITO NACIONAL</v>
      </c>
      <c r="B151" s="142">
        <v>374</v>
      </c>
      <c r="C151" s="132" t="str">
        <f>VLOOKUP(B151,'[2]LISTADO ATM'!$A$2:$B$922,2,0)</f>
        <v>Ofic. Dual Blue Mall #2</v>
      </c>
      <c r="D151" s="146" t="s">
        <v>2629</v>
      </c>
      <c r="E151" s="126">
        <v>3336003648</v>
      </c>
    </row>
    <row r="152" spans="1:5" ht="18.75" customHeight="1" x14ac:dyDescent="0.25">
      <c r="A152" s="137" t="str">
        <f>VLOOKUP(B152,'[1]LISTADO ATM'!$A$2:$C$822,3,0)</f>
        <v>DISTRITO NACIONAL</v>
      </c>
      <c r="B152" s="142">
        <v>536</v>
      </c>
      <c r="C152" s="132" t="str">
        <f>VLOOKUP(B152,'[1]LISTADO ATM'!$A$2:$B$822,2,0)</f>
        <v xml:space="preserve">ATM Super Lama San Isidro </v>
      </c>
      <c r="D152" s="146" t="s">
        <v>2629</v>
      </c>
      <c r="E152" s="126">
        <v>3336003625</v>
      </c>
    </row>
    <row r="153" spans="1:5" ht="18.75" customHeight="1" thickBot="1" x14ac:dyDescent="0.3">
      <c r="A153" s="144" t="s">
        <v>2462</v>
      </c>
      <c r="B153" s="145">
        <f>COUNT(B150:B152)</f>
        <v>3</v>
      </c>
      <c r="C153" s="172"/>
      <c r="D153" s="173"/>
      <c r="E153" s="174"/>
    </row>
    <row r="154" spans="1:5" ht="18.75" customHeight="1" thickBot="1" x14ac:dyDescent="0.3">
      <c r="A154" s="166"/>
      <c r="B154" s="167"/>
      <c r="C154" s="178" t="s">
        <v>2405</v>
      </c>
      <c r="D154" s="178"/>
      <c r="E154" s="179"/>
    </row>
    <row r="155" spans="1:5" ht="18.75" customHeight="1" thickBot="1" x14ac:dyDescent="0.3">
      <c r="A155" s="182" t="s">
        <v>2464</v>
      </c>
      <c r="B155" s="183"/>
      <c r="C155" s="180"/>
      <c r="D155" s="180"/>
      <c r="E155" s="181"/>
    </row>
    <row r="156" spans="1:5" s="123" customFormat="1" ht="18.75" customHeight="1" thickBot="1" x14ac:dyDescent="0.3">
      <c r="A156" s="184">
        <f>+B140+B146+B153</f>
        <v>31</v>
      </c>
      <c r="B156" s="185"/>
      <c r="C156" s="180"/>
      <c r="D156" s="180"/>
      <c r="E156" s="181"/>
    </row>
    <row r="157" spans="1:5" ht="18.75" customHeight="1" thickBot="1" x14ac:dyDescent="0.3">
      <c r="A157" s="186"/>
      <c r="B157" s="187"/>
      <c r="C157" s="167"/>
      <c r="D157" s="167"/>
      <c r="E157" s="168"/>
    </row>
    <row r="158" spans="1:5" ht="18.75" customHeight="1" thickBot="1" x14ac:dyDescent="0.3">
      <c r="A158" s="175" t="s">
        <v>2465</v>
      </c>
      <c r="B158" s="176"/>
      <c r="C158" s="176"/>
      <c r="D158" s="176"/>
      <c r="E158" s="177"/>
    </row>
    <row r="159" spans="1:5" ht="18" x14ac:dyDescent="0.25">
      <c r="A159" s="140" t="s">
        <v>15</v>
      </c>
      <c r="B159" s="131" t="s">
        <v>2408</v>
      </c>
      <c r="C159" s="131" t="s">
        <v>46</v>
      </c>
      <c r="D159" s="164" t="s">
        <v>2411</v>
      </c>
      <c r="E159" s="165"/>
    </row>
    <row r="160" spans="1:5" ht="18" x14ac:dyDescent="0.25">
      <c r="A160" s="137" t="str">
        <f>VLOOKUP(B160,'[2]LISTADO ATM'!$A$2:$C$922,3,0)</f>
        <v>DISTRITO NACIONAL</v>
      </c>
      <c r="B160" s="141">
        <v>546</v>
      </c>
      <c r="C160" s="132" t="str">
        <f>VLOOKUP(B160,'[2]LISTADO ATM'!$A$2:$B$922,2,0)</f>
        <v xml:space="preserve">ATM ITLA </v>
      </c>
      <c r="D160" s="162" t="s">
        <v>2615</v>
      </c>
      <c r="E160" s="163"/>
    </row>
    <row r="161" spans="1:5" ht="18" x14ac:dyDescent="0.25">
      <c r="A161" s="137" t="str">
        <f>VLOOKUP(B161,'[2]LISTADO ATM'!$A$2:$C$922,3,0)</f>
        <v>DISTRITO NACIONAL</v>
      </c>
      <c r="B161" s="142">
        <v>574</v>
      </c>
      <c r="C161" s="132" t="str">
        <f>VLOOKUP(B161,'[2]LISTADO ATM'!$A$2:$B$922,2,0)</f>
        <v xml:space="preserve">ATM Club Obras Públicas </v>
      </c>
      <c r="D161" s="162" t="s">
        <v>2586</v>
      </c>
      <c r="E161" s="163"/>
    </row>
    <row r="162" spans="1:5" ht="18" x14ac:dyDescent="0.25">
      <c r="A162" s="137" t="str">
        <f>VLOOKUP(B162,'[2]LISTADO ATM'!$A$2:$C$922,3,0)</f>
        <v>DISTRITO NACIONAL</v>
      </c>
      <c r="B162" s="142">
        <v>618</v>
      </c>
      <c r="C162" s="132" t="str">
        <f>VLOOKUP(B162,'[2]LISTADO ATM'!$A$2:$B$922,2,0)</f>
        <v xml:space="preserve">ATM Bienes Nacionales </v>
      </c>
      <c r="D162" s="162" t="s">
        <v>2586</v>
      </c>
      <c r="E162" s="163"/>
    </row>
    <row r="163" spans="1:5" ht="18" x14ac:dyDescent="0.25">
      <c r="A163" s="137" t="str">
        <f>VLOOKUP(B163,'[2]LISTADO ATM'!$A$2:$C$922,3,0)</f>
        <v>NORTE</v>
      </c>
      <c r="B163" s="142">
        <v>987</v>
      </c>
      <c r="C163" s="132" t="str">
        <f>VLOOKUP(B163,'[2]LISTADO ATM'!$A$2:$B$922,2,0)</f>
        <v xml:space="preserve">ATM S/M Jumbo (Moca) </v>
      </c>
      <c r="D163" s="162" t="s">
        <v>2586</v>
      </c>
      <c r="E163" s="163"/>
    </row>
    <row r="164" spans="1:5" ht="18" x14ac:dyDescent="0.25">
      <c r="A164" s="137" t="str">
        <f>VLOOKUP(B164,'[2]LISTADO ATM'!$A$2:$C$922,3,0)</f>
        <v>ESTE</v>
      </c>
      <c r="B164" s="142">
        <v>117</v>
      </c>
      <c r="C164" s="132" t="str">
        <f>VLOOKUP(B164,'[2]LISTADO ATM'!$A$2:$B$922,2,0)</f>
        <v xml:space="preserve">ATM Oficina El Seybo </v>
      </c>
      <c r="D164" s="162" t="s">
        <v>2586</v>
      </c>
      <c r="E164" s="163"/>
    </row>
    <row r="165" spans="1:5" ht="18" x14ac:dyDescent="0.25">
      <c r="A165" s="137" t="str">
        <f>VLOOKUP(B165,'[2]LISTADO ATM'!$A$2:$C$922,3,0)</f>
        <v>NORTE</v>
      </c>
      <c r="B165" s="142">
        <v>144</v>
      </c>
      <c r="C165" s="132" t="str">
        <f>VLOOKUP(B165,'[2]LISTADO ATM'!$A$2:$B$922,2,0)</f>
        <v xml:space="preserve">ATM Oficina Villa Altagracia </v>
      </c>
      <c r="D165" s="162" t="s">
        <v>2586</v>
      </c>
      <c r="E165" s="163"/>
    </row>
    <row r="166" spans="1:5" ht="18" x14ac:dyDescent="0.25">
      <c r="A166" s="137" t="str">
        <f>VLOOKUP(B166,'[2]LISTADO ATM'!$A$2:$C$922,3,0)</f>
        <v>NORTE</v>
      </c>
      <c r="B166" s="142">
        <v>154</v>
      </c>
      <c r="C166" s="132" t="str">
        <f>VLOOKUP(B166,'[2]LISTADO ATM'!$A$2:$B$922,2,0)</f>
        <v xml:space="preserve">ATM Oficina Sánchez </v>
      </c>
      <c r="D166" s="162" t="s">
        <v>2586</v>
      </c>
      <c r="E166" s="163"/>
    </row>
    <row r="167" spans="1:5" ht="18" x14ac:dyDescent="0.25">
      <c r="A167" s="137" t="str">
        <f>VLOOKUP(B167,'[2]LISTADO ATM'!$A$2:$C$922,3,0)</f>
        <v>SUR</v>
      </c>
      <c r="B167" s="142">
        <v>342</v>
      </c>
      <c r="C167" s="132" t="str">
        <f>VLOOKUP(B167,'[2]LISTADO ATM'!$A$2:$B$922,2,0)</f>
        <v>ATM Oficina Obras Públicas Azua</v>
      </c>
      <c r="D167" s="162" t="s">
        <v>2586</v>
      </c>
      <c r="E167" s="163"/>
    </row>
    <row r="168" spans="1:5" ht="18" x14ac:dyDescent="0.25">
      <c r="A168" s="137" t="str">
        <f>VLOOKUP(B168,'[2]LISTADO ATM'!$A$2:$C$922,3,0)</f>
        <v>ESTE</v>
      </c>
      <c r="B168" s="142">
        <v>612</v>
      </c>
      <c r="C168" s="132" t="str">
        <f>VLOOKUP(B168,'[2]LISTADO ATM'!$A$2:$B$922,2,0)</f>
        <v xml:space="preserve">ATM Plaza Orense (La Romana) </v>
      </c>
      <c r="D168" s="162" t="s">
        <v>2586</v>
      </c>
      <c r="E168" s="163"/>
    </row>
    <row r="169" spans="1:5" ht="18" x14ac:dyDescent="0.25">
      <c r="A169" s="137" t="str">
        <f>VLOOKUP(B169,'[2]LISTADO ATM'!$A$2:$C$922,3,0)</f>
        <v>NORTE</v>
      </c>
      <c r="B169" s="142">
        <v>668</v>
      </c>
      <c r="C169" s="132" t="str">
        <f>VLOOKUP(B169,'[2]LISTADO ATM'!$A$2:$B$922,2,0)</f>
        <v>ATM Hospital HEMMI (Santiago)</v>
      </c>
      <c r="D169" s="162" t="s">
        <v>2586</v>
      </c>
      <c r="E169" s="163"/>
    </row>
    <row r="170" spans="1:5" ht="18" x14ac:dyDescent="0.25">
      <c r="A170" s="137" t="str">
        <f>VLOOKUP(B170,'[2]LISTADO ATM'!$A$2:$C$922,3,0)</f>
        <v>NORTE</v>
      </c>
      <c r="B170" s="142">
        <v>809</v>
      </c>
      <c r="C170" s="132" t="str">
        <f>VLOOKUP(B170,'[2]LISTADO ATM'!$A$2:$B$922,2,0)</f>
        <v>ATM Yoma (Cotuí)</v>
      </c>
      <c r="D170" s="162" t="s">
        <v>2586</v>
      </c>
      <c r="E170" s="163"/>
    </row>
    <row r="171" spans="1:5" ht="18" x14ac:dyDescent="0.25">
      <c r="A171" s="137" t="str">
        <f>VLOOKUP(B171,'[2]LISTADO ATM'!$A$2:$C$922,3,0)</f>
        <v>DISTRITO NACIONAL</v>
      </c>
      <c r="B171" s="142">
        <v>884</v>
      </c>
      <c r="C171" s="132" t="str">
        <f>VLOOKUP(B171,'[2]LISTADO ATM'!$A$2:$B$922,2,0)</f>
        <v xml:space="preserve">ATM UNP Olé Sabana Perdida </v>
      </c>
      <c r="D171" s="162" t="s">
        <v>2586</v>
      </c>
      <c r="E171" s="163"/>
    </row>
    <row r="172" spans="1:5" ht="18" x14ac:dyDescent="0.25">
      <c r="A172" s="137" t="str">
        <f>VLOOKUP(B172,'[2]LISTADO ATM'!$A$2:$C$922,3,0)</f>
        <v>DISTRITO NACIONAL</v>
      </c>
      <c r="B172" s="142">
        <v>896</v>
      </c>
      <c r="C172" s="132" t="str">
        <f>VLOOKUP(B172,'[2]LISTADO ATM'!$A$2:$B$922,2,0)</f>
        <v xml:space="preserve">ATM Campamento Militar 16 de Agosto I </v>
      </c>
      <c r="D172" s="162" t="s">
        <v>2586</v>
      </c>
      <c r="E172" s="163"/>
    </row>
    <row r="173" spans="1:5" ht="18" x14ac:dyDescent="0.25">
      <c r="A173" s="137" t="str">
        <f>VLOOKUP(B173,'[2]LISTADO ATM'!$A$2:$C$922,3,0)</f>
        <v>DISTRITO NACIONAL</v>
      </c>
      <c r="B173" s="142">
        <v>908</v>
      </c>
      <c r="C173" s="132" t="str">
        <f>VLOOKUP(B173,'[2]LISTADO ATM'!$A$2:$B$922,2,0)</f>
        <v xml:space="preserve">ATM Oficina Plaza Botánika </v>
      </c>
      <c r="D173" s="162" t="s">
        <v>2586</v>
      </c>
      <c r="E173" s="163"/>
    </row>
    <row r="174" spans="1:5" ht="18" x14ac:dyDescent="0.25">
      <c r="A174" s="137" t="str">
        <f>VLOOKUP(B174,'[2]LISTADO ATM'!$A$2:$C$922,3,0)</f>
        <v>DISTRITO NACIONAL</v>
      </c>
      <c r="B174" s="142">
        <v>407</v>
      </c>
      <c r="C174" s="132" t="str">
        <f>VLOOKUP(B174,'[2]LISTADO ATM'!$A$2:$B$922,2,0)</f>
        <v xml:space="preserve">ATM Multicentro La Sirena Villa Mella </v>
      </c>
      <c r="D174" s="162" t="s">
        <v>2586</v>
      </c>
      <c r="E174" s="163"/>
    </row>
    <row r="175" spans="1:5" ht="18" x14ac:dyDescent="0.25">
      <c r="A175" s="137" t="str">
        <f>VLOOKUP(B175,'[2]LISTADO ATM'!$A$2:$C$922,3,0)</f>
        <v>DISTRITO NACIONAL</v>
      </c>
      <c r="B175" s="149">
        <v>566</v>
      </c>
      <c r="C175" s="132" t="str">
        <f>VLOOKUP(B175,'[2]LISTADO ATM'!$A$2:$B$922,2,0)</f>
        <v xml:space="preserve">ATM Hiper Olé Aut. Duarte </v>
      </c>
      <c r="D175" s="162" t="s">
        <v>2615</v>
      </c>
      <c r="E175" s="163"/>
    </row>
    <row r="176" spans="1:5" ht="18.75" thickBot="1" x14ac:dyDescent="0.3">
      <c r="A176" s="144" t="s">
        <v>2462</v>
      </c>
      <c r="B176" s="145">
        <f>COUNT(B160:B175)</f>
        <v>16</v>
      </c>
      <c r="C176" s="172"/>
      <c r="D176" s="173"/>
      <c r="E176" s="174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</sheetData>
  <mergeCells count="49">
    <mergeCell ref="C176:E176"/>
    <mergeCell ref="D171:E171"/>
    <mergeCell ref="D172:E172"/>
    <mergeCell ref="D173:E173"/>
    <mergeCell ref="D174:E174"/>
    <mergeCell ref="D175:E175"/>
    <mergeCell ref="D166:E166"/>
    <mergeCell ref="D167:E167"/>
    <mergeCell ref="D168:E168"/>
    <mergeCell ref="D169:E169"/>
    <mergeCell ref="D170:E170"/>
    <mergeCell ref="F1:G1"/>
    <mergeCell ref="A7:E7"/>
    <mergeCell ref="C140:E140"/>
    <mergeCell ref="A141:E141"/>
    <mergeCell ref="A142:E142"/>
    <mergeCell ref="D113:E113"/>
    <mergeCell ref="C110:E110"/>
    <mergeCell ref="A111:E111"/>
    <mergeCell ref="A112:E112"/>
    <mergeCell ref="A1:E1"/>
    <mergeCell ref="A2:E2"/>
    <mergeCell ref="A3:B3"/>
    <mergeCell ref="C3:E6"/>
    <mergeCell ref="A6:B6"/>
    <mergeCell ref="D8:E8"/>
    <mergeCell ref="C85:E85"/>
    <mergeCell ref="A86:E86"/>
    <mergeCell ref="A87:E87"/>
    <mergeCell ref="D88:E88"/>
    <mergeCell ref="D143:E143"/>
    <mergeCell ref="C146:E146"/>
    <mergeCell ref="A147:E147"/>
    <mergeCell ref="A148:E148"/>
    <mergeCell ref="D149:E149"/>
    <mergeCell ref="C153:E153"/>
    <mergeCell ref="D163:E163"/>
    <mergeCell ref="A158:E158"/>
    <mergeCell ref="A154:B154"/>
    <mergeCell ref="C154:E157"/>
    <mergeCell ref="A155:B155"/>
    <mergeCell ref="A156:B156"/>
    <mergeCell ref="A157:B157"/>
    <mergeCell ref="D165:E165"/>
    <mergeCell ref="D164:E164"/>
    <mergeCell ref="D159:E159"/>
    <mergeCell ref="D160:E160"/>
    <mergeCell ref="D161:E161"/>
    <mergeCell ref="D162:E162"/>
  </mergeCells>
  <phoneticPr fontId="46" type="noConversion"/>
  <conditionalFormatting sqref="B378:B1048576">
    <cfRule type="duplicateValues" dxfId="319" priority="5718"/>
  </conditionalFormatting>
  <conditionalFormatting sqref="B378:B1048576">
    <cfRule type="duplicateValues" dxfId="318" priority="934"/>
  </conditionalFormatting>
  <conditionalFormatting sqref="E179:E377">
    <cfRule type="duplicateValues" dxfId="317" priority="914"/>
  </conditionalFormatting>
  <conditionalFormatting sqref="B179:B377">
    <cfRule type="duplicateValues" dxfId="316" priority="913"/>
  </conditionalFormatting>
  <conditionalFormatting sqref="E150">
    <cfRule type="duplicateValues" dxfId="315" priority="159"/>
  </conditionalFormatting>
  <conditionalFormatting sqref="E76">
    <cfRule type="duplicateValues" dxfId="314" priority="160"/>
  </conditionalFormatting>
  <conditionalFormatting sqref="E63">
    <cfRule type="duplicateValues" dxfId="313" priority="158"/>
  </conditionalFormatting>
  <conditionalFormatting sqref="E9">
    <cfRule type="duplicateValues" dxfId="312" priority="157"/>
  </conditionalFormatting>
  <conditionalFormatting sqref="E41">
    <cfRule type="duplicateValues" dxfId="311" priority="156"/>
  </conditionalFormatting>
  <conditionalFormatting sqref="E10">
    <cfRule type="duplicateValues" dxfId="310" priority="155"/>
  </conditionalFormatting>
  <conditionalFormatting sqref="E153">
    <cfRule type="duplicateValues" dxfId="309" priority="153"/>
  </conditionalFormatting>
  <conditionalFormatting sqref="B153">
    <cfRule type="duplicateValues" dxfId="308" priority="154"/>
  </conditionalFormatting>
  <conditionalFormatting sqref="E177:E178 E147:E148 E141:E142 E154:E160 E1:E7 E86:E87 E89 E111:E112">
    <cfRule type="duplicateValues" dxfId="307" priority="161"/>
  </conditionalFormatting>
  <conditionalFormatting sqref="E91:E92">
    <cfRule type="duplicateValues" dxfId="306" priority="152"/>
  </conditionalFormatting>
  <conditionalFormatting sqref="E17:E19">
    <cfRule type="duplicateValues" dxfId="305" priority="151"/>
  </conditionalFormatting>
  <conditionalFormatting sqref="E28">
    <cfRule type="duplicateValues" dxfId="304" priority="150"/>
  </conditionalFormatting>
  <conditionalFormatting sqref="E29">
    <cfRule type="duplicateValues" dxfId="303" priority="149"/>
  </conditionalFormatting>
  <conditionalFormatting sqref="E47:E49">
    <cfRule type="duplicateValues" dxfId="302" priority="162"/>
  </conditionalFormatting>
  <conditionalFormatting sqref="E90">
    <cfRule type="duplicateValues" dxfId="301" priority="163"/>
  </conditionalFormatting>
  <conditionalFormatting sqref="E65">
    <cfRule type="duplicateValues" dxfId="300" priority="148"/>
  </conditionalFormatting>
  <conditionalFormatting sqref="E115">
    <cfRule type="duplicateValues" dxfId="299" priority="164"/>
  </conditionalFormatting>
  <conditionalFormatting sqref="B115">
    <cfRule type="duplicateValues" dxfId="298" priority="165"/>
  </conditionalFormatting>
  <conditionalFormatting sqref="E22">
    <cfRule type="duplicateValues" dxfId="297" priority="147"/>
  </conditionalFormatting>
  <conditionalFormatting sqref="E36">
    <cfRule type="duplicateValues" dxfId="296" priority="146"/>
  </conditionalFormatting>
  <conditionalFormatting sqref="E50:E51 E21">
    <cfRule type="duplicateValues" dxfId="295" priority="166"/>
  </conditionalFormatting>
  <conditionalFormatting sqref="E109 E93:E95">
    <cfRule type="duplicateValues" dxfId="294" priority="145"/>
  </conditionalFormatting>
  <conditionalFormatting sqref="E98">
    <cfRule type="duplicateValues" dxfId="293" priority="144"/>
  </conditionalFormatting>
  <conditionalFormatting sqref="E101">
    <cfRule type="duplicateValues" dxfId="292" priority="143"/>
  </conditionalFormatting>
  <conditionalFormatting sqref="E101">
    <cfRule type="duplicateValues" dxfId="291" priority="142"/>
  </conditionalFormatting>
  <conditionalFormatting sqref="E102">
    <cfRule type="duplicateValues" dxfId="290" priority="141"/>
  </conditionalFormatting>
  <conditionalFormatting sqref="E102">
    <cfRule type="duplicateValues" dxfId="289" priority="140"/>
  </conditionalFormatting>
  <conditionalFormatting sqref="E99">
    <cfRule type="duplicateValues" dxfId="288" priority="139"/>
  </conditionalFormatting>
  <conditionalFormatting sqref="E116 E52">
    <cfRule type="duplicateValues" dxfId="287" priority="138"/>
  </conditionalFormatting>
  <conditionalFormatting sqref="E37">
    <cfRule type="duplicateValues" dxfId="286" priority="137"/>
  </conditionalFormatting>
  <conditionalFormatting sqref="E97">
    <cfRule type="duplicateValues" dxfId="285" priority="136"/>
  </conditionalFormatting>
  <conditionalFormatting sqref="E103">
    <cfRule type="duplicateValues" dxfId="284" priority="135"/>
  </conditionalFormatting>
  <conditionalFormatting sqref="E104">
    <cfRule type="duplicateValues" dxfId="283" priority="134"/>
  </conditionalFormatting>
  <conditionalFormatting sqref="E104">
    <cfRule type="duplicateValues" dxfId="282" priority="133"/>
  </conditionalFormatting>
  <conditionalFormatting sqref="E104">
    <cfRule type="duplicateValues" dxfId="281" priority="132"/>
  </conditionalFormatting>
  <conditionalFormatting sqref="E104">
    <cfRule type="duplicateValues" dxfId="280" priority="131"/>
  </conditionalFormatting>
  <conditionalFormatting sqref="E104">
    <cfRule type="duplicateValues" dxfId="279" priority="130"/>
  </conditionalFormatting>
  <conditionalFormatting sqref="E66">
    <cfRule type="duplicateValues" dxfId="278" priority="129"/>
  </conditionalFormatting>
  <conditionalFormatting sqref="E66">
    <cfRule type="duplicateValues" dxfId="277" priority="128"/>
  </conditionalFormatting>
  <conditionalFormatting sqref="E25:E26">
    <cfRule type="duplicateValues" dxfId="276" priority="127"/>
  </conditionalFormatting>
  <conditionalFormatting sqref="E25:E26">
    <cfRule type="duplicateValues" dxfId="275" priority="126"/>
  </conditionalFormatting>
  <conditionalFormatting sqref="E38:E39">
    <cfRule type="duplicateValues" dxfId="274" priority="125"/>
  </conditionalFormatting>
  <conditionalFormatting sqref="E38:E39">
    <cfRule type="duplicateValues" dxfId="273" priority="124"/>
  </conditionalFormatting>
  <conditionalFormatting sqref="E70">
    <cfRule type="duplicateValues" dxfId="272" priority="123"/>
  </conditionalFormatting>
  <conditionalFormatting sqref="E70">
    <cfRule type="duplicateValues" dxfId="271" priority="122"/>
  </conditionalFormatting>
  <conditionalFormatting sqref="E54:E55">
    <cfRule type="duplicateValues" dxfId="270" priority="121"/>
  </conditionalFormatting>
  <conditionalFormatting sqref="E54:E55">
    <cfRule type="duplicateValues" dxfId="269" priority="120"/>
  </conditionalFormatting>
  <conditionalFormatting sqref="E56">
    <cfRule type="duplicateValues" dxfId="268" priority="119"/>
  </conditionalFormatting>
  <conditionalFormatting sqref="E56">
    <cfRule type="duplicateValues" dxfId="267" priority="118"/>
  </conditionalFormatting>
  <conditionalFormatting sqref="E78">
    <cfRule type="duplicateValues" dxfId="266" priority="117"/>
  </conditionalFormatting>
  <conditionalFormatting sqref="E78">
    <cfRule type="duplicateValues" dxfId="265" priority="116"/>
  </conditionalFormatting>
  <conditionalFormatting sqref="E71">
    <cfRule type="duplicateValues" dxfId="264" priority="115"/>
  </conditionalFormatting>
  <conditionalFormatting sqref="E71">
    <cfRule type="duplicateValues" dxfId="263" priority="114"/>
  </conditionalFormatting>
  <conditionalFormatting sqref="E40">
    <cfRule type="duplicateValues" dxfId="262" priority="113"/>
  </conditionalFormatting>
  <conditionalFormatting sqref="E118">
    <cfRule type="duplicateValues" dxfId="261" priority="112"/>
  </conditionalFormatting>
  <conditionalFormatting sqref="E118">
    <cfRule type="duplicateValues" dxfId="260" priority="111"/>
  </conditionalFormatting>
  <conditionalFormatting sqref="E75">
    <cfRule type="duplicateValues" dxfId="259" priority="110"/>
  </conditionalFormatting>
  <conditionalFormatting sqref="E75">
    <cfRule type="duplicateValues" dxfId="258" priority="109"/>
  </conditionalFormatting>
  <conditionalFormatting sqref="E57">
    <cfRule type="duplicateValues" dxfId="257" priority="108"/>
  </conditionalFormatting>
  <conditionalFormatting sqref="E57">
    <cfRule type="duplicateValues" dxfId="256" priority="107"/>
  </conditionalFormatting>
  <conditionalFormatting sqref="E58:E59">
    <cfRule type="duplicateValues" dxfId="255" priority="106"/>
  </conditionalFormatting>
  <conditionalFormatting sqref="E58:E59">
    <cfRule type="duplicateValues" dxfId="254" priority="105"/>
  </conditionalFormatting>
  <conditionalFormatting sqref="B17:B19">
    <cfRule type="duplicateValues" dxfId="253" priority="103"/>
  </conditionalFormatting>
  <conditionalFormatting sqref="B16:B19">
    <cfRule type="duplicateValues" dxfId="252" priority="104"/>
  </conditionalFormatting>
  <conditionalFormatting sqref="B23:B24">
    <cfRule type="duplicateValues" dxfId="251" priority="101"/>
  </conditionalFormatting>
  <conditionalFormatting sqref="B23:B24">
    <cfRule type="duplicateValues" dxfId="250" priority="102"/>
  </conditionalFormatting>
  <conditionalFormatting sqref="E53 E23:E24">
    <cfRule type="duplicateValues" dxfId="249" priority="167"/>
  </conditionalFormatting>
  <conditionalFormatting sqref="B25:B26">
    <cfRule type="duplicateValues" dxfId="248" priority="99"/>
  </conditionalFormatting>
  <conditionalFormatting sqref="B25:B26">
    <cfRule type="duplicateValues" dxfId="247" priority="100"/>
  </conditionalFormatting>
  <conditionalFormatting sqref="E117 E27">
    <cfRule type="duplicateValues" dxfId="246" priority="168"/>
  </conditionalFormatting>
  <conditionalFormatting sqref="B29">
    <cfRule type="duplicateValues" dxfId="245" priority="96"/>
  </conditionalFormatting>
  <conditionalFormatting sqref="B30:B31">
    <cfRule type="duplicateValues" dxfId="244" priority="95"/>
  </conditionalFormatting>
  <conditionalFormatting sqref="B29:B31">
    <cfRule type="duplicateValues" dxfId="243" priority="97"/>
  </conditionalFormatting>
  <conditionalFormatting sqref="B29:B31">
    <cfRule type="duplicateValues" dxfId="242" priority="98"/>
  </conditionalFormatting>
  <conditionalFormatting sqref="E106 E30:E32">
    <cfRule type="duplicateValues" dxfId="241" priority="169"/>
  </conditionalFormatting>
  <conditionalFormatting sqref="B36">
    <cfRule type="duplicateValues" dxfId="240" priority="94"/>
  </conditionalFormatting>
  <conditionalFormatting sqref="B91:B92">
    <cfRule type="duplicateValues" dxfId="239" priority="92"/>
  </conditionalFormatting>
  <conditionalFormatting sqref="B90:B92">
    <cfRule type="duplicateValues" dxfId="238" priority="93"/>
  </conditionalFormatting>
  <conditionalFormatting sqref="B93:B95">
    <cfRule type="duplicateValues" dxfId="237" priority="90"/>
  </conditionalFormatting>
  <conditionalFormatting sqref="B93:B95">
    <cfRule type="duplicateValues" dxfId="236" priority="91"/>
  </conditionalFormatting>
  <conditionalFormatting sqref="B96:B97">
    <cfRule type="duplicateValues" dxfId="235" priority="88"/>
  </conditionalFormatting>
  <conditionalFormatting sqref="B96:B97">
    <cfRule type="duplicateValues" dxfId="234" priority="89"/>
  </conditionalFormatting>
  <conditionalFormatting sqref="E103 E97">
    <cfRule type="duplicateValues" dxfId="233" priority="170"/>
  </conditionalFormatting>
  <conditionalFormatting sqref="B109">
    <cfRule type="duplicateValues" dxfId="232" priority="171"/>
  </conditionalFormatting>
  <conditionalFormatting sqref="B98">
    <cfRule type="duplicateValues" dxfId="231" priority="85"/>
  </conditionalFormatting>
  <conditionalFormatting sqref="B99:B103">
    <cfRule type="duplicateValues" dxfId="230" priority="86"/>
  </conditionalFormatting>
  <conditionalFormatting sqref="B98:B103">
    <cfRule type="duplicateValues" dxfId="229" priority="87"/>
  </conditionalFormatting>
  <conditionalFormatting sqref="B163">
    <cfRule type="duplicateValues" dxfId="228" priority="172"/>
  </conditionalFormatting>
  <conditionalFormatting sqref="E72">
    <cfRule type="duplicateValues" dxfId="227" priority="84"/>
  </conditionalFormatting>
  <conditionalFormatting sqref="E72">
    <cfRule type="duplicateValues" dxfId="226" priority="83"/>
  </conditionalFormatting>
  <conditionalFormatting sqref="E161">
    <cfRule type="duplicateValues" dxfId="225" priority="173"/>
  </conditionalFormatting>
  <conditionalFormatting sqref="B161">
    <cfRule type="duplicateValues" dxfId="224" priority="174"/>
  </conditionalFormatting>
  <conditionalFormatting sqref="E120">
    <cfRule type="duplicateValues" dxfId="223" priority="82"/>
  </conditionalFormatting>
  <conditionalFormatting sqref="E120">
    <cfRule type="duplicateValues" dxfId="222" priority="81"/>
  </conditionalFormatting>
  <conditionalFormatting sqref="E151">
    <cfRule type="duplicateValues" dxfId="221" priority="80"/>
  </conditionalFormatting>
  <conditionalFormatting sqref="E151">
    <cfRule type="duplicateValues" dxfId="220" priority="79"/>
  </conditionalFormatting>
  <conditionalFormatting sqref="E151">
    <cfRule type="duplicateValues" dxfId="219" priority="78"/>
  </conditionalFormatting>
  <conditionalFormatting sqref="E151">
    <cfRule type="duplicateValues" dxfId="218" priority="77"/>
  </conditionalFormatting>
  <conditionalFormatting sqref="E151">
    <cfRule type="duplicateValues" dxfId="217" priority="76"/>
  </conditionalFormatting>
  <conditionalFormatting sqref="E108 E67">
    <cfRule type="duplicateValues" dxfId="216" priority="75"/>
  </conditionalFormatting>
  <conditionalFormatting sqref="E121:E122">
    <cfRule type="duplicateValues" dxfId="215" priority="74"/>
  </conditionalFormatting>
  <conditionalFormatting sqref="E121:E122">
    <cfRule type="duplicateValues" dxfId="214" priority="73"/>
  </conditionalFormatting>
  <conditionalFormatting sqref="E68">
    <cfRule type="duplicateValues" dxfId="213" priority="72"/>
  </conditionalFormatting>
  <conditionalFormatting sqref="E144">
    <cfRule type="duplicateValues" dxfId="212" priority="71"/>
  </conditionalFormatting>
  <conditionalFormatting sqref="E145">
    <cfRule type="duplicateValues" dxfId="211" priority="70"/>
  </conditionalFormatting>
  <conditionalFormatting sqref="E145">
    <cfRule type="duplicateValues" dxfId="210" priority="69"/>
  </conditionalFormatting>
  <conditionalFormatting sqref="B41:B42">
    <cfRule type="duplicateValues" dxfId="209" priority="68"/>
  </conditionalFormatting>
  <conditionalFormatting sqref="E114 E77 E42:E45 E11:E14">
    <cfRule type="duplicateValues" dxfId="208" priority="175"/>
  </conditionalFormatting>
  <conditionalFormatting sqref="B43:B45">
    <cfRule type="duplicateValues" dxfId="207" priority="67"/>
  </conditionalFormatting>
  <conditionalFormatting sqref="E77 E69 E45:E46 E15:E16">
    <cfRule type="duplicateValues" dxfId="206" priority="176"/>
  </conditionalFormatting>
  <conditionalFormatting sqref="B50:B51">
    <cfRule type="duplicateValues" dxfId="205" priority="65"/>
  </conditionalFormatting>
  <conditionalFormatting sqref="B50:B51">
    <cfRule type="duplicateValues" dxfId="204" priority="66"/>
  </conditionalFormatting>
  <conditionalFormatting sqref="B52:B62">
    <cfRule type="duplicateValues" dxfId="203" priority="63"/>
  </conditionalFormatting>
  <conditionalFormatting sqref="B52:B62">
    <cfRule type="duplicateValues" dxfId="202" priority="64"/>
  </conditionalFormatting>
  <conditionalFormatting sqref="B54:B55">
    <cfRule type="duplicateValues" dxfId="201" priority="61"/>
  </conditionalFormatting>
  <conditionalFormatting sqref="B54:B55">
    <cfRule type="duplicateValues" dxfId="200" priority="62"/>
  </conditionalFormatting>
  <conditionalFormatting sqref="B57:B59">
    <cfRule type="duplicateValues" dxfId="199" priority="59"/>
  </conditionalFormatting>
  <conditionalFormatting sqref="B57:B59">
    <cfRule type="duplicateValues" dxfId="198" priority="60"/>
  </conditionalFormatting>
  <conditionalFormatting sqref="B60:B62">
    <cfRule type="duplicateValues" dxfId="197" priority="57"/>
  </conditionalFormatting>
  <conditionalFormatting sqref="B60:B62">
    <cfRule type="duplicateValues" dxfId="196" priority="58"/>
  </conditionalFormatting>
  <conditionalFormatting sqref="E73 E62">
    <cfRule type="duplicateValues" dxfId="195" priority="177"/>
  </conditionalFormatting>
  <conditionalFormatting sqref="B65">
    <cfRule type="duplicateValues" dxfId="194" priority="53"/>
  </conditionalFormatting>
  <conditionalFormatting sqref="B65">
    <cfRule type="duplicateValues" dxfId="193" priority="54"/>
  </conditionalFormatting>
  <conditionalFormatting sqref="B66">
    <cfRule type="duplicateValues" dxfId="192" priority="55"/>
  </conditionalFormatting>
  <conditionalFormatting sqref="B66">
    <cfRule type="duplicateValues" dxfId="191" priority="56"/>
  </conditionalFormatting>
  <conditionalFormatting sqref="B67:B71">
    <cfRule type="duplicateValues" dxfId="190" priority="51"/>
  </conditionalFormatting>
  <conditionalFormatting sqref="B67:B71">
    <cfRule type="duplicateValues" dxfId="189" priority="52"/>
  </conditionalFormatting>
  <conditionalFormatting sqref="B107">
    <cfRule type="duplicateValues" dxfId="188" priority="178"/>
  </conditionalFormatting>
  <conditionalFormatting sqref="E80">
    <cfRule type="duplicateValues" dxfId="187" priority="50"/>
  </conditionalFormatting>
  <conditionalFormatting sqref="E80">
    <cfRule type="duplicateValues" dxfId="186" priority="49"/>
  </conditionalFormatting>
  <conditionalFormatting sqref="E123">
    <cfRule type="duplicateValues" dxfId="185" priority="48"/>
  </conditionalFormatting>
  <conditionalFormatting sqref="E123">
    <cfRule type="duplicateValues" dxfId="184" priority="47"/>
  </conditionalFormatting>
  <conditionalFormatting sqref="E124">
    <cfRule type="duplicateValues" dxfId="183" priority="46"/>
  </conditionalFormatting>
  <conditionalFormatting sqref="E124">
    <cfRule type="duplicateValues" dxfId="182" priority="45"/>
  </conditionalFormatting>
  <conditionalFormatting sqref="E83">
    <cfRule type="duplicateValues" dxfId="181" priority="44"/>
  </conditionalFormatting>
  <conditionalFormatting sqref="E83">
    <cfRule type="duplicateValues" dxfId="180" priority="43"/>
  </conditionalFormatting>
  <conditionalFormatting sqref="E107 E74 E64 E33:E35">
    <cfRule type="duplicateValues" dxfId="179" priority="179"/>
  </conditionalFormatting>
  <conditionalFormatting sqref="B106">
    <cfRule type="duplicateValues" dxfId="178" priority="180"/>
  </conditionalFormatting>
  <conditionalFormatting sqref="B102:B104">
    <cfRule type="duplicateValues" dxfId="177" priority="41"/>
  </conditionalFormatting>
  <conditionalFormatting sqref="B102:B104">
    <cfRule type="duplicateValues" dxfId="176" priority="42"/>
  </conditionalFormatting>
  <conditionalFormatting sqref="E152 E105">
    <cfRule type="duplicateValues" dxfId="175" priority="181"/>
  </conditionalFormatting>
  <conditionalFormatting sqref="E162:E163">
    <cfRule type="duplicateValues" dxfId="174" priority="182"/>
  </conditionalFormatting>
  <conditionalFormatting sqref="B13:B14">
    <cfRule type="duplicateValues" dxfId="173" priority="183"/>
  </conditionalFormatting>
  <conditionalFormatting sqref="E20">
    <cfRule type="duplicateValues" dxfId="172" priority="184"/>
  </conditionalFormatting>
  <conditionalFormatting sqref="B20">
    <cfRule type="duplicateValues" dxfId="171" priority="185"/>
  </conditionalFormatting>
  <conditionalFormatting sqref="E149">
    <cfRule type="duplicateValues" dxfId="170" priority="40"/>
  </conditionalFormatting>
  <conditionalFormatting sqref="E149">
    <cfRule type="duplicateValues" dxfId="169" priority="39"/>
  </conditionalFormatting>
  <conditionalFormatting sqref="E143">
    <cfRule type="duplicateValues" dxfId="168" priority="38"/>
  </conditionalFormatting>
  <conditionalFormatting sqref="E143">
    <cfRule type="duplicateValues" dxfId="167" priority="37"/>
  </conditionalFormatting>
  <conditionalFormatting sqref="E113">
    <cfRule type="duplicateValues" dxfId="166" priority="36"/>
  </conditionalFormatting>
  <conditionalFormatting sqref="E113">
    <cfRule type="duplicateValues" dxfId="165" priority="35"/>
  </conditionalFormatting>
  <conditionalFormatting sqref="E88">
    <cfRule type="duplicateValues" dxfId="164" priority="34"/>
  </conditionalFormatting>
  <conditionalFormatting sqref="E88">
    <cfRule type="duplicateValues" dxfId="163" priority="33"/>
  </conditionalFormatting>
  <conditionalFormatting sqref="E8">
    <cfRule type="duplicateValues" dxfId="162" priority="32"/>
  </conditionalFormatting>
  <conditionalFormatting sqref="E8">
    <cfRule type="duplicateValues" dxfId="161" priority="31"/>
  </conditionalFormatting>
  <conditionalFormatting sqref="E84">
    <cfRule type="duplicateValues" dxfId="160" priority="186"/>
  </conditionalFormatting>
  <conditionalFormatting sqref="B33:B73">
    <cfRule type="duplicateValues" dxfId="159" priority="187"/>
  </conditionalFormatting>
  <conditionalFormatting sqref="B37:B72">
    <cfRule type="duplicateValues" dxfId="158" priority="188"/>
  </conditionalFormatting>
  <conditionalFormatting sqref="B38:B71">
    <cfRule type="duplicateValues" dxfId="157" priority="189"/>
  </conditionalFormatting>
  <conditionalFormatting sqref="B46:B49">
    <cfRule type="duplicateValues" dxfId="156" priority="190"/>
  </conditionalFormatting>
  <conditionalFormatting sqref="B10:B73">
    <cfRule type="duplicateValues" dxfId="155" priority="191"/>
  </conditionalFormatting>
  <conditionalFormatting sqref="B177:B178 B154:B158 B150 B114 B147:B148 B141:B142 B160 B162 B89:B105 B1:B7 B9:B77 B86:B87 B111:B112">
    <cfRule type="duplicateValues" dxfId="154" priority="192"/>
  </conditionalFormatting>
  <conditionalFormatting sqref="E119 E79 E60:E61">
    <cfRule type="duplicateValues" dxfId="153" priority="193"/>
  </conditionalFormatting>
  <conditionalFormatting sqref="B116:B124 B78:B84">
    <cfRule type="duplicateValues" dxfId="152" priority="194"/>
  </conditionalFormatting>
  <conditionalFormatting sqref="B114:B124 B76:B84">
    <cfRule type="duplicateValues" dxfId="151" priority="195"/>
  </conditionalFormatting>
  <conditionalFormatting sqref="E85">
    <cfRule type="duplicateValues" dxfId="150" priority="27"/>
  </conditionalFormatting>
  <conditionalFormatting sqref="B85">
    <cfRule type="duplicateValues" dxfId="149" priority="28"/>
  </conditionalFormatting>
  <conditionalFormatting sqref="E85">
    <cfRule type="duplicateValues" dxfId="148" priority="29"/>
  </conditionalFormatting>
  <conditionalFormatting sqref="B85">
    <cfRule type="duplicateValues" dxfId="147" priority="30"/>
  </conditionalFormatting>
  <conditionalFormatting sqref="E176">
    <cfRule type="duplicateValues" dxfId="146" priority="23"/>
  </conditionalFormatting>
  <conditionalFormatting sqref="B176">
    <cfRule type="duplicateValues" dxfId="145" priority="24"/>
  </conditionalFormatting>
  <conditionalFormatting sqref="E176">
    <cfRule type="duplicateValues" dxfId="144" priority="25"/>
  </conditionalFormatting>
  <conditionalFormatting sqref="B176">
    <cfRule type="duplicateValues" dxfId="143" priority="26"/>
  </conditionalFormatting>
  <conditionalFormatting sqref="B106:B107">
    <cfRule type="duplicateValues" dxfId="142" priority="196"/>
  </conditionalFormatting>
  <conditionalFormatting sqref="E177:E178 E153:E163 E141:E142 E63:E65 E147:E148 E1:E7 E28:E37 E74 E69 E41:E53 E150 E114:E116 E89:E103 E9:E24 E76:E77 E86:E87 E106:E107 E109 E111:E112">
    <cfRule type="duplicateValues" dxfId="141" priority="197"/>
  </conditionalFormatting>
  <conditionalFormatting sqref="B177:B178 B160:B175 B1:B7 B150:B158 B144:B145 B114:B124 B9:B84 B86:B87 B89:B109 B111:B112 B147:B148 B141:B142">
    <cfRule type="duplicateValues" dxfId="140" priority="198"/>
  </conditionalFormatting>
  <conditionalFormatting sqref="E108">
    <cfRule type="duplicateValues" dxfId="139" priority="199"/>
  </conditionalFormatting>
  <conditionalFormatting sqref="E144">
    <cfRule type="duplicateValues" dxfId="138" priority="200"/>
  </conditionalFormatting>
  <conditionalFormatting sqref="B144:B145 B108">
    <cfRule type="duplicateValues" dxfId="137" priority="201"/>
  </conditionalFormatting>
  <conditionalFormatting sqref="B144:B145 B106:B108">
    <cfRule type="duplicateValues" dxfId="136" priority="202"/>
  </conditionalFormatting>
  <conditionalFormatting sqref="E103 E100 E96:E97">
    <cfRule type="duplicateValues" dxfId="135" priority="203"/>
  </conditionalFormatting>
  <conditionalFormatting sqref="B151:B152">
    <cfRule type="duplicateValues" dxfId="134" priority="204"/>
  </conditionalFormatting>
  <conditionalFormatting sqref="B150:B152 B109">
    <cfRule type="duplicateValues" dxfId="133" priority="205"/>
  </conditionalFormatting>
  <conditionalFormatting sqref="E110">
    <cfRule type="duplicateValues" dxfId="132" priority="19"/>
  </conditionalFormatting>
  <conditionalFormatting sqref="B110">
    <cfRule type="duplicateValues" dxfId="131" priority="20"/>
  </conditionalFormatting>
  <conditionalFormatting sqref="E110">
    <cfRule type="duplicateValues" dxfId="130" priority="21"/>
  </conditionalFormatting>
  <conditionalFormatting sqref="B110">
    <cfRule type="duplicateValues" dxfId="129" priority="22"/>
  </conditionalFormatting>
  <conditionalFormatting sqref="E81:E82">
    <cfRule type="duplicateValues" dxfId="128" priority="206"/>
  </conditionalFormatting>
  <conditionalFormatting sqref="E146">
    <cfRule type="duplicateValues" dxfId="127" priority="15"/>
  </conditionalFormatting>
  <conditionalFormatting sqref="B146">
    <cfRule type="duplicateValues" dxfId="126" priority="16"/>
  </conditionalFormatting>
  <conditionalFormatting sqref="E146">
    <cfRule type="duplicateValues" dxfId="125" priority="17"/>
  </conditionalFormatting>
  <conditionalFormatting sqref="B146">
    <cfRule type="duplicateValues" dxfId="124" priority="18"/>
  </conditionalFormatting>
  <conditionalFormatting sqref="E164:E173">
    <cfRule type="duplicateValues" dxfId="123" priority="207"/>
  </conditionalFormatting>
  <conditionalFormatting sqref="B164:B175">
    <cfRule type="duplicateValues" dxfId="122" priority="208"/>
  </conditionalFormatting>
  <conditionalFormatting sqref="E125">
    <cfRule type="duplicateValues" dxfId="121" priority="11"/>
  </conditionalFormatting>
  <conditionalFormatting sqref="E125">
    <cfRule type="duplicateValues" dxfId="120" priority="10"/>
  </conditionalFormatting>
  <conditionalFormatting sqref="B125">
    <cfRule type="duplicateValues" dxfId="119" priority="12"/>
  </conditionalFormatting>
  <conditionalFormatting sqref="B125">
    <cfRule type="duplicateValues" dxfId="118" priority="13"/>
  </conditionalFormatting>
  <conditionalFormatting sqref="B125">
    <cfRule type="duplicateValues" dxfId="117" priority="14"/>
  </conditionalFormatting>
  <conditionalFormatting sqref="E174">
    <cfRule type="duplicateValues" dxfId="116" priority="9"/>
  </conditionalFormatting>
  <conditionalFormatting sqref="E175">
    <cfRule type="duplicateValues" dxfId="115" priority="7"/>
  </conditionalFormatting>
  <conditionalFormatting sqref="E175">
    <cfRule type="duplicateValues" dxfId="114" priority="8"/>
  </conditionalFormatting>
  <conditionalFormatting sqref="E135:E139">
    <cfRule type="duplicateValues" dxfId="113" priority="5"/>
  </conditionalFormatting>
  <conditionalFormatting sqref="B135:B139">
    <cfRule type="duplicateValues" dxfId="112" priority="6"/>
  </conditionalFormatting>
  <conditionalFormatting sqref="E126:E134">
    <cfRule type="duplicateValues" dxfId="111" priority="209"/>
  </conditionalFormatting>
  <conditionalFormatting sqref="B126:B134">
    <cfRule type="duplicateValues" dxfId="110" priority="210"/>
  </conditionalFormatting>
  <conditionalFormatting sqref="E140">
    <cfRule type="duplicateValues" dxfId="109" priority="1"/>
  </conditionalFormatting>
  <conditionalFormatting sqref="B140">
    <cfRule type="duplicateValues" dxfId="108" priority="2"/>
  </conditionalFormatting>
  <conditionalFormatting sqref="E140">
    <cfRule type="duplicateValues" dxfId="107" priority="3"/>
  </conditionalFormatting>
  <conditionalFormatting sqref="B140">
    <cfRule type="duplicateValues" dxfId="106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2531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2577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2578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2542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2583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2568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2590</v>
      </c>
      <c r="C273" s="38" t="s">
        <v>1270</v>
      </c>
    </row>
    <row r="274" spans="1:3" x14ac:dyDescent="0.25">
      <c r="A274" s="38">
        <v>375</v>
      </c>
      <c r="B274" s="38" t="s">
        <v>2550</v>
      </c>
      <c r="C274" s="38" t="s">
        <v>1270</v>
      </c>
    </row>
    <row r="275" spans="1:3" x14ac:dyDescent="0.25">
      <c r="A275" s="38">
        <v>376</v>
      </c>
      <c r="B275" s="38" t="s">
        <v>2591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2571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2579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2623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2603</v>
      </c>
      <c r="C842" s="38" t="s">
        <v>1273</v>
      </c>
    </row>
    <row r="843" spans="1:3" x14ac:dyDescent="0.25">
      <c r="A843" s="38">
        <v>379</v>
      </c>
      <c r="B843" s="38" t="s">
        <v>2620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33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5" priority="20"/>
  </conditionalFormatting>
  <conditionalFormatting sqref="A830">
    <cfRule type="duplicateValues" dxfId="104" priority="19"/>
  </conditionalFormatting>
  <conditionalFormatting sqref="A831">
    <cfRule type="duplicateValues" dxfId="103" priority="18"/>
  </conditionalFormatting>
  <conditionalFormatting sqref="A832">
    <cfRule type="duplicateValues" dxfId="102" priority="17"/>
  </conditionalFormatting>
  <conditionalFormatting sqref="A833">
    <cfRule type="duplicateValues" dxfId="101" priority="16"/>
  </conditionalFormatting>
  <conditionalFormatting sqref="A844:A1048576 A1:A833">
    <cfRule type="duplicateValues" dxfId="100" priority="15"/>
  </conditionalFormatting>
  <conditionalFormatting sqref="A834:A840">
    <cfRule type="duplicateValues" dxfId="99" priority="14"/>
  </conditionalFormatting>
  <conditionalFormatting sqref="A834:A840">
    <cfRule type="duplicateValues" dxfId="98" priority="13"/>
  </conditionalFormatting>
  <conditionalFormatting sqref="A844:A1048576 A1:A840">
    <cfRule type="duplicateValues" dxfId="97" priority="12"/>
  </conditionalFormatting>
  <conditionalFormatting sqref="A841">
    <cfRule type="duplicateValues" dxfId="96" priority="11"/>
  </conditionalFormatting>
  <conditionalFormatting sqref="A841">
    <cfRule type="duplicateValues" dxfId="95" priority="10"/>
  </conditionalFormatting>
  <conditionalFormatting sqref="A841">
    <cfRule type="duplicateValues" dxfId="94" priority="9"/>
  </conditionalFormatting>
  <conditionalFormatting sqref="A842">
    <cfRule type="duplicateValues" dxfId="93" priority="8"/>
  </conditionalFormatting>
  <conditionalFormatting sqref="A842">
    <cfRule type="duplicateValues" dxfId="92" priority="7"/>
  </conditionalFormatting>
  <conditionalFormatting sqref="A842">
    <cfRule type="duplicateValues" dxfId="91" priority="6"/>
  </conditionalFormatting>
  <conditionalFormatting sqref="A1:A842 A844:A1048576">
    <cfRule type="duplicateValues" dxfId="90" priority="5"/>
  </conditionalFormatting>
  <conditionalFormatting sqref="A843">
    <cfRule type="duplicateValues" dxfId="89" priority="4"/>
  </conditionalFormatting>
  <conditionalFormatting sqref="A843">
    <cfRule type="duplicateValues" dxfId="88" priority="3"/>
  </conditionalFormatting>
  <conditionalFormatting sqref="A843">
    <cfRule type="duplicateValues" dxfId="87" priority="2"/>
  </conditionalFormatting>
  <conditionalFormatting sqref="A843">
    <cfRule type="duplicateValues" dxfId="8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9" t="s">
        <v>2413</v>
      </c>
      <c r="B1" s="210"/>
      <c r="C1" s="210"/>
      <c r="D1" s="21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2561</v>
      </c>
      <c r="C3" s="48" t="s">
        <v>2552</v>
      </c>
      <c r="D3" s="60" t="s">
        <v>2537</v>
      </c>
      <c r="E3" s="62"/>
    </row>
    <row r="4" spans="1:5" ht="15.75" x14ac:dyDescent="0.25">
      <c r="A4" s="48">
        <v>3335925995</v>
      </c>
      <c r="B4" s="48" t="s">
        <v>2562</v>
      </c>
      <c r="C4" s="48" t="s">
        <v>2552</v>
      </c>
      <c r="D4" s="60" t="s">
        <v>2537</v>
      </c>
      <c r="E4" s="62"/>
    </row>
    <row r="5" spans="1:5" ht="15.75" x14ac:dyDescent="0.25">
      <c r="A5" s="48">
        <v>3335926016</v>
      </c>
      <c r="B5" s="48" t="s">
        <v>2563</v>
      </c>
      <c r="C5" s="48" t="s">
        <v>2552</v>
      </c>
      <c r="D5" s="60" t="s">
        <v>2534</v>
      </c>
    </row>
    <row r="6" spans="1:5" ht="15.75" x14ac:dyDescent="0.25">
      <c r="A6" s="48">
        <v>3335926017</v>
      </c>
      <c r="B6" s="48" t="s">
        <v>2564</v>
      </c>
      <c r="C6" s="48" t="s">
        <v>2552</v>
      </c>
      <c r="D6" s="60" t="s">
        <v>2534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9" t="s">
        <v>2422</v>
      </c>
      <c r="B18" s="210"/>
      <c r="C18" s="210"/>
      <c r="D18" s="21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2554</v>
      </c>
      <c r="C20" s="48" t="s">
        <v>2537</v>
      </c>
      <c r="D20" s="60" t="s">
        <v>2534</v>
      </c>
    </row>
    <row r="21" spans="1:4" ht="15.75" x14ac:dyDescent="0.25">
      <c r="A21" s="48">
        <v>3335925986</v>
      </c>
      <c r="B21" s="48" t="s">
        <v>2553</v>
      </c>
      <c r="C21" s="48" t="s">
        <v>2537</v>
      </c>
      <c r="D21" s="60" t="s">
        <v>2534</v>
      </c>
    </row>
    <row r="22" spans="1:4" ht="15.75" x14ac:dyDescent="0.25">
      <c r="A22" s="48">
        <v>3335925987</v>
      </c>
      <c r="B22" s="48" t="s">
        <v>2556</v>
      </c>
      <c r="C22" s="48" t="s">
        <v>2537</v>
      </c>
      <c r="D22" s="60" t="s">
        <v>2534</v>
      </c>
    </row>
    <row r="23" spans="1:4" ht="15.75" x14ac:dyDescent="0.25">
      <c r="A23" s="48">
        <v>3335925988</v>
      </c>
      <c r="B23" s="48" t="s">
        <v>2557</v>
      </c>
      <c r="C23" s="48" t="s">
        <v>2537</v>
      </c>
      <c r="D23" s="60" t="s">
        <v>2534</v>
      </c>
    </row>
    <row r="24" spans="1:4" s="77" customFormat="1" ht="15.75" x14ac:dyDescent="0.25">
      <c r="A24" s="48">
        <v>3335925991</v>
      </c>
      <c r="B24" s="48" t="s">
        <v>2558</v>
      </c>
      <c r="C24" s="48" t="s">
        <v>2537</v>
      </c>
      <c r="D24" s="60" t="s">
        <v>2534</v>
      </c>
    </row>
    <row r="25" spans="1:4" s="77" customFormat="1" ht="15.75" x14ac:dyDescent="0.25">
      <c r="A25" s="48">
        <v>3335925992</v>
      </c>
      <c r="B25" s="48" t="s">
        <v>2559</v>
      </c>
      <c r="C25" s="48" t="s">
        <v>2537</v>
      </c>
      <c r="D25" s="60" t="s">
        <v>2534</v>
      </c>
    </row>
    <row r="26" spans="1:4" s="77" customFormat="1" ht="15.75" x14ac:dyDescent="0.25">
      <c r="A26" s="48">
        <v>3335925993</v>
      </c>
      <c r="B26" s="48" t="s">
        <v>2560</v>
      </c>
      <c r="C26" s="48" t="s">
        <v>2537</v>
      </c>
      <c r="D26" s="60" t="s">
        <v>2534</v>
      </c>
    </row>
    <row r="27" spans="1:4" s="77" customFormat="1" ht="15.75" x14ac:dyDescent="0.25">
      <c r="A27" s="48">
        <v>3335925994</v>
      </c>
      <c r="B27" s="48" t="s">
        <v>2555</v>
      </c>
      <c r="C27" s="48" t="s">
        <v>2537</v>
      </c>
      <c r="D27" s="60" t="s">
        <v>2534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5" priority="18"/>
  </conditionalFormatting>
  <conditionalFormatting sqref="B7:B8">
    <cfRule type="duplicateValues" dxfId="84" priority="17"/>
  </conditionalFormatting>
  <conditionalFormatting sqref="A7:A8">
    <cfRule type="duplicateValues" dxfId="83" priority="15"/>
    <cfRule type="duplicateValues" dxfId="8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2021-08-28T15:57:31Z</dcterms:modified>
</cp:coreProperties>
</file>