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8\"/>
    </mc:Choice>
  </mc:AlternateContent>
  <bookViews>
    <workbookView xWindow="0" yWindow="0" windowWidth="8430" windowHeight="67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REPORTE!$A$4:$Q$202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6" l="1"/>
  <c r="B79" i="16"/>
  <c r="B112" i="16"/>
  <c r="B131" i="16"/>
  <c r="B166" i="16"/>
  <c r="B144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47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31" i="1" l="1"/>
  <c r="A47" i="1"/>
  <c r="A163" i="1"/>
  <c r="A186" i="1"/>
  <c r="A187" i="1"/>
  <c r="A155" i="1"/>
  <c r="A156" i="1"/>
  <c r="A188" i="1"/>
  <c r="F131" i="1"/>
  <c r="G131" i="1"/>
  <c r="H131" i="1"/>
  <c r="I131" i="1"/>
  <c r="J131" i="1"/>
  <c r="K131" i="1"/>
  <c r="F47" i="1"/>
  <c r="G47" i="1"/>
  <c r="H47" i="1"/>
  <c r="I47" i="1"/>
  <c r="J47" i="1"/>
  <c r="K47" i="1"/>
  <c r="F163" i="1"/>
  <c r="G163" i="1"/>
  <c r="H163" i="1"/>
  <c r="I163" i="1"/>
  <c r="J163" i="1"/>
  <c r="K163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88" i="1"/>
  <c r="G188" i="1"/>
  <c r="H188" i="1"/>
  <c r="I188" i="1"/>
  <c r="J188" i="1"/>
  <c r="K188" i="1"/>
  <c r="F40" i="1" l="1"/>
  <c r="G40" i="1"/>
  <c r="H40" i="1"/>
  <c r="I40" i="1"/>
  <c r="J40" i="1"/>
  <c r="K40" i="1"/>
  <c r="F44" i="1"/>
  <c r="G44" i="1"/>
  <c r="H44" i="1"/>
  <c r="I44" i="1"/>
  <c r="J44" i="1"/>
  <c r="K44" i="1"/>
  <c r="F39" i="1"/>
  <c r="G39" i="1"/>
  <c r="H39" i="1"/>
  <c r="I39" i="1"/>
  <c r="J39" i="1"/>
  <c r="K39" i="1"/>
  <c r="F46" i="1"/>
  <c r="G46" i="1"/>
  <c r="H46" i="1"/>
  <c r="I46" i="1"/>
  <c r="J46" i="1"/>
  <c r="K46" i="1"/>
  <c r="F45" i="1"/>
  <c r="G45" i="1"/>
  <c r="H45" i="1"/>
  <c r="I45" i="1"/>
  <c r="J45" i="1"/>
  <c r="K45" i="1"/>
  <c r="F48" i="1"/>
  <c r="G48" i="1"/>
  <c r="H48" i="1"/>
  <c r="I48" i="1"/>
  <c r="J48" i="1"/>
  <c r="K48" i="1"/>
  <c r="F41" i="1"/>
  <c r="G41" i="1"/>
  <c r="H41" i="1"/>
  <c r="I41" i="1"/>
  <c r="J41" i="1"/>
  <c r="K41" i="1"/>
  <c r="F43" i="1"/>
  <c r="G43" i="1"/>
  <c r="H43" i="1"/>
  <c r="I43" i="1"/>
  <c r="J43" i="1"/>
  <c r="K43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54" i="1"/>
  <c r="G154" i="1"/>
  <c r="H154" i="1"/>
  <c r="I154" i="1"/>
  <c r="J154" i="1"/>
  <c r="K15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81" i="1"/>
  <c r="G181" i="1"/>
  <c r="H181" i="1"/>
  <c r="I181" i="1"/>
  <c r="J181" i="1"/>
  <c r="K181" i="1"/>
  <c r="F106" i="1"/>
  <c r="G106" i="1"/>
  <c r="H106" i="1"/>
  <c r="I106" i="1"/>
  <c r="J106" i="1"/>
  <c r="K106" i="1"/>
  <c r="F38" i="1"/>
  <c r="G38" i="1"/>
  <c r="H38" i="1"/>
  <c r="I38" i="1"/>
  <c r="J38" i="1"/>
  <c r="K38" i="1"/>
  <c r="F180" i="1"/>
  <c r="G180" i="1"/>
  <c r="H180" i="1"/>
  <c r="I180" i="1"/>
  <c r="J180" i="1"/>
  <c r="K180" i="1"/>
  <c r="F142" i="1"/>
  <c r="G142" i="1"/>
  <c r="H142" i="1"/>
  <c r="I142" i="1"/>
  <c r="J142" i="1"/>
  <c r="K142" i="1"/>
  <c r="F151" i="1"/>
  <c r="G151" i="1"/>
  <c r="H151" i="1"/>
  <c r="I151" i="1"/>
  <c r="J151" i="1"/>
  <c r="K151" i="1"/>
  <c r="F9" i="1"/>
  <c r="G9" i="1"/>
  <c r="H9" i="1"/>
  <c r="I9" i="1"/>
  <c r="J9" i="1"/>
  <c r="K9" i="1"/>
  <c r="F130" i="1"/>
  <c r="G130" i="1"/>
  <c r="H130" i="1"/>
  <c r="I130" i="1"/>
  <c r="J130" i="1"/>
  <c r="K13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41" i="1"/>
  <c r="G141" i="1"/>
  <c r="H141" i="1"/>
  <c r="I141" i="1"/>
  <c r="J141" i="1"/>
  <c r="K141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42" i="1"/>
  <c r="G42" i="1"/>
  <c r="H42" i="1"/>
  <c r="I42" i="1"/>
  <c r="J42" i="1"/>
  <c r="K42" i="1"/>
  <c r="F150" i="1"/>
  <c r="G150" i="1"/>
  <c r="H150" i="1"/>
  <c r="I150" i="1"/>
  <c r="J150" i="1"/>
  <c r="K150" i="1"/>
  <c r="F202" i="1"/>
  <c r="G202" i="1"/>
  <c r="H202" i="1"/>
  <c r="I202" i="1"/>
  <c r="J202" i="1"/>
  <c r="K202" i="1"/>
  <c r="F149" i="1"/>
  <c r="G149" i="1"/>
  <c r="H149" i="1"/>
  <c r="I149" i="1"/>
  <c r="J149" i="1"/>
  <c r="K149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76" i="1"/>
  <c r="G176" i="1"/>
  <c r="H176" i="1"/>
  <c r="I176" i="1"/>
  <c r="J176" i="1"/>
  <c r="K176" i="1"/>
  <c r="F96" i="1"/>
  <c r="G96" i="1"/>
  <c r="H96" i="1"/>
  <c r="I96" i="1"/>
  <c r="J96" i="1"/>
  <c r="K96" i="1"/>
  <c r="F148" i="1"/>
  <c r="G148" i="1"/>
  <c r="H148" i="1"/>
  <c r="I148" i="1"/>
  <c r="J148" i="1"/>
  <c r="K148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A44" i="1"/>
  <c r="A39" i="1"/>
  <c r="A46" i="1"/>
  <c r="A45" i="1"/>
  <c r="A48" i="1"/>
  <c r="A41" i="1"/>
  <c r="A43" i="1"/>
  <c r="A185" i="1"/>
  <c r="A184" i="1"/>
  <c r="A154" i="1"/>
  <c r="A183" i="1"/>
  <c r="A182" i="1"/>
  <c r="A153" i="1"/>
  <c r="A152" i="1"/>
  <c r="A181" i="1"/>
  <c r="A106" i="1"/>
  <c r="A38" i="1"/>
  <c r="A180" i="1"/>
  <c r="A142" i="1"/>
  <c r="A151" i="1"/>
  <c r="A9" i="1"/>
  <c r="A130" i="1"/>
  <c r="A179" i="1"/>
  <c r="A178" i="1"/>
  <c r="A177" i="1"/>
  <c r="A129" i="1"/>
  <c r="A128" i="1"/>
  <c r="A141" i="1"/>
  <c r="A162" i="1"/>
  <c r="A161" i="1"/>
  <c r="A160" i="1"/>
  <c r="A140" i="1"/>
  <c r="A139" i="1"/>
  <c r="A42" i="1"/>
  <c r="A150" i="1"/>
  <c r="A202" i="1"/>
  <c r="A149" i="1"/>
  <c r="A201" i="1"/>
  <c r="A200" i="1"/>
  <c r="A199" i="1"/>
  <c r="A198" i="1"/>
  <c r="A176" i="1"/>
  <c r="A96" i="1"/>
  <c r="A148" i="1"/>
  <c r="A175" i="1"/>
  <c r="A174" i="1"/>
  <c r="A173" i="1"/>
  <c r="A40" i="1"/>
  <c r="A17" i="1" l="1"/>
  <c r="F17" i="1"/>
  <c r="G17" i="1"/>
  <c r="H17" i="1"/>
  <c r="I17" i="1"/>
  <c r="J17" i="1"/>
  <c r="K17" i="1"/>
  <c r="A196" i="1"/>
  <c r="F196" i="1"/>
  <c r="G196" i="1"/>
  <c r="H196" i="1"/>
  <c r="I196" i="1"/>
  <c r="J196" i="1"/>
  <c r="K196" i="1"/>
  <c r="A195" i="1"/>
  <c r="F195" i="1"/>
  <c r="G195" i="1"/>
  <c r="H195" i="1"/>
  <c r="I195" i="1"/>
  <c r="J195" i="1"/>
  <c r="K195" i="1"/>
  <c r="A194" i="1"/>
  <c r="F194" i="1"/>
  <c r="G194" i="1"/>
  <c r="H194" i="1"/>
  <c r="I194" i="1"/>
  <c r="J194" i="1"/>
  <c r="K194" i="1"/>
  <c r="A193" i="1"/>
  <c r="F193" i="1"/>
  <c r="G193" i="1"/>
  <c r="H193" i="1"/>
  <c r="I193" i="1"/>
  <c r="J193" i="1"/>
  <c r="K193" i="1"/>
  <c r="A192" i="1"/>
  <c r="F192" i="1"/>
  <c r="G192" i="1"/>
  <c r="H192" i="1"/>
  <c r="I192" i="1"/>
  <c r="J192" i="1"/>
  <c r="K192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92" i="1"/>
  <c r="F92" i="1"/>
  <c r="G92" i="1"/>
  <c r="H92" i="1"/>
  <c r="I92" i="1"/>
  <c r="J92" i="1"/>
  <c r="K92" i="1"/>
  <c r="A31" i="1"/>
  <c r="F31" i="1"/>
  <c r="G31" i="1"/>
  <c r="H31" i="1"/>
  <c r="I31" i="1"/>
  <c r="J31" i="1"/>
  <c r="K31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21" i="1"/>
  <c r="A23" i="1"/>
  <c r="A84" i="1"/>
  <c r="A172" i="1"/>
  <c r="A171" i="1"/>
  <c r="A93" i="1"/>
  <c r="A170" i="1"/>
  <c r="A95" i="1"/>
  <c r="A98" i="1"/>
  <c r="A147" i="1"/>
  <c r="A169" i="1"/>
  <c r="A127" i="1"/>
  <c r="A126" i="1"/>
  <c r="A125" i="1"/>
  <c r="A94" i="1"/>
  <c r="A197" i="1"/>
  <c r="F21" i="1"/>
  <c r="G21" i="1"/>
  <c r="H21" i="1"/>
  <c r="I21" i="1"/>
  <c r="J21" i="1"/>
  <c r="K21" i="1"/>
  <c r="F23" i="1"/>
  <c r="G23" i="1"/>
  <c r="H23" i="1"/>
  <c r="I23" i="1"/>
  <c r="J23" i="1"/>
  <c r="K23" i="1"/>
  <c r="F84" i="1"/>
  <c r="G84" i="1"/>
  <c r="H84" i="1"/>
  <c r="I84" i="1"/>
  <c r="J84" i="1"/>
  <c r="K84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93" i="1"/>
  <c r="G93" i="1"/>
  <c r="H93" i="1"/>
  <c r="I93" i="1"/>
  <c r="J93" i="1"/>
  <c r="K93" i="1"/>
  <c r="F170" i="1"/>
  <c r="G170" i="1"/>
  <c r="H170" i="1"/>
  <c r="I170" i="1"/>
  <c r="J170" i="1"/>
  <c r="K170" i="1"/>
  <c r="F95" i="1"/>
  <c r="G95" i="1"/>
  <c r="H95" i="1"/>
  <c r="I95" i="1"/>
  <c r="J95" i="1"/>
  <c r="K95" i="1"/>
  <c r="F98" i="1"/>
  <c r="G98" i="1"/>
  <c r="H98" i="1"/>
  <c r="I98" i="1"/>
  <c r="J98" i="1"/>
  <c r="K98" i="1"/>
  <c r="F147" i="1"/>
  <c r="G147" i="1"/>
  <c r="H147" i="1"/>
  <c r="I147" i="1"/>
  <c r="J147" i="1"/>
  <c r="K147" i="1"/>
  <c r="F169" i="1"/>
  <c r="G169" i="1"/>
  <c r="H169" i="1"/>
  <c r="I169" i="1"/>
  <c r="J169" i="1"/>
  <c r="K169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94" i="1"/>
  <c r="G94" i="1"/>
  <c r="H94" i="1"/>
  <c r="I94" i="1"/>
  <c r="J94" i="1"/>
  <c r="K94" i="1"/>
  <c r="F197" i="1"/>
  <c r="G197" i="1"/>
  <c r="H197" i="1"/>
  <c r="I197" i="1"/>
  <c r="J197" i="1"/>
  <c r="K197" i="1"/>
  <c r="A135" i="1"/>
  <c r="A134" i="1"/>
  <c r="A133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K135" i="1"/>
  <c r="J135" i="1"/>
  <c r="I135" i="1"/>
  <c r="H135" i="1"/>
  <c r="G135" i="1"/>
  <c r="F135" i="1"/>
  <c r="A32" i="1"/>
  <c r="F32" i="1"/>
  <c r="G32" i="1"/>
  <c r="H32" i="1"/>
  <c r="I32" i="1"/>
  <c r="J32" i="1"/>
  <c r="K32" i="1"/>
  <c r="A168" i="1"/>
  <c r="F168" i="1"/>
  <c r="G168" i="1"/>
  <c r="H168" i="1"/>
  <c r="I168" i="1"/>
  <c r="J168" i="1"/>
  <c r="K168" i="1"/>
  <c r="A82" i="1"/>
  <c r="F82" i="1"/>
  <c r="G82" i="1"/>
  <c r="H82" i="1"/>
  <c r="I82" i="1"/>
  <c r="J82" i="1"/>
  <c r="K82" i="1"/>
  <c r="A87" i="1"/>
  <c r="F87" i="1"/>
  <c r="G87" i="1"/>
  <c r="H87" i="1"/>
  <c r="I87" i="1"/>
  <c r="J87" i="1"/>
  <c r="K87" i="1"/>
  <c r="A79" i="1"/>
  <c r="F79" i="1"/>
  <c r="G79" i="1"/>
  <c r="H79" i="1"/>
  <c r="I79" i="1"/>
  <c r="J79" i="1"/>
  <c r="K79" i="1"/>
  <c r="A50" i="1"/>
  <c r="F50" i="1"/>
  <c r="G50" i="1"/>
  <c r="H50" i="1"/>
  <c r="I50" i="1"/>
  <c r="J50" i="1"/>
  <c r="K50" i="1"/>
  <c r="A158" i="1"/>
  <c r="F158" i="1"/>
  <c r="G158" i="1"/>
  <c r="H158" i="1"/>
  <c r="I158" i="1"/>
  <c r="J158" i="1"/>
  <c r="K158" i="1"/>
  <c r="A121" i="1"/>
  <c r="F121" i="1"/>
  <c r="G121" i="1"/>
  <c r="H121" i="1"/>
  <c r="I121" i="1"/>
  <c r="J121" i="1"/>
  <c r="K121" i="1"/>
  <c r="A13" i="1"/>
  <c r="F13" i="1"/>
  <c r="G13" i="1"/>
  <c r="H13" i="1"/>
  <c r="I13" i="1"/>
  <c r="J13" i="1"/>
  <c r="K13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51" i="1"/>
  <c r="F51" i="1"/>
  <c r="G51" i="1"/>
  <c r="H51" i="1"/>
  <c r="I51" i="1"/>
  <c r="J51" i="1"/>
  <c r="K51" i="1"/>
  <c r="A85" i="1"/>
  <c r="F85" i="1"/>
  <c r="G85" i="1"/>
  <c r="H85" i="1"/>
  <c r="I85" i="1"/>
  <c r="J85" i="1"/>
  <c r="K85" i="1"/>
  <c r="A81" i="1"/>
  <c r="F81" i="1"/>
  <c r="G81" i="1"/>
  <c r="H81" i="1"/>
  <c r="I81" i="1"/>
  <c r="J81" i="1"/>
  <c r="K81" i="1"/>
  <c r="A18" i="1"/>
  <c r="F18" i="1"/>
  <c r="G18" i="1"/>
  <c r="H18" i="1"/>
  <c r="I18" i="1"/>
  <c r="J18" i="1"/>
  <c r="K18" i="1"/>
  <c r="A191" i="1"/>
  <c r="F191" i="1"/>
  <c r="G191" i="1"/>
  <c r="H191" i="1"/>
  <c r="I191" i="1"/>
  <c r="J191" i="1"/>
  <c r="K191" i="1"/>
  <c r="A101" i="1"/>
  <c r="F101" i="1"/>
  <c r="G101" i="1"/>
  <c r="H101" i="1"/>
  <c r="I101" i="1"/>
  <c r="J101" i="1"/>
  <c r="K101" i="1"/>
  <c r="A61" i="1"/>
  <c r="F61" i="1"/>
  <c r="G61" i="1"/>
  <c r="H61" i="1"/>
  <c r="I61" i="1"/>
  <c r="J61" i="1"/>
  <c r="K61" i="1"/>
  <c r="A89" i="1"/>
  <c r="F89" i="1"/>
  <c r="G89" i="1"/>
  <c r="H89" i="1"/>
  <c r="I89" i="1"/>
  <c r="J89" i="1"/>
  <c r="K89" i="1"/>
  <c r="A71" i="1"/>
  <c r="F71" i="1"/>
  <c r="G71" i="1"/>
  <c r="H71" i="1"/>
  <c r="I71" i="1"/>
  <c r="J71" i="1"/>
  <c r="K71" i="1"/>
  <c r="A118" i="1"/>
  <c r="F118" i="1"/>
  <c r="G118" i="1"/>
  <c r="H118" i="1"/>
  <c r="I118" i="1"/>
  <c r="J118" i="1"/>
  <c r="K118" i="1"/>
  <c r="A80" i="1"/>
  <c r="F80" i="1"/>
  <c r="G80" i="1"/>
  <c r="H80" i="1"/>
  <c r="I80" i="1"/>
  <c r="J80" i="1"/>
  <c r="K80" i="1"/>
  <c r="A68" i="1"/>
  <c r="F68" i="1"/>
  <c r="G68" i="1"/>
  <c r="H68" i="1"/>
  <c r="I68" i="1"/>
  <c r="J68" i="1"/>
  <c r="K68" i="1"/>
  <c r="A73" i="1"/>
  <c r="F73" i="1"/>
  <c r="G73" i="1"/>
  <c r="H73" i="1"/>
  <c r="I73" i="1"/>
  <c r="J73" i="1"/>
  <c r="K73" i="1"/>
  <c r="A70" i="1"/>
  <c r="F70" i="1"/>
  <c r="G70" i="1"/>
  <c r="H70" i="1"/>
  <c r="I70" i="1"/>
  <c r="J70" i="1"/>
  <c r="K70" i="1"/>
  <c r="A75" i="1"/>
  <c r="F75" i="1"/>
  <c r="G75" i="1"/>
  <c r="H75" i="1"/>
  <c r="I75" i="1"/>
  <c r="J75" i="1"/>
  <c r="K75" i="1"/>
  <c r="A60" i="1"/>
  <c r="A77" i="1"/>
  <c r="A57" i="1"/>
  <c r="A90" i="1"/>
  <c r="A146" i="1"/>
  <c r="A30" i="1"/>
  <c r="A26" i="1"/>
  <c r="A91" i="1"/>
  <c r="A55" i="1"/>
  <c r="A52" i="1"/>
  <c r="A167" i="1"/>
  <c r="A145" i="1"/>
  <c r="A29" i="1"/>
  <c r="A144" i="1"/>
  <c r="A143" i="1"/>
  <c r="A22" i="1"/>
  <c r="A102" i="1"/>
  <c r="A157" i="1"/>
  <c r="A37" i="1"/>
  <c r="F60" i="1"/>
  <c r="G60" i="1"/>
  <c r="H60" i="1"/>
  <c r="I60" i="1"/>
  <c r="J60" i="1"/>
  <c r="K60" i="1"/>
  <c r="F77" i="1"/>
  <c r="G77" i="1"/>
  <c r="H77" i="1"/>
  <c r="I77" i="1"/>
  <c r="J77" i="1"/>
  <c r="K77" i="1"/>
  <c r="F57" i="1"/>
  <c r="G57" i="1"/>
  <c r="H57" i="1"/>
  <c r="I57" i="1"/>
  <c r="J57" i="1"/>
  <c r="K57" i="1"/>
  <c r="F90" i="1"/>
  <c r="G90" i="1"/>
  <c r="H90" i="1"/>
  <c r="I90" i="1"/>
  <c r="J90" i="1"/>
  <c r="K90" i="1"/>
  <c r="F146" i="1"/>
  <c r="G146" i="1"/>
  <c r="H146" i="1"/>
  <c r="I146" i="1"/>
  <c r="J146" i="1"/>
  <c r="K146" i="1"/>
  <c r="F30" i="1"/>
  <c r="G30" i="1"/>
  <c r="H30" i="1"/>
  <c r="I30" i="1"/>
  <c r="J30" i="1"/>
  <c r="K30" i="1"/>
  <c r="F26" i="1"/>
  <c r="G26" i="1"/>
  <c r="H26" i="1"/>
  <c r="I26" i="1"/>
  <c r="J26" i="1"/>
  <c r="K26" i="1"/>
  <c r="F91" i="1"/>
  <c r="G91" i="1"/>
  <c r="H91" i="1"/>
  <c r="I91" i="1"/>
  <c r="J91" i="1"/>
  <c r="K91" i="1"/>
  <c r="F55" i="1"/>
  <c r="G55" i="1"/>
  <c r="H55" i="1"/>
  <c r="I55" i="1"/>
  <c r="J55" i="1"/>
  <c r="K55" i="1"/>
  <c r="F52" i="1"/>
  <c r="G52" i="1"/>
  <c r="H52" i="1"/>
  <c r="I52" i="1"/>
  <c r="J52" i="1"/>
  <c r="K52" i="1"/>
  <c r="F167" i="1"/>
  <c r="G167" i="1"/>
  <c r="H167" i="1"/>
  <c r="I167" i="1"/>
  <c r="J167" i="1"/>
  <c r="K167" i="1"/>
  <c r="F145" i="1"/>
  <c r="G145" i="1"/>
  <c r="H145" i="1"/>
  <c r="I145" i="1"/>
  <c r="J145" i="1"/>
  <c r="K145" i="1"/>
  <c r="F29" i="1"/>
  <c r="G29" i="1"/>
  <c r="H29" i="1"/>
  <c r="I29" i="1"/>
  <c r="J29" i="1"/>
  <c r="K29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22" i="1"/>
  <c r="G22" i="1"/>
  <c r="H22" i="1"/>
  <c r="I22" i="1"/>
  <c r="J22" i="1"/>
  <c r="K22" i="1"/>
  <c r="F102" i="1"/>
  <c r="G102" i="1"/>
  <c r="H102" i="1"/>
  <c r="I102" i="1"/>
  <c r="J102" i="1"/>
  <c r="K102" i="1"/>
  <c r="F157" i="1"/>
  <c r="G157" i="1"/>
  <c r="H157" i="1"/>
  <c r="I157" i="1"/>
  <c r="J157" i="1"/>
  <c r="K157" i="1"/>
  <c r="F37" i="1"/>
  <c r="G37" i="1"/>
  <c r="H37" i="1"/>
  <c r="I37" i="1"/>
  <c r="J37" i="1"/>
  <c r="K37" i="1"/>
  <c r="F74" i="1" l="1"/>
  <c r="G74" i="1"/>
  <c r="H74" i="1"/>
  <c r="I74" i="1"/>
  <c r="J74" i="1"/>
  <c r="K74" i="1"/>
  <c r="F86" i="1"/>
  <c r="G86" i="1"/>
  <c r="H86" i="1"/>
  <c r="I86" i="1"/>
  <c r="J86" i="1"/>
  <c r="K86" i="1"/>
  <c r="F56" i="1"/>
  <c r="G56" i="1"/>
  <c r="H56" i="1"/>
  <c r="I56" i="1"/>
  <c r="J56" i="1"/>
  <c r="K56" i="1"/>
  <c r="F62" i="1"/>
  <c r="G62" i="1"/>
  <c r="H62" i="1"/>
  <c r="I62" i="1"/>
  <c r="J62" i="1"/>
  <c r="K62" i="1"/>
  <c r="F54" i="1"/>
  <c r="G54" i="1"/>
  <c r="H54" i="1"/>
  <c r="I54" i="1"/>
  <c r="J54" i="1"/>
  <c r="K54" i="1"/>
  <c r="F76" i="1"/>
  <c r="G76" i="1"/>
  <c r="H76" i="1"/>
  <c r="I76" i="1"/>
  <c r="J76" i="1"/>
  <c r="K76" i="1"/>
  <c r="F24" i="1"/>
  <c r="G24" i="1"/>
  <c r="H24" i="1"/>
  <c r="I24" i="1"/>
  <c r="J24" i="1"/>
  <c r="K24" i="1"/>
  <c r="F53" i="1"/>
  <c r="G53" i="1"/>
  <c r="H53" i="1"/>
  <c r="I53" i="1"/>
  <c r="J53" i="1"/>
  <c r="K53" i="1"/>
  <c r="F88" i="1"/>
  <c r="G88" i="1"/>
  <c r="H88" i="1"/>
  <c r="I88" i="1"/>
  <c r="J88" i="1"/>
  <c r="K88" i="1"/>
  <c r="F117" i="1"/>
  <c r="G117" i="1"/>
  <c r="H117" i="1"/>
  <c r="I117" i="1"/>
  <c r="J117" i="1"/>
  <c r="K117" i="1"/>
  <c r="F11" i="1"/>
  <c r="G11" i="1"/>
  <c r="H11" i="1"/>
  <c r="I11" i="1"/>
  <c r="J11" i="1"/>
  <c r="K11" i="1"/>
  <c r="A74" i="1"/>
  <c r="A86" i="1"/>
  <c r="A56" i="1"/>
  <c r="A62" i="1"/>
  <c r="A54" i="1"/>
  <c r="A76" i="1"/>
  <c r="A24" i="1"/>
  <c r="A53" i="1"/>
  <c r="A88" i="1"/>
  <c r="A117" i="1"/>
  <c r="A11" i="1"/>
  <c r="F49" i="1" l="1"/>
  <c r="G49" i="1"/>
  <c r="H49" i="1"/>
  <c r="I49" i="1"/>
  <c r="J49" i="1"/>
  <c r="K49" i="1"/>
  <c r="F34" i="1"/>
  <c r="G34" i="1"/>
  <c r="H34" i="1"/>
  <c r="I34" i="1"/>
  <c r="J34" i="1"/>
  <c r="K34" i="1"/>
  <c r="F78" i="1"/>
  <c r="G78" i="1"/>
  <c r="H78" i="1"/>
  <c r="I78" i="1"/>
  <c r="J78" i="1"/>
  <c r="K78" i="1"/>
  <c r="F166" i="1"/>
  <c r="G166" i="1"/>
  <c r="H166" i="1"/>
  <c r="I166" i="1"/>
  <c r="J166" i="1"/>
  <c r="K166" i="1"/>
  <c r="F65" i="1"/>
  <c r="G65" i="1"/>
  <c r="H65" i="1"/>
  <c r="I65" i="1"/>
  <c r="J65" i="1"/>
  <c r="K65" i="1"/>
  <c r="F159" i="1"/>
  <c r="G159" i="1"/>
  <c r="H159" i="1"/>
  <c r="I159" i="1"/>
  <c r="J159" i="1"/>
  <c r="K159" i="1"/>
  <c r="F64" i="1"/>
  <c r="G64" i="1"/>
  <c r="H64" i="1"/>
  <c r="I64" i="1"/>
  <c r="J64" i="1"/>
  <c r="K64" i="1"/>
  <c r="F116" i="1"/>
  <c r="G116" i="1"/>
  <c r="H116" i="1"/>
  <c r="I116" i="1"/>
  <c r="J116" i="1"/>
  <c r="K116" i="1"/>
  <c r="F36" i="1"/>
  <c r="G36" i="1"/>
  <c r="H36" i="1"/>
  <c r="I36" i="1"/>
  <c r="J36" i="1"/>
  <c r="K36" i="1"/>
  <c r="F103" i="1"/>
  <c r="G103" i="1"/>
  <c r="H103" i="1"/>
  <c r="I103" i="1"/>
  <c r="J103" i="1"/>
  <c r="K103" i="1"/>
  <c r="F190" i="1"/>
  <c r="G190" i="1"/>
  <c r="H190" i="1"/>
  <c r="I190" i="1"/>
  <c r="J190" i="1"/>
  <c r="K190" i="1"/>
  <c r="F8" i="1"/>
  <c r="G8" i="1"/>
  <c r="H8" i="1"/>
  <c r="I8" i="1"/>
  <c r="J8" i="1"/>
  <c r="K8" i="1"/>
  <c r="F67" i="1"/>
  <c r="G67" i="1"/>
  <c r="H67" i="1"/>
  <c r="I67" i="1"/>
  <c r="J67" i="1"/>
  <c r="K67" i="1"/>
  <c r="F66" i="1"/>
  <c r="G66" i="1"/>
  <c r="H66" i="1"/>
  <c r="I66" i="1"/>
  <c r="J66" i="1"/>
  <c r="K66" i="1"/>
  <c r="F12" i="1"/>
  <c r="G12" i="1"/>
  <c r="H12" i="1"/>
  <c r="I12" i="1"/>
  <c r="J12" i="1"/>
  <c r="K12" i="1"/>
  <c r="F104" i="1"/>
  <c r="G104" i="1"/>
  <c r="H104" i="1"/>
  <c r="I104" i="1"/>
  <c r="J104" i="1"/>
  <c r="K104" i="1"/>
  <c r="F59" i="1"/>
  <c r="G59" i="1"/>
  <c r="H59" i="1"/>
  <c r="I59" i="1"/>
  <c r="J59" i="1"/>
  <c r="K59" i="1"/>
  <c r="A49" i="1"/>
  <c r="A34" i="1"/>
  <c r="A78" i="1"/>
  <c r="A166" i="1"/>
  <c r="A65" i="1"/>
  <c r="A159" i="1"/>
  <c r="A64" i="1"/>
  <c r="A116" i="1"/>
  <c r="A36" i="1"/>
  <c r="A103" i="1"/>
  <c r="A190" i="1"/>
  <c r="A8" i="1"/>
  <c r="A67" i="1"/>
  <c r="A66" i="1"/>
  <c r="A12" i="1"/>
  <c r="A104" i="1"/>
  <c r="A59" i="1"/>
  <c r="F27" i="1" l="1"/>
  <c r="G27" i="1"/>
  <c r="H27" i="1"/>
  <c r="I27" i="1"/>
  <c r="J27" i="1"/>
  <c r="K27" i="1"/>
  <c r="F28" i="1"/>
  <c r="G28" i="1"/>
  <c r="H28" i="1"/>
  <c r="I28" i="1"/>
  <c r="J28" i="1"/>
  <c r="K28" i="1"/>
  <c r="F15" i="1"/>
  <c r="G15" i="1"/>
  <c r="H15" i="1"/>
  <c r="I15" i="1"/>
  <c r="J15" i="1"/>
  <c r="K15" i="1"/>
  <c r="F189" i="1"/>
  <c r="G189" i="1"/>
  <c r="H189" i="1"/>
  <c r="I189" i="1"/>
  <c r="J189" i="1"/>
  <c r="K189" i="1"/>
  <c r="F115" i="1"/>
  <c r="G115" i="1"/>
  <c r="H115" i="1"/>
  <c r="I115" i="1"/>
  <c r="J115" i="1"/>
  <c r="K115" i="1"/>
  <c r="F105" i="1"/>
  <c r="G105" i="1"/>
  <c r="H105" i="1"/>
  <c r="I105" i="1"/>
  <c r="J105" i="1"/>
  <c r="K105" i="1"/>
  <c r="F35" i="1"/>
  <c r="G35" i="1"/>
  <c r="H35" i="1"/>
  <c r="I35" i="1"/>
  <c r="J35" i="1"/>
  <c r="K35" i="1"/>
  <c r="F165" i="1"/>
  <c r="G165" i="1"/>
  <c r="H165" i="1"/>
  <c r="I165" i="1"/>
  <c r="J165" i="1"/>
  <c r="K16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6" i="1"/>
  <c r="G6" i="1"/>
  <c r="H6" i="1"/>
  <c r="I6" i="1"/>
  <c r="J6" i="1"/>
  <c r="K6" i="1"/>
  <c r="F97" i="1"/>
  <c r="G97" i="1"/>
  <c r="H97" i="1"/>
  <c r="I97" i="1"/>
  <c r="J97" i="1"/>
  <c r="K97" i="1"/>
  <c r="F112" i="1"/>
  <c r="G112" i="1"/>
  <c r="H112" i="1"/>
  <c r="I112" i="1"/>
  <c r="J112" i="1"/>
  <c r="K112" i="1"/>
  <c r="F14" i="1"/>
  <c r="G14" i="1"/>
  <c r="H14" i="1"/>
  <c r="I14" i="1"/>
  <c r="J14" i="1"/>
  <c r="K14" i="1"/>
  <c r="A27" i="1"/>
  <c r="A28" i="1"/>
  <c r="A15" i="1"/>
  <c r="A189" i="1"/>
  <c r="A115" i="1"/>
  <c r="A105" i="1"/>
  <c r="A35" i="1"/>
  <c r="A165" i="1"/>
  <c r="A114" i="1"/>
  <c r="A113" i="1"/>
  <c r="A6" i="1"/>
  <c r="A97" i="1"/>
  <c r="A112" i="1"/>
  <c r="A14" i="1"/>
  <c r="F132" i="1"/>
  <c r="G132" i="1"/>
  <c r="H132" i="1"/>
  <c r="I132" i="1"/>
  <c r="J132" i="1"/>
  <c r="K132" i="1"/>
  <c r="F16" i="1"/>
  <c r="G16" i="1"/>
  <c r="H16" i="1"/>
  <c r="I16" i="1"/>
  <c r="J16" i="1"/>
  <c r="K16" i="1"/>
  <c r="F72" i="1"/>
  <c r="G72" i="1"/>
  <c r="H72" i="1"/>
  <c r="I72" i="1"/>
  <c r="J72" i="1"/>
  <c r="K72" i="1"/>
  <c r="F83" i="1"/>
  <c r="G83" i="1"/>
  <c r="H83" i="1"/>
  <c r="I83" i="1"/>
  <c r="J83" i="1"/>
  <c r="K8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38" i="1"/>
  <c r="G138" i="1"/>
  <c r="H138" i="1"/>
  <c r="I138" i="1"/>
  <c r="J138" i="1"/>
  <c r="K138" i="1"/>
  <c r="F109" i="1"/>
  <c r="G109" i="1"/>
  <c r="H109" i="1"/>
  <c r="I109" i="1"/>
  <c r="J109" i="1"/>
  <c r="K109" i="1"/>
  <c r="A132" i="1"/>
  <c r="A16" i="1"/>
  <c r="A72" i="1"/>
  <c r="A83" i="1"/>
  <c r="A111" i="1"/>
  <c r="A110" i="1"/>
  <c r="A138" i="1"/>
  <c r="A109" i="1"/>
  <c r="F25" i="1" l="1"/>
  <c r="G25" i="1"/>
  <c r="H25" i="1"/>
  <c r="I25" i="1"/>
  <c r="J25" i="1"/>
  <c r="K25" i="1"/>
  <c r="F99" i="1"/>
  <c r="G99" i="1"/>
  <c r="H99" i="1"/>
  <c r="I99" i="1"/>
  <c r="J99" i="1"/>
  <c r="K99" i="1"/>
  <c r="A25" i="1"/>
  <c r="A99" i="1"/>
  <c r="A19" i="1" l="1"/>
  <c r="F19" i="1"/>
  <c r="G19" i="1"/>
  <c r="H19" i="1"/>
  <c r="I19" i="1"/>
  <c r="J19" i="1"/>
  <c r="K19" i="1"/>
  <c r="A33" i="1"/>
  <c r="F33" i="1"/>
  <c r="G33" i="1"/>
  <c r="H33" i="1"/>
  <c r="I33" i="1"/>
  <c r="J33" i="1"/>
  <c r="K33" i="1"/>
  <c r="F58" i="1" l="1"/>
  <c r="G58" i="1"/>
  <c r="H58" i="1"/>
  <c r="I58" i="1"/>
  <c r="J58" i="1"/>
  <c r="K58" i="1"/>
  <c r="F63" i="1"/>
  <c r="G63" i="1"/>
  <c r="H63" i="1"/>
  <c r="I63" i="1"/>
  <c r="J63" i="1"/>
  <c r="K63" i="1"/>
  <c r="A58" i="1"/>
  <c r="A63" i="1"/>
  <c r="F10" i="1" l="1"/>
  <c r="G10" i="1"/>
  <c r="H10" i="1"/>
  <c r="I10" i="1"/>
  <c r="J10" i="1"/>
  <c r="K10" i="1"/>
  <c r="F7" i="1"/>
  <c r="G7" i="1"/>
  <c r="H7" i="1"/>
  <c r="I7" i="1"/>
  <c r="J7" i="1"/>
  <c r="K7" i="1"/>
  <c r="A10" i="1"/>
  <c r="A7" i="1"/>
  <c r="F164" i="1" l="1"/>
  <c r="G164" i="1"/>
  <c r="H164" i="1"/>
  <c r="I164" i="1"/>
  <c r="J164" i="1"/>
  <c r="K164" i="1"/>
  <c r="A164" i="1"/>
  <c r="F100" i="1"/>
  <c r="G100" i="1"/>
  <c r="H100" i="1"/>
  <c r="I100" i="1"/>
  <c r="J100" i="1"/>
  <c r="K100" i="1"/>
  <c r="F69" i="1"/>
  <c r="G69" i="1"/>
  <c r="H69" i="1"/>
  <c r="I69" i="1"/>
  <c r="J69" i="1"/>
  <c r="K69" i="1"/>
  <c r="F108" i="1"/>
  <c r="G108" i="1"/>
  <c r="H108" i="1"/>
  <c r="I108" i="1"/>
  <c r="J108" i="1"/>
  <c r="K108" i="1"/>
  <c r="A100" i="1"/>
  <c r="A69" i="1"/>
  <c r="A108" i="1"/>
  <c r="F5" i="1" l="1"/>
  <c r="G5" i="1"/>
  <c r="H5" i="1"/>
  <c r="I5" i="1"/>
  <c r="J5" i="1"/>
  <c r="K5" i="1"/>
  <c r="A5" i="1"/>
  <c r="F20" i="1" l="1"/>
  <c r="G20" i="1"/>
  <c r="H20" i="1"/>
  <c r="I20" i="1"/>
  <c r="J20" i="1"/>
  <c r="K20" i="1"/>
  <c r="A20" i="1"/>
  <c r="A107" i="1" l="1"/>
  <c r="F107" i="1"/>
  <c r="G107" i="1"/>
  <c r="H107" i="1"/>
  <c r="I107" i="1"/>
  <c r="J107" i="1"/>
  <c r="K107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<sst xmlns="http://schemas.openxmlformats.org/spreadsheetml/2006/main" count="14623" uniqueCount="2910">
  <si>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</si>
  <si>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</si>
  <si>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</si>
  <si>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</si>
  <si>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</si>
  <si>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</si>
  <si>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</si>
  <si>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</si>
  <si>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</si>
  <si>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</si>
  <si>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</si>
  <si>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</si>
  <si>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</si>
  <si>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</si>
  <si>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</si>
  <si>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</si>
  <si>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</si>
  <si>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</si>
  <si>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</si>
  <si>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</si>
  <si>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</si>
  <si>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</si>
  <si>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</si>
  <si>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</si>
  <si>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</si>
  <si>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</si>
  <si>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</si>
  <si>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</si>
  <si>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</si>
  <si>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</si>
  <si>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</si>
  <si>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</si>
  <si>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</si>
  <si>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</si>
  <si>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</si>
  <si>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</si>
  <si>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</si>
  <si>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</si>
  <si>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</si>
  <si>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</si>
  <si>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</si>
  <si>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</si>
  <si>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</si>
  <si>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</si>
  <si>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</si>
  <si>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</si>
  <si>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</si>
  <si>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</si>
  <si>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</si>
  <si>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</si>
  <si>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</si>
  <si>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</si>
  <si>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</si>
  <si>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</si>
  <si>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</si>
  <si>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</si>
  <si>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</si>
  <si>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</si>
  <si>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</si>
  <si>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</si>
  <si>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</si>
  <si>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</si>
  <si>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</si>
  <si>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</si>
  <si>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</si>
  <si>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</si>
  <si>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</si>
  <si>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</si>
  <si>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</si>
  <si>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</si>
  <si>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</si>
  <si>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</si>
  <si>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</si>
  <si>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</si>
  <si>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</si>
  <si>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</si>
  <si>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</si>
  <si>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</si>
  <si>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</si>
  <si>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</si>
  <si>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</si>
  <si>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</si>
  <si>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</si>
  <si>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</si>
  <si>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</si>
  <si>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</si>
  <si>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</si>
  <si>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</si>
  <si>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</si>
  <si>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</si>
  <si>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</si>
  <si>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</si>
  <si>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</si>
  <si>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</si>
  <si>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</si>
  <si>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</si>
  <si>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</si>
  <si>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</si>
  <si>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</si>
  <si>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</si>
  <si>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</si>
  <si>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</si>
  <si>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</si>
  <si>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</si>
  <si>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</si>
  <si>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</si>
  <si>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</si>
  <si>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</si>
  <si>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</si>
  <si>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</si>
  <si>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</si>
  <si>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</si>
  <si>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</si>
  <si>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</si>
  <si>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</si>
  <si>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</si>
  <si>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</si>
  <si>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</si>
  <si>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</si>
  <si>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</si>
  <si>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</si>
  <si>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</si>
  <si>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</si>
  <si>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</si>
  <si>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</si>
  <si>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</si>
  <si>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</si>
  <si>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</si>
  <si>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</si>
  <si>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</si>
  <si>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</si>
  <si>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</si>
  <si>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</si>
  <si>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</si>
  <si>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</si>
  <si>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</si>
  <si>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</si>
  <si>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</si>
  <si>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</si>
  <si>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</si>
  <si>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</si>
  <si>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</si>
  <si>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</si>
  <si>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</si>
  <si>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</si>
  <si>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</si>
  <si>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</si>
  <si>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</si>
  <si>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</si>
  <si>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</si>
  <si>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</si>
  <si>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</si>
  <si>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</si>
  <si>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</si>
  <si>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</si>
  <si>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</si>
  <si>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</si>
  <si>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</si>
  <si>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</si>
  <si>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</si>
  <si>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</si>
  <si>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</si>
  <si>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</si>
  <si>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</si>
  <si>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</si>
  <si>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</si>
  <si>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</si>
  <si>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</si>
  <si>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</si>
  <si>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</si>
  <si>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</si>
  <si>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</si>
  <si>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</si>
  <si>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</si>
  <si>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</si>
  <si>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</si>
  <si>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</si>
  <si>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</si>
  <si>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</si>
  <si>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</si>
  <si>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</si>
  <si>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</si>
  <si>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</si>
  <si>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</si>
  <si>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</si>
  <si>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</si>
  <si>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</si>
  <si>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</si>
  <si>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</si>
  <si>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</si>
  <si>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</si>
  <si>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</si>
  <si>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</si>
  <si>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</si>
  <si>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</si>
  <si>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</si>
  <si>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</si>
  <si>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</si>
  <si>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</si>
  <si>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</si>
  <si>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</si>
  <si>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</si>
  <si>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</si>
  <si>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</si>
  <si>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</si>
  <si>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</si>
  <si>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</si>
  <si>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</si>
  <si>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</si>
  <si>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</si>
  <si>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</si>
  <si>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</si>
  <si>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</si>
  <si>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</si>
  <si>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</si>
  <si>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</si>
  <si>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</si>
  <si>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</si>
  <si>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</si>
  <si>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</si>
  <si>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</si>
  <si>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</si>
  <si>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</si>
  <si>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</si>
  <si>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</si>
  <si>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</si>
  <si>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</si>
  <si>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</si>
  <si>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</si>
  <si>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</si>
  <si>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</si>
  <si>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</si>
  <si>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</si>
  <si>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</si>
  <si>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</si>
  <si>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</si>
  <si>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</si>
  <si>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</si>
  <si>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</si>
  <si>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</si>
  <si>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</si>
  <si>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</si>
  <si>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</si>
  <si>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</si>
  <si>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</si>
  <si>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</si>
  <si>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</si>
  <si>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</si>
  <si>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</si>
  <si>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</si>
  <si>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</si>
  <si>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</si>
  <si>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</si>
  <si>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</si>
  <si>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</si>
  <si>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</si>
  <si>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</si>
  <si>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</si>
  <si>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</si>
  <si>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</si>
  <si>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</si>
  <si>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</si>
  <si>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</si>
  <si>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</si>
  <si>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</si>
  <si>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</si>
  <si>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</si>
  <si>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</si>
  <si>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</si>
  <si>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</si>
  <si>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</si>
  <si>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</si>
  <si>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</si>
  <si>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</si>
  <si>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</si>
  <si>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</si>
  <si>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</si>
  <si>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</si>
  <si>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</si>
  <si>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</si>
  <si>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</si>
  <si>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</si>
  <si>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</si>
  <si>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</si>
  <si>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</si>
  <si>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</si>
  <si>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</si>
  <si>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</si>
  <si>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</si>
  <si>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</si>
  <si>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</si>
  <si>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</si>
  <si>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</si>
  <si>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</si>
  <si>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</si>
  <si>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</si>
  <si>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</si>
  <si>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</si>
  <si>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</si>
  <si>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</si>
  <si>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</si>
  <si>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</si>
  <si>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</si>
  <si>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</si>
  <si>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</si>
  <si>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</si>
  <si>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</si>
  <si>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</si>
  <si>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</si>
  <si>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</si>
  <si>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</si>
  <si>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</si>
  <si>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</si>
  <si>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</si>
  <si>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</si>
  <si>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</si>
  <si>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</si>
  <si>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</si>
  <si>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</si>
  <si>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</si>
  <si>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</si>
  <si>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</si>
  <si>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</si>
  <si>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</si>
  <si>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</si>
  <si>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</si>
  <si>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</si>
  <si>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</si>
  <si>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</si>
  <si>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</si>
  <si>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</si>
  <si>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</si>
  <si>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</si>
  <si>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</si>
  <si>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</si>
  <si>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</si>
  <si>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</si>
  <si>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</si>
  <si>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</si>
  <si>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</si>
  <si>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</si>
  <si>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</si>
  <si>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</si>
  <si>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</si>
  <si>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</si>
  <si>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</si>
  <si>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</si>
  <si>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</si>
  <si>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</si>
  <si>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</si>
  <si>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</si>
  <si>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</si>
  <si>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</si>
  <si>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</si>
  <si>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</si>
  <si>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</si>
  <si>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</si>
  <si>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</si>
  <si>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</si>
  <si>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</si>
  <si>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</si>
  <si>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</si>
  <si>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</si>
  <si>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</si>
  <si>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</si>
  <si>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</si>
  <si>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</si>
  <si>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</si>
  <si>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</si>
  <si>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</si>
  <si>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</si>
  <si>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</si>
  <si>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</si>
  <si>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</si>
  <si>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</si>
  <si>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</si>
  <si>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</si>
  <si>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</si>
  <si>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</si>
  <si>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</si>
  <si>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</si>
  <si>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</si>
  <si>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</si>
  <si>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</si>
  <si>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</si>
  <si>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</si>
  <si>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</si>
  <si>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</si>
  <si>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</si>
  <si>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</si>
  <si>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</si>
  <si>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</si>
  <si>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</si>
  <si>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</si>
  <si>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</si>
  <si>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</si>
  <si>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</si>
  <si>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</si>
  <si>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</si>
  <si>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</si>
  <si>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</si>
  <si>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</si>
  <si>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</si>
  <si>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</si>
  <si>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</si>
  <si>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</si>
  <si>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</si>
  <si>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</si>
  <si>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</si>
  <si>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</si>
  <si>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</si>
  <si>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</si>
  <si>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</si>
  <si>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</si>
  <si>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</si>
  <si>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</si>
  <si>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</si>
  <si>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</si>
  <si>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</si>
  <si>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</si>
  <si>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</si>
  <si>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</si>
  <si>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</si>
  <si>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</si>
  <si>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</si>
  <si>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</si>
  <si>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</si>
  <si>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</si>
  <si>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</si>
  <si>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</si>
  <si>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</si>
  <si>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</si>
  <si>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</si>
  <si>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</si>
  <si>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</si>
  <si>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</si>
  <si>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</si>
  <si>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</si>
  <si>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</si>
  <si>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</si>
  <si>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</si>
  <si>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</si>
  <si>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</si>
  <si>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</si>
  <si>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</si>
  <si>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</si>
  <si>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</si>
  <si>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</si>
  <si>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</si>
  <si>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</si>
  <si>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</si>
  <si>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</si>
  <si>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</si>
  <si>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</si>
  <si>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</si>
  <si>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</si>
  <si>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</si>
  <si>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</si>
  <si>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</si>
  <si>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</si>
  <si>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</si>
  <si>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</si>
  <si>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</si>
  <si>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</si>
  <si>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</si>
  <si>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</si>
  <si>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</si>
  <si>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</si>
  <si>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</si>
  <si>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</si>
  <si>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</si>
  <si>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</si>
  <si>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</si>
  <si>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</si>
  <si>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</si>
  <si>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</si>
  <si>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</si>
  <si>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</si>
  <si>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</si>
  <si>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</si>
  <si>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</si>
  <si>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</si>
  <si>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</si>
  <si>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</si>
  <si>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</si>
  <si>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</si>
  <si>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</si>
  <si>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</si>
  <si>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</si>
  <si>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</si>
  <si>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</si>
  <si>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</si>
  <si>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</si>
  <si>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</si>
  <si>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</si>
  <si>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</si>
  <si>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</si>
  <si>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</si>
  <si>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</si>
  <si>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</si>
  <si>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</si>
  <si>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</si>
  <si>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</si>
  <si>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</si>
  <si>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</si>
  <si>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</si>
  <si>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</si>
  <si>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</si>
  <si>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</si>
  <si>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</si>
  <si>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</si>
  <si>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</si>
  <si>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</si>
  <si>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</si>
  <si>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</si>
  <si>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</si>
  <si>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</si>
  <si>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</si>
  <si>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</si>
  <si>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</si>
  <si>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</si>
  <si>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</si>
  <si>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</si>
  <si>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</si>
  <si>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</si>
  <si>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</si>
  <si>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</si>
  <si>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</si>
  <si>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</si>
  <si>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</si>
  <si>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</si>
  <si>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</si>
  <si>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</si>
  <si>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</si>
  <si>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</si>
  <si>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</si>
  <si>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</si>
  <si>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</si>
  <si>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</si>
  <si>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</si>
  <si>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</si>
  <si>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</si>
  <si>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</si>
  <si>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</si>
  <si>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</si>
  <si>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</si>
  <si>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</si>
  <si>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</si>
  <si>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</si>
  <si>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</si>
  <si>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</si>
  <si>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</si>
  <si>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</si>
  <si>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</si>
  <si>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</si>
  <si>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</si>
  <si>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</si>
  <si>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</si>
  <si>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</si>
  <si>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</si>
  <si>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</si>
  <si>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</si>
  <si>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</si>
  <si>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</si>
  <si>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</si>
  <si>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</si>
  <si>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</si>
  <si>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</si>
  <si>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</si>
  <si>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</si>
  <si>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</si>
  <si>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</si>
  <si>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</si>
  <si>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</si>
  <si>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</si>
  <si>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</si>
  <si>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</si>
  <si>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</si>
  <si>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</si>
  <si>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</si>
  <si>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</si>
  <si>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</si>
  <si>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</si>
  <si>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</si>
  <si>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</si>
  <si>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</si>
  <si>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</si>
  <si>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</si>
  <si>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</si>
  <si>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</si>
  <si>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</si>
  <si>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</si>
  <si>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</si>
  <si>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</si>
  <si>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</si>
  <si>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</si>
  <si>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</si>
  <si>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</si>
  <si>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</si>
  <si>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</si>
  <si>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</si>
  <si>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</si>
  <si>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</si>
  <si>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</si>
  <si>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</si>
  <si>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</si>
  <si>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</si>
  <si>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</si>
  <si>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</si>
  <si>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</si>
  <si>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</si>
  <si>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</si>
  <si>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</si>
  <si>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</si>
  <si>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</si>
  <si>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</si>
  <si>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</si>
  <si>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</si>
  <si>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</si>
  <si>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</si>
  <si>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</si>
  <si>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</si>
  <si>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</si>
  <si>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</si>
  <si>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</si>
  <si>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</si>
  <si>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</si>
  <si>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</si>
  <si>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</si>
  <si>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</si>
  <si>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</si>
  <si>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</si>
  <si>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</si>
  <si>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</si>
  <si>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</si>
  <si>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</si>
  <si>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</si>
  <si>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</si>
  <si>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</si>
  <si>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</si>
  <si>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</si>
  <si>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</si>
  <si>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</si>
  <si>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</si>
  <si>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</si>
  <si>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</si>
  <si>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</si>
  <si>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</si>
  <si>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</si>
  <si>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</si>
  <si>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</si>
  <si>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</si>
  <si>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</si>
  <si>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</si>
  <si>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</si>
  <si>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</si>
  <si>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</si>
  <si>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</si>
  <si>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</si>
  <si>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</si>
  <si>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</si>
  <si>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</si>
  <si>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</si>
  <si>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</si>
  <si>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</si>
  <si>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</si>
  <si>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</si>
  <si>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</si>
  <si>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</si>
  <si>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</si>
  <si>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</si>
  <si>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</si>
  <si>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</si>
  <si>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</si>
  <si>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</si>
  <si>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</si>
  <si>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</si>
  <si>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</si>
  <si>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</si>
  <si>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</si>
  <si>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</si>
  <si>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</si>
  <si>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</si>
  <si>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</si>
  <si>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</si>
  <si>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</si>
  <si>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</si>
  <si>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</si>
  <si>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</si>
  <si>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</si>
  <si>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</si>
  <si>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</si>
  <si>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</si>
  <si>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</si>
  <si>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</si>
  <si>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</si>
  <si>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</si>
  <si>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</si>
  <si>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</si>
  <si>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</si>
  <si>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</si>
  <si>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</si>
  <si>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</si>
  <si>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</si>
  <si>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</si>
  <si>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</si>
  <si>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</si>
  <si>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</si>
  <si>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</si>
  <si>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</si>
  <si>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</si>
  <si>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</si>
  <si>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</si>
  <si>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</si>
  <si>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</si>
  <si>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</si>
  <si>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</si>
  <si>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</si>
  <si>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</si>
  <si>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</si>
  <si>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</si>
  <si>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</si>
  <si>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</si>
  <si>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</si>
  <si>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</si>
  <si>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</si>
  <si>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</si>
  <si>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</si>
  <si>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</si>
  <si>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</si>
  <si>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</si>
  <si>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</si>
  <si>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</si>
  <si>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</si>
  <si>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</si>
  <si>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</si>
  <si>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</si>
  <si>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</si>
  <si>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</si>
  <si>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</si>
  <si>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</si>
  <si>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</si>
  <si>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</si>
  <si>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</si>
  <si>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</si>
  <si>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</si>
  <si>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</si>
  <si>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</si>
  <si>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</si>
  <si>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</si>
  <si>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</si>
  <si>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</si>
  <si>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</si>
  <si>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</si>
  <si>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</si>
  <si>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</si>
  <si>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</si>
  <si>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</si>
  <si>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</si>
  <si>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</si>
  <si>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</si>
  <si>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</si>
  <si>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</si>
  <si>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</si>
  <si>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</si>
  <si>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</si>
  <si>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</si>
  <si>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</si>
  <si>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</si>
  <si>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</si>
  <si>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</si>
  <si>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</si>
  <si>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</si>
  <si>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</si>
  <si>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</si>
  <si>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</si>
  <si>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</si>
  <si>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</si>
  <si>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</si>
  <si>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</si>
  <si>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</si>
  <si>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</si>
  <si>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</si>
  <si>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</si>
  <si>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</si>
  <si>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</si>
  <si>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</si>
  <si>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</si>
  <si>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</si>
  <si>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</si>
  <si>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</si>
  <si>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</si>
  <si>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</si>
  <si>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</si>
  <si>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</si>
  <si>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</si>
  <si>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</si>
  <si>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</si>
  <si>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</si>
  <si>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</si>
  <si>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</si>
  <si>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</si>
  <si>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</si>
  <si>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</si>
  <si>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</si>
  <si>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</si>
  <si>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</si>
  <si>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</si>
  <si>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</si>
  <si>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</si>
  <si>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</si>
  <si>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</si>
  <si>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</si>
  <si>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</si>
  <si>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</si>
  <si>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</si>
  <si>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</si>
  <si>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</si>
  <si>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</si>
  <si>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</si>
  <si>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</si>
  <si>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</si>
  <si>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</si>
  <si>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</si>
  <si>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</si>
  <si>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</si>
  <si>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</si>
  <si>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</si>
  <si>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</si>
  <si>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</si>
  <si>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</si>
  <si>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</si>
  <si>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</si>
  <si>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</si>
  <si>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</si>
  <si>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</si>
  <si>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</si>
  <si>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</si>
  <si>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</si>
  <si>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</si>
  <si>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</si>
  <si>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</si>
  <si>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</si>
  <si>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</si>
  <si>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</si>
  <si>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</si>
  <si>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</si>
  <si>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</si>
  <si>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</si>
  <si>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</si>
  <si>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</si>
  <si>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</si>
  <si>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</si>
  <si>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</si>
  <si>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</si>
  <si>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</si>
  <si>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</si>
  <si>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</si>
  <si>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</si>
  <si>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</si>
  <si>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</si>
  <si>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</si>
  <si>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</si>
  <si>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</si>
  <si>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</si>
  <si>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</si>
  <si>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</si>
  <si>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</si>
  <si>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</si>
  <si>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</si>
  <si>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</si>
  <si>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</si>
  <si>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</si>
  <si>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</si>
  <si>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</si>
  <si>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</si>
  <si>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</si>
  <si>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</si>
  <si>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</si>
  <si>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</si>
  <si>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</si>
  <si>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</si>
  <si>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</si>
  <si>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</si>
  <si>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</si>
  <si>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</si>
  <si>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</si>
  <si>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</si>
  <si>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</si>
  <si>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</si>
  <si>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</si>
  <si>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</si>
  <si>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</si>
  <si>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</si>
  <si>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</si>
  <si>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</si>
  <si>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</si>
  <si>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</si>
  <si>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</si>
  <si>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</si>
  <si>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</si>
  <si>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</si>
  <si>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</si>
  <si>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</si>
  <si>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</si>
  <si>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</si>
  <si>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</si>
  <si>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</si>
  <si>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</si>
  <si>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</si>
  <si>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</si>
  <si>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</si>
  <si>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</si>
  <si>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</si>
  <si>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</si>
  <si>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</si>
  <si>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</si>
  <si>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</si>
  <si>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</si>
  <si>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</si>
  <si>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</si>
  <si>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</si>
  <si>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</si>
  <si>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</si>
  <si>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</si>
  <si>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</si>
  <si>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</si>
  <si>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</si>
  <si>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</si>
  <si>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</si>
  <si>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</si>
  <si>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</si>
  <si>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</si>
  <si>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</si>
  <si>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</si>
  <si>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</si>
  <si>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</si>
  <si>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</si>
  <si>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</si>
  <si>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</si>
  <si>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</si>
  <si>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</si>
  <si>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</si>
  <si>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</si>
  <si>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</si>
  <si>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</si>
  <si>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</si>
  <si>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</si>
  <si>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</si>
  <si>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</si>
  <si>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</si>
  <si>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</si>
  <si>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</si>
  <si>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</si>
  <si>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</si>
  <si>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</si>
  <si>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</si>
  <si>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</si>
  <si>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</si>
  <si>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</si>
  <si>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</si>
  <si>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</si>
  <si>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</si>
  <si>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</si>
  <si>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</si>
  <si>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</si>
  <si>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</si>
  <si>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</si>
  <si>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</si>
  <si>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</si>
  <si>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</si>
  <si>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</si>
  <si>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</si>
  <si>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</si>
  <si>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</si>
  <si>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</si>
  <si>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</si>
  <si>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</si>
  <si>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</si>
  <si>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</si>
  <si>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</si>
  <si>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</si>
  <si>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</si>
  <si>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</si>
  <si>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</si>
  <si>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</si>
  <si>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</si>
  <si>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</si>
  <si>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</si>
  <si>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</si>
  <si>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</si>
  <si>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</si>
  <si>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</si>
  <si>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</si>
  <si>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</si>
  <si>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</si>
  <si>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</si>
  <si>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</si>
  <si>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</si>
  <si>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</si>
  <si>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</si>
  <si>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</si>
  <si>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</si>
  <si>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</si>
  <si>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</si>
  <si>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</si>
  <si>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</si>
  <si>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</si>
  <si>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</si>
  <si>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</si>
  <si>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</si>
  <si>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</si>
  <si>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</si>
  <si>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</si>
  <si>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</si>
  <si>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</si>
  <si>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</si>
  <si>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</si>
  <si>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</si>
  <si>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</si>
  <si>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</si>
  <si>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</si>
  <si>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</si>
  <si>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</si>
  <si>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</si>
  <si>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</si>
  <si>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</si>
  <si>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</si>
  <si>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</si>
  <si>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</si>
  <si>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</si>
  <si>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</si>
  <si>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</si>
  <si>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</si>
  <si>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</si>
  <si>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</si>
  <si>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</si>
  <si>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</si>
  <si>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</si>
  <si>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</si>
  <si>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</si>
  <si>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</si>
  <si>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</si>
  <si>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</si>
  <si>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</si>
  <si>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</si>
  <si>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</si>
  <si>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</si>
  <si>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</si>
  <si>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</si>
  <si>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</si>
  <si>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</si>
  <si>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</si>
  <si>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</si>
  <si>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</si>
  <si>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</si>
  <si>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</si>
  <si>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</si>
  <si>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</si>
  <si>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</si>
  <si>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</si>
  <si>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</si>
  <si>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</si>
  <si>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</si>
  <si>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</si>
  <si>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</si>
  <si>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</si>
  <si>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</si>
  <si>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</si>
  <si>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</si>
  <si>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</si>
  <si>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</si>
  <si>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</si>
  <si>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</si>
  <si>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</si>
  <si>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</si>
  <si>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</si>
  <si>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</si>
  <si>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</si>
  <si>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</si>
  <si>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</si>
  <si>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</si>
  <si>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</si>
  <si>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</si>
  <si>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</si>
  <si>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</si>
  <si>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</si>
  <si>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</si>
  <si>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</si>
  <si>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</si>
  <si>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</si>
  <si>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</si>
  <si>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</si>
  <si>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</si>
  <si>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</si>
  <si>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</si>
  <si>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</si>
  <si>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</si>
  <si>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</si>
  <si>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</si>
  <si>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</si>
  <si>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</si>
  <si>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</si>
  <si>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</si>
  <si>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</si>
  <si>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</si>
  <si>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</si>
  <si>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</si>
  <si>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</si>
  <si>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</si>
  <si>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</si>
  <si>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</si>
  <si>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</si>
  <si>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</si>
  <si>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</si>
  <si>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</si>
  <si>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</si>
  <si>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</si>
  <si>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</si>
  <si>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</si>
  <si>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</si>
  <si>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</si>
  <si>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</si>
  <si>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</si>
  <si>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</si>
  <si>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</si>
  <si>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</si>
  <si>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</si>
  <si>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</si>
  <si>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</si>
  <si>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</si>
  <si>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</si>
  <si>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</si>
  <si>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</si>
  <si>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</si>
  <si>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</si>
  <si>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</si>
  <si>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</si>
  <si>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</si>
  <si>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</si>
  <si>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</si>
  <si>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</si>
  <si>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</si>
  <si>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</si>
  <si>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</si>
  <si>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</si>
  <si>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</si>
  <si>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</si>
  <si>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</si>
  <si>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</si>
  <si>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</si>
  <si>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</si>
  <si>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</si>
  <si>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</si>
  <si>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</si>
  <si>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</si>
  <si>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</si>
  <si>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</si>
  <si>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</si>
  <si>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</si>
  <si>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</si>
  <si>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</si>
  <si>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</si>
  <si>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</si>
  <si>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</si>
  <si>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</si>
  <si>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</si>
  <si>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</si>
  <si>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</si>
  <si>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</si>
  <si>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</si>
  <si>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</si>
  <si>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</si>
  <si>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</si>
  <si>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</si>
  <si>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</si>
  <si>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</si>
  <si>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</si>
  <si>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</si>
  <si>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</si>
  <si>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</si>
  <si>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</si>
  <si>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</si>
  <si>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</si>
  <si>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</si>
  <si>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</si>
  <si>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</si>
  <si>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</si>
  <si>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</si>
  <si>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</si>
  <si>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</si>
  <si>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</si>
  <si>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</si>
  <si>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</si>
  <si>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</si>
  <si>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</si>
  <si>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</si>
  <si>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</si>
  <si>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</si>
  <si>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</si>
  <si>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</si>
  <si>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</si>
  <si>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</si>
  <si>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</si>
  <si>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</si>
  <si>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</si>
  <si>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</si>
  <si>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</si>
  <si>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</si>
  <si>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</si>
  <si>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</si>
  <si>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</si>
  <si>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</si>
  <si>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</si>
  <si>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</si>
  <si>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</si>
  <si>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</si>
  <si>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</si>
  <si>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</si>
  <si>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</si>
  <si>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</si>
  <si>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</si>
  <si>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</si>
  <si>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</si>
  <si>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</si>
  <si>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</si>
  <si>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</si>
  <si>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</si>
  <si>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</si>
  <si>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</si>
  <si>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</si>
  <si>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</si>
  <si>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</si>
  <si>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</si>
  <si>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</si>
  <si>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</si>
  <si>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</si>
  <si>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</si>
  <si>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</si>
  <si>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</si>
  <si>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</si>
  <si>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</si>
  <si>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</si>
  <si>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</si>
  <si>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</si>
  <si>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</si>
  <si>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</si>
  <si>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</si>
  <si>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</si>
  <si>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</si>
  <si>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</si>
  <si>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</si>
  <si>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</si>
  <si>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</si>
  <si>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</si>
  <si>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</si>
  <si>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</si>
  <si>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</si>
  <si>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</si>
  <si>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</si>
  <si>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</si>
  <si>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</si>
  <si>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</si>
  <si>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</si>
  <si>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</si>
  <si>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</si>
  <si>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</si>
  <si>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</si>
  <si>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</si>
  <si>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</si>
  <si>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</si>
  <si>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</si>
  <si>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</si>
  <si>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</si>
  <si>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</si>
  <si>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</si>
  <si>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</si>
  <si>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</si>
  <si>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</si>
  <si>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</si>
  <si>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</si>
  <si>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</si>
  <si>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</si>
  <si>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</si>
  <si>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</si>
  <si>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</si>
  <si>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</si>
  <si>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</si>
  <si>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</si>
  <si>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</si>
  <si>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</si>
  <si>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</si>
  <si>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</si>
  <si>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</si>
  <si>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</si>
  <si>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</si>
  <si>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</si>
  <si>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</si>
  <si>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</si>
  <si>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</si>
  <si>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</si>
  <si>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</si>
  <si>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</si>
  <si>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</si>
  <si>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</si>
  <si>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</si>
  <si>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</si>
  <si>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</si>
  <si>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</si>
  <si>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</si>
  <si>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</si>
  <si>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</si>
  <si>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</si>
  <si>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</si>
  <si>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</si>
  <si>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</si>
  <si>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</si>
  <si>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</si>
  <si>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</si>
  <si>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</si>
  <si>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</si>
  <si>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</si>
  <si>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</si>
  <si>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</si>
  <si>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</si>
  <si>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</si>
  <si>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</si>
  <si>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</si>
  <si>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</si>
  <si>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</si>
  <si>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</si>
  <si>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</si>
  <si>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</si>
  <si>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</si>
  <si>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</si>
  <si>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</si>
  <si>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</si>
  <si>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</si>
  <si>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</si>
  <si>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</si>
  <si>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</si>
  <si>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</si>
  <si>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</si>
  <si>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</si>
  <si>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</si>
  <si>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</si>
  <si>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</si>
  <si>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</si>
  <si>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</si>
  <si>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</si>
  <si>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</si>
  <si>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</si>
  <si>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</si>
  <si>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</si>
  <si>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</si>
  <si>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</si>
  <si>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</si>
  <si>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</si>
  <si>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</si>
  <si>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</si>
  <si>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</si>
  <si>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</si>
  <si>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</si>
  <si>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</si>
  <si>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</si>
  <si>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</si>
  <si>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</si>
  <si>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</si>
  <si>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</si>
  <si>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</si>
  <si>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</si>
  <si>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</si>
  <si>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</si>
  <si>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</si>
  <si>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</si>
  <si>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</si>
  <si>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</si>
  <si>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</si>
  <si>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</si>
  <si>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</si>
  <si>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</si>
  <si>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</si>
  <si>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</si>
  <si>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</si>
  <si>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</si>
  <si>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</si>
  <si>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</si>
  <si>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</si>
  <si>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</si>
  <si>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</si>
  <si>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</si>
  <si>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</si>
  <si>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</si>
  <si>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</si>
  <si>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</si>
  <si>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</si>
  <si>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</si>
  <si>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</si>
  <si>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</si>
  <si>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</si>
  <si>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</si>
  <si>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</si>
  <si>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</si>
  <si>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</si>
  <si>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</si>
  <si>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</si>
  <si>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</si>
  <si>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</si>
  <si>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</si>
  <si>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</si>
  <si>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</si>
  <si>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</si>
  <si>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</si>
  <si>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</si>
  <si>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</si>
  <si>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</si>
  <si>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</si>
  <si>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</si>
  <si>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</si>
  <si>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</si>
  <si>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</si>
  <si>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</si>
  <si>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</si>
  <si>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</si>
  <si>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</si>
  <si>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</si>
  <si>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</si>
  <si>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</si>
  <si>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</si>
  <si>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</si>
  <si>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</si>
  <si>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</si>
  <si>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</si>
  <si>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</si>
  <si>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</si>
  <si>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</si>
  <si>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</si>
  <si>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</si>
  <si>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</si>
  <si>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</si>
  <si>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</si>
  <si>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</si>
  <si>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</si>
  <si>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</si>
  <si>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</si>
  <si>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</si>
  <si>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</si>
  <si>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</si>
  <si>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</si>
  <si>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</si>
  <si>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</si>
  <si>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</si>
  <si>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</si>
  <si>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</si>
  <si>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</si>
  <si>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</si>
  <si>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</si>
  <si>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</si>
  <si>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</si>
  <si>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</si>
  <si>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</si>
  <si>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</si>
  <si>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</si>
  <si>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</si>
  <si>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</si>
  <si>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</si>
  <si>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</si>
  <si>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</si>
  <si>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</si>
  <si>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</si>
  <si>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</si>
  <si>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</si>
  <si>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</si>
  <si>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</si>
  <si>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</si>
  <si>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</si>
  <si>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</si>
  <si>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</si>
  <si>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</si>
  <si>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</si>
  <si>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</si>
  <si>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</si>
  <si>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</si>
  <si>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</si>
  <si>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</si>
  <si>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</si>
  <si>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</si>
  <si>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</si>
  <si>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</si>
  <si>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</si>
  <si>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</si>
  <si>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</si>
  <si>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</si>
  <si>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</si>
  <si>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</si>
  <si>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</si>
  <si>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</si>
  <si>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</si>
  <si>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</si>
  <si>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</si>
  <si>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</si>
  <si>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</si>
  <si>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</si>
  <si>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</si>
  <si>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</si>
  <si>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</si>
  <si>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</si>
  <si>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</si>
  <si>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</si>
  <si>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</si>
  <si>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</si>
  <si>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</si>
  <si>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</si>
  <si>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</si>
  <si>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</si>
  <si>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</si>
  <si>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</si>
  <si>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</si>
  <si>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</si>
  <si>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</si>
  <si>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</si>
  <si>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</si>
  <si>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</si>
  <si>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</si>
  <si>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</si>
  <si>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</si>
  <si>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</si>
  <si>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</si>
  <si>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</si>
  <si>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</si>
  <si>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</si>
  <si>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</si>
  <si>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</si>
  <si>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</si>
  <si>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</si>
  <si>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</si>
  <si>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</si>
  <si>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</si>
  <si>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</si>
  <si>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</si>
  <si>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</si>
  <si>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</si>
  <si>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</si>
  <si>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</si>
  <si>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</si>
  <si>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</si>
  <si>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</si>
  <si>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</si>
  <si>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</si>
  <si>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</si>
  <si>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</si>
  <si>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</si>
  <si>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</si>
  <si>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</si>
  <si>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</si>
  <si>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</si>
  <si>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</si>
  <si>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</si>
  <si>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</si>
  <si>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</si>
  <si>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</si>
  <si>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</si>
  <si>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</si>
  <si>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</si>
  <si>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</si>
  <si>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</si>
  <si>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</si>
  <si>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</si>
  <si>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</si>
  <si>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</si>
  <si>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</si>
  <si>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</si>
  <si>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</si>
  <si>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</si>
  <si>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</si>
  <si>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</si>
  <si>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</si>
  <si>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</si>
  <si>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</si>
  <si>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</si>
  <si>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</si>
  <si>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</si>
  <si>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</si>
  <si>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</si>
  <si>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</si>
  <si>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</si>
  <si>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</si>
  <si>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</si>
  <si>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</si>
  <si>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</si>
  <si>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</si>
  <si>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</si>
  <si>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</si>
  <si>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</si>
  <si>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</si>
  <si>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</si>
  <si>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</si>
  <si>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</si>
  <si>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</si>
  <si>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</si>
  <si>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</si>
  <si>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</si>
  <si>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</si>
  <si>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</si>
  <si>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</si>
  <si>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</si>
  <si>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</si>
  <si>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</si>
  <si>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</si>
  <si>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</si>
  <si>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</si>
  <si>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</si>
  <si>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</si>
  <si>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</si>
  <si>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</si>
  <si>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</si>
  <si>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</si>
  <si>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</si>
  <si>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</si>
  <si>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</si>
  <si>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</si>
  <si>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</si>
  <si>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</si>
  <si>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</si>
  <si>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</si>
  <si>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</si>
  <si>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</si>
  <si>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</si>
  <si>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</si>
  <si>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</si>
  <si>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</si>
  <si>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</si>
  <si>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</si>
  <si>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</si>
  <si>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</si>
  <si>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</si>
  <si>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</si>
  <si>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</si>
  <si>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</si>
  <si>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</si>
  <si>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</si>
  <si>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</si>
  <si>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</si>
  <si>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</si>
  <si>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</si>
  <si>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</si>
  <si>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</si>
  <si>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</si>
  <si>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</si>
  <si>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</si>
  <si>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</si>
  <si>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</si>
  <si>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</si>
  <si>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</si>
  <si>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</si>
  <si>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</si>
  <si>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</si>
  <si>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</si>
  <si>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</si>
  <si>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</si>
  <si>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</si>
  <si>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</si>
  <si>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</si>
  <si>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</si>
  <si>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</si>
  <si>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</si>
  <si>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</si>
  <si>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</si>
  <si>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</si>
  <si>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</si>
  <si>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</si>
  <si>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</si>
  <si>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</si>
  <si>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</si>
  <si>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</si>
  <si>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</si>
  <si>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</si>
  <si>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</si>
  <si>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</si>
  <si>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</si>
  <si>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</si>
  <si>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</si>
  <si>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</si>
  <si>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</si>
  <si>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</si>
  <si>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</si>
  <si>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</si>
  <si>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</si>
  <si>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</si>
  <si>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</si>
  <si>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</si>
  <si>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</si>
  <si>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</si>
  <si>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</si>
  <si>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</si>
  <si>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</si>
  <si>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</si>
  <si>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</si>
  <si>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</si>
  <si>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</si>
  <si>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</si>
  <si>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</si>
  <si>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</si>
  <si>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</si>
  <si>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</si>
  <si>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</si>
  <si>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</si>
  <si>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</si>
  <si>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</si>
  <si>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</si>
  <si>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</si>
  <si>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</si>
  <si>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</si>
  <si>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</si>
  <si>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</si>
  <si>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</si>
  <si>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</si>
  <si>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</si>
  <si>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</si>
  <si>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</si>
  <si>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</si>
  <si>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</si>
  <si>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</si>
  <si>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</si>
  <si>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</si>
  <si>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</si>
  <si>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</si>
  <si>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</si>
  <si>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</si>
  <si>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</si>
  <si>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</si>
  <si>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</si>
  <si>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</si>
  <si>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</si>
  <si>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</si>
  <si>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</si>
  <si>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</si>
  <si>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</si>
  <si>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</si>
  <si>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</si>
  <si>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</si>
  <si>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</si>
  <si>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</si>
  <si>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</si>
  <si>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</si>
  <si>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</si>
  <si>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</si>
  <si>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</si>
  <si>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</si>
  <si>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</si>
  <si>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</si>
  <si>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</si>
  <si>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</si>
  <si>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</si>
  <si>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</si>
  <si>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</si>
  <si>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</si>
  <si>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</si>
  <si>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</si>
  <si>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</si>
  <si>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</si>
  <si>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</si>
  <si>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</si>
  <si>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</si>
  <si>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</si>
  <si>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</si>
  <si>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</si>
  <si>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</si>
  <si>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</si>
  <si>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</si>
  <si>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</si>
  <si>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</si>
  <si>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</si>
  <si>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</si>
  <si>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</si>
  <si>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</si>
  <si>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</si>
  <si>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</si>
  <si>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</si>
  <si>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</si>
  <si>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</si>
  <si>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</si>
  <si>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</si>
  <si>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</si>
  <si>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</si>
  <si>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</si>
  <si>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</si>
  <si>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</si>
  <si>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</si>
  <si>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</si>
  <si>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</si>
  <si>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</si>
  <si>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</si>
  <si>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</si>
  <si>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</si>
  <si>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</si>
  <si>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</si>
  <si>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</si>
  <si>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</si>
  <si>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</si>
  <si>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</si>
  <si>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</si>
  <si>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</si>
  <si>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</si>
  <si>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</si>
  <si>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</si>
  <si>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</si>
  <si>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</si>
  <si>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</si>
  <si>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</si>
  <si>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</si>
  <si>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</si>
  <si>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</si>
  <si>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</si>
  <si>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</si>
  <si>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</si>
  <si>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</si>
  <si>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</si>
  <si>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</si>
  <si>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</si>
  <si>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</si>
  <si>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</si>
  <si>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</si>
  <si>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</si>
  <si>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</si>
  <si>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</si>
  <si>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</si>
  <si>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</si>
  <si>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</si>
  <si>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</si>
  <si>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</si>
  <si>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</si>
  <si>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</si>
  <si>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</si>
  <si>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</si>
  <si>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</si>
  <si>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</si>
  <si>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</si>
  <si>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</si>
  <si>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</si>
  <si>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</si>
  <si>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</si>
  <si>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</si>
  <si>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</si>
  <si>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</si>
  <si>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</si>
  <si>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</si>
  <si>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</si>
  <si>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</si>
  <si>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</si>
  <si>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</si>
  <si>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</si>
  <si>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</si>
  <si>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</si>
  <si>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</si>
  <si>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</si>
  <si>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</si>
  <si>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</si>
  <si>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</si>
  <si>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</si>
  <si>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</si>
  <si>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</si>
  <si>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</si>
  <si>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</si>
  <si>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</si>
  <si>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</si>
  <si>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</si>
  <si>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</si>
  <si>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</si>
  <si>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</si>
  <si>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</si>
  <si>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</si>
  <si>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</si>
  <si>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</si>
  <si>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</si>
  <si>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</si>
  <si>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</si>
  <si>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</si>
  <si>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</si>
  <si>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</si>
  <si>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</si>
  <si>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</si>
  <si>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</si>
  <si>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</si>
  <si>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</si>
  <si>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</si>
  <si>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</si>
  <si>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</si>
  <si>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</si>
  <si>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</si>
  <si>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</si>
  <si>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</si>
  <si>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</si>
  <si>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</si>
  <si>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</si>
  <si>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</si>
  <si>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</si>
  <si>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</si>
  <si>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</si>
  <si>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</si>
  <si>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</si>
  <si>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</si>
  <si>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</si>
  <si>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</si>
  <si>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</si>
  <si>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</si>
  <si>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</si>
  <si>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</si>
  <si>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</si>
  <si>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</si>
  <si>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</si>
  <si>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</si>
  <si>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</si>
  <si>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</si>
  <si>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</si>
  <si>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</si>
  <si>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</si>
  <si>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</si>
  <si>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</si>
  <si>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</si>
  <si>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</si>
  <si>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</si>
  <si>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</si>
  <si>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</si>
  <si>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</si>
  <si>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</si>
  <si>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</si>
  <si>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</si>
  <si>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</si>
  <si>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</si>
  <si>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</si>
  <si>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</si>
  <si>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</si>
  <si>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</si>
  <si>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</si>
  <si>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</si>
  <si>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</si>
  <si>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</si>
  <si>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</si>
  <si>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</si>
  <si>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</si>
  <si>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</si>
  <si>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</si>
  <si>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</si>
  <si>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</si>
  <si>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</si>
  <si>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</si>
  <si>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</si>
  <si>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</si>
  <si>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</si>
  <si>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</si>
  <si>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</si>
  <si>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</si>
  <si>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</si>
  <si>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</si>
  <si>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</si>
  <si>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</si>
  <si>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</si>
  <si>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</si>
  <si>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</si>
  <si>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</si>
  <si>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</si>
  <si>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</si>
  <si>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</si>
  <si>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</si>
  <si>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</si>
  <si>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</si>
  <si>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</si>
  <si>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</si>
  <si>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</si>
  <si>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</si>
  <si>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</si>
  <si>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</si>
  <si>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</si>
  <si>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</si>
  <si>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</si>
  <si>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</si>
  <si>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</si>
  <si>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</si>
  <si>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</si>
  <si>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</si>
  <si>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</si>
  <si>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</si>
  <si>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</si>
  <si>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</si>
  <si>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</si>
  <si>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</si>
  <si>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</si>
  <si>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</si>
  <si>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</si>
  <si>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</si>
  <si>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</si>
  <si>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</si>
  <si>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</si>
  <si>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</si>
  <si>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</si>
  <si>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</si>
  <si>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</si>
  <si>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</si>
  <si>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</si>
  <si>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</si>
  <si>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</si>
  <si>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</si>
  <si>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</si>
  <si>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</si>
  <si>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</si>
  <si>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</si>
  <si>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</si>
  <si>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</si>
  <si>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</si>
  <si>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</si>
  <si>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</si>
  <si>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</si>
  <si>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</si>
  <si>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</si>
  <si>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</si>
  <si>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</si>
  <si>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</si>
  <si>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</si>
  <si>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</si>
  <si>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</si>
  <si>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</si>
  <si>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</si>
  <si>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</si>
  <si>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</si>
  <si>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</si>
  <si>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</si>
  <si>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</si>
  <si>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</si>
  <si>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</si>
  <si>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</si>
  <si>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</si>
  <si>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</si>
  <si>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</si>
  <si>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</si>
  <si>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</si>
  <si>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</si>
  <si>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</si>
  <si>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</si>
  <si>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</si>
  <si>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</si>
  <si>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</si>
  <si>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</si>
  <si>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</si>
  <si>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</si>
  <si>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</si>
  <si>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</si>
  <si>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</si>
  <si>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</si>
  <si>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</si>
  <si>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</si>
  <si>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</si>
  <si>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</si>
  <si>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</si>
  <si>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</si>
  <si>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</si>
  <si>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</si>
  <si>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</si>
  <si>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</si>
  <si>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</si>
  <si>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</si>
  <si>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</si>
  <si>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</si>
  <si>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</si>
  <si>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</si>
  <si>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</si>
  <si>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</si>
  <si>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</si>
  <si>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</si>
  <si>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</si>
  <si>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</si>
  <si>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</si>
  <si>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</si>
  <si>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</si>
  <si>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</si>
  <si>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</si>
  <si>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</si>
  <si>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</si>
  <si>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</si>
  <si>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</si>
  <si>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</si>
  <si>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</si>
  <si>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</si>
  <si>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</si>
  <si>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</si>
  <si>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</si>
  <si>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</si>
  <si>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</si>
  <si>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</si>
  <si>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</si>
  <si>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</si>
  <si>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</si>
  <si>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</si>
  <si>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</si>
  <si>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</si>
  <si>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</si>
  <si>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</si>
  <si>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</si>
  <si>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</si>
  <si>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</si>
  <si>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</si>
  <si>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</si>
  <si>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</si>
  <si>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</si>
  <si>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</si>
  <si>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</si>
  <si>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</si>
  <si>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</si>
  <si>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</si>
  <si>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</si>
  <si>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</si>
  <si>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</si>
  <si>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</si>
  <si>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</si>
  <si>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</si>
  <si>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</si>
  <si>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</si>
  <si>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</si>
  <si>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</si>
  <si>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</si>
  <si>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</si>
  <si>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</si>
  <si>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</si>
  <si>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</si>
  <si>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</si>
  <si>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</si>
  <si>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</si>
  <si>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</si>
  <si>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</si>
  <si>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</si>
  <si>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</si>
  <si>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</si>
  <si>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</si>
  <si>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</si>
  <si>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</si>
  <si>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</si>
  <si>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</si>
  <si>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</si>
  <si>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</si>
  <si>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</si>
  <si>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</si>
  <si>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</si>
  <si>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</si>
  <si>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</si>
  <si>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</si>
  <si>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</si>
  <si>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</si>
  <si>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</si>
  <si>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</si>
  <si>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</si>
  <si>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</si>
  <si>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</si>
  <si>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</si>
  <si>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</si>
  <si>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</si>
  <si>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</si>
  <si>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</si>
  <si>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</si>
  <si>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</si>
  <si>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</si>
  <si>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</si>
  <si>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</si>
  <si>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</si>
  <si>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</si>
  <si>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</si>
  <si>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</si>
  <si>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</si>
  <si>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</si>
  <si>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</si>
  <si>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</si>
  <si>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</si>
  <si>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</si>
  <si>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</si>
  <si>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</si>
  <si>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</si>
  <si>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</si>
  <si>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</si>
  <si>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</si>
  <si>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</si>
  <si>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</si>
  <si>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</si>
  <si>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</si>
  <si>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</si>
  <si>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</si>
  <si>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</si>
  <si>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</si>
  <si>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</si>
  <si>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</si>
  <si>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</si>
  <si>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</si>
  <si>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</si>
  <si>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</si>
  <si>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</si>
  <si>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</si>
  <si>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</si>
  <si>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</si>
  <si>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</si>
  <si>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</si>
  <si>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</si>
  <si>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</si>
  <si>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</si>
  <si>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</si>
  <si>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</si>
  <si>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</si>
  <si>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</si>
  <si>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</si>
  <si>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</si>
  <si>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</si>
  <si>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</si>
  <si>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</si>
  <si>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</si>
  <si>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</si>
  <si>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</si>
  <si>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</si>
  <si>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</si>
  <si>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</si>
  <si>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</si>
  <si>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</si>
  <si>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</si>
  <si>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</si>
  <si>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</si>
  <si>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</si>
  <si>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</si>
  <si>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</si>
  <si>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</si>
  <si>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</si>
  <si>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</si>
  <si>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</si>
  <si>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</si>
  <si>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</si>
  <si>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</si>
  <si>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</si>
  <si>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</si>
  <si>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</si>
  <si>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</si>
  <si>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</si>
  <si>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</si>
  <si>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</si>
  <si>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</si>
  <si>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</si>
  <si>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</si>
  <si>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</si>
  <si>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</si>
  <si>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</si>
  <si>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</si>
  <si>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</si>
  <si>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</si>
  <si>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</si>
  <si>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</si>
  <si>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</si>
  <si>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</si>
  <si>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</si>
  <si>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</si>
  <si>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</si>
  <si>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</si>
  <si>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</si>
  <si>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</si>
  <si>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</si>
  <si>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</si>
  <si>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</si>
  <si>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</si>
  <si>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</si>
  <si>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</si>
  <si>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</si>
  <si>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</si>
  <si>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</si>
  <si>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</si>
  <si>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</si>
  <si>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</si>
  <si>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</si>
  <si>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</si>
  <si>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</si>
  <si>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</si>
  <si>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</si>
  <si>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</si>
  <si>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</si>
  <si>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</si>
  <si>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</si>
  <si>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</si>
  <si>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</si>
  <si>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</si>
  <si>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</si>
  <si>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</si>
  <si>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</si>
  <si>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</si>
  <si>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</si>
  <si>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</si>
  <si>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</si>
  <si>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</si>
  <si>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</si>
  <si>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</si>
  <si>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</si>
  <si>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</si>
  <si>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</si>
  <si>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</si>
  <si>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</si>
  <si>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</si>
  <si>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</si>
  <si>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</si>
  <si>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</si>
  <si>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</si>
  <si>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</si>
  <si>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</si>
  <si>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</si>
  <si>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</si>
  <si>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</si>
  <si>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</si>
  <si>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</si>
  <si>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</si>
  <si>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</si>
  <si>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</si>
  <si>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</si>
  <si>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</si>
  <si>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</si>
  <si>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</si>
  <si>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</si>
  <si>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</si>
  <si>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</si>
  <si>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</si>
  <si>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</si>
  <si>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</si>
  <si>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</si>
  <si>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</si>
  <si>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</si>
  <si>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</si>
  <si>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</si>
  <si>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</si>
  <si>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</si>
  <si>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</si>
  <si>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</si>
  <si>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</si>
  <si>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</si>
  <si>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</si>
  <si>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</si>
  <si>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</si>
  <si>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</si>
  <si>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</si>
  <si>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</si>
  <si>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</si>
  <si>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</si>
  <si>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</si>
  <si>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</si>
  <si>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</si>
  <si>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</si>
  <si>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</si>
  <si>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</si>
  <si>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</si>
  <si>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</si>
  <si>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</si>
  <si>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</si>
  <si>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</si>
  <si>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</si>
  <si>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</si>
  <si>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</si>
  <si>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</si>
  <si>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</si>
  <si>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</si>
  <si>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</si>
  <si>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</si>
  <si>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</si>
  <si>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</si>
  <si>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</si>
  <si>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</si>
  <si>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</si>
  <si>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</si>
  <si>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</si>
  <si>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</si>
  <si>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</si>
  <si>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</si>
  <si>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</si>
  <si>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</si>
  <si>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</si>
  <si>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</si>
  <si>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</si>
  <si>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</si>
  <si>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</si>
  <si>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</si>
  <si>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</si>
  <si>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</si>
  <si>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</si>
  <si>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</si>
  <si>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</si>
  <si>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</si>
  <si>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</si>
  <si>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</si>
  <si>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</si>
  <si>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</si>
  <si>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</si>
  <si>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</si>
  <si>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</si>
  <si>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</si>
  <si>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</si>
  <si>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</si>
  <si>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</si>
  <si>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</si>
  <si>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</si>
  <si>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</si>
  <si>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</si>
  <si>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</si>
  <si>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</si>
  <si>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</si>
  <si>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</si>
  <si>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</si>
  <si>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</si>
  <si>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</si>
  <si>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</si>
  <si>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</si>
  <si>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</si>
  <si>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</si>
  <si>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</si>
  <si>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</si>
  <si>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</si>
  <si>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</si>
  <si>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</si>
  <si>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</si>
  <si>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</si>
  <si>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</si>
  <si>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</si>
  <si>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</si>
  <si>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</si>
  <si>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</si>
  <si>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</si>
  <si>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</si>
  <si>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</si>
  <si>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</si>
  <si>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</si>
  <si>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</si>
  <si>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</si>
  <si>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</si>
  <si>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</si>
  <si>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</si>
  <si>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</si>
  <si>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</si>
  <si>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</si>
  <si>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</si>
  <si>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</si>
  <si>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</si>
  <si>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</si>
  <si>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</si>
  <si>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</si>
  <si>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</si>
  <si>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</si>
  <si>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</si>
  <si>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</si>
  <si>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</si>
  <si>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</si>
  <si>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</si>
  <si>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</si>
  <si>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</si>
  <si>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</si>
  <si>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</si>
  <si>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</si>
  <si>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</si>
  <si>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</si>
  <si>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</si>
  <si>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</si>
  <si>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</si>
  <si>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</si>
  <si>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</si>
  <si>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</si>
  <si>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</si>
  <si>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</si>
  <si>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</si>
  <si>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</si>
  <si>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</si>
  <si>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</si>
  <si>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</si>
  <si>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</si>
  <si>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</si>
  <si>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</si>
  <si>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</si>
  <si>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</si>
  <si>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</si>
  <si>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</si>
  <si>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</si>
  <si>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</si>
  <si>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</si>
  <si>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</si>
  <si>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</si>
  <si>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</si>
  <si>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</si>
  <si>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</si>
  <si>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</si>
  <si>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</si>
  <si>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</si>
  <si>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</si>
  <si>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</si>
  <si>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</si>
  <si>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</si>
  <si>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</si>
  <si>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</si>
  <si>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</si>
  <si>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</si>
  <si>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</si>
  <si>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</si>
  <si>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</si>
  <si>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</si>
  <si>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</si>
  <si>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</si>
  <si>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</si>
  <si>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</si>
  <si>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</si>
  <si>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</si>
  <si>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</si>
  <si>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</si>
  <si>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</si>
  <si>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</si>
  <si>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</si>
  <si>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</si>
  <si>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</si>
  <si>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</si>
  <si>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</si>
  <si>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</si>
  <si>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</si>
  <si>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</si>
  <si>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</si>
  <si>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</si>
  <si>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</si>
  <si>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</si>
  <si>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</si>
  <si>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</si>
  <si>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</si>
  <si>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</si>
  <si>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</si>
  <si>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</si>
  <si>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</si>
  <si>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</si>
  <si>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</si>
  <si>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</si>
  <si>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</si>
  <si>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</si>
  <si>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</si>
  <si>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</si>
  <si>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</si>
  <si>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</si>
  <si>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</si>
  <si>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</si>
  <si>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</si>
  <si>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</si>
  <si>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</si>
  <si>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</si>
  <si>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</si>
  <si>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</si>
  <si>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</si>
  <si>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</si>
  <si>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</si>
  <si>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</si>
  <si>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</si>
  <si>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</si>
  <si>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</si>
  <si>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</si>
  <si>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</si>
  <si>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</si>
  <si>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</si>
  <si>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</si>
  <si>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</si>
  <si>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</si>
  <si>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</si>
  <si>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</si>
  <si>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</si>
  <si>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</si>
  <si>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</si>
  <si>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</si>
  <si>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</si>
  <si>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</si>
  <si>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</si>
  <si>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</si>
  <si>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</si>
  <si>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</si>
  <si>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</si>
  <si>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</si>
  <si>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</si>
  <si>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</si>
  <si>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</si>
  <si>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</si>
  <si>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</si>
  <si>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</si>
  <si>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</si>
  <si>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</si>
  <si>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</si>
  <si>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</si>
  <si>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</si>
  <si>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</si>
  <si>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</si>
  <si>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</si>
  <si>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</si>
  <si>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</si>
  <si>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</si>
  <si>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</si>
  <si>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</si>
  <si>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</si>
  <si>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</si>
  <si>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</si>
  <si>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</si>
  <si>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</si>
  <si>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</si>
  <si>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</si>
  <si>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</si>
  <si>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</si>
  <si>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</si>
  <si>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</si>
  <si>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</si>
  <si>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</si>
  <si>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</si>
  <si>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</si>
  <si>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</si>
  <si>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</si>
  <si>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</si>
  <si>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</si>
  <si>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</si>
  <si>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</si>
  <si>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</si>
  <si>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</si>
  <si>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</si>
  <si>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</si>
  <si>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</si>
  <si>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</si>
  <si>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</si>
  <si>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</si>
  <si>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</si>
  <si>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</si>
  <si>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</si>
  <si>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</si>
  <si>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</si>
  <si>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</si>
  <si>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</si>
  <si>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</si>
  <si>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3336000027</t>
  </si>
  <si>
    <t>REINICIO FALLIDO</t>
  </si>
  <si>
    <t>GAVETA DE DEPOSITO LLENA</t>
  </si>
  <si>
    <t xml:space="preserve">Gonzalez Ceballos, Dionisio </t>
  </si>
  <si>
    <t>LECTOR</t>
  </si>
  <si>
    <t>REINICIO FALLIDO POR LECTOR</t>
  </si>
  <si>
    <t>3336001953</t>
  </si>
  <si>
    <t>Acevedo Dominguez, Victor Leonardo</t>
  </si>
  <si>
    <t>3336002089</t>
  </si>
  <si>
    <t>Closed</t>
  </si>
  <si>
    <t>3336003011</t>
  </si>
  <si>
    <t>3336002918</t>
  </si>
  <si>
    <t>3336002718</t>
  </si>
  <si>
    <t>3336002693</t>
  </si>
  <si>
    <t>3336003276</t>
  </si>
  <si>
    <t>3336003266</t>
  </si>
  <si>
    <t>3336003581</t>
  </si>
  <si>
    <t>3336003572</t>
  </si>
  <si>
    <t>3336003667</t>
  </si>
  <si>
    <t>3336003664</t>
  </si>
  <si>
    <t>3336003687</t>
  </si>
  <si>
    <t>3336003676</t>
  </si>
  <si>
    <t>3336004299</t>
  </si>
  <si>
    <t>3336004273</t>
  </si>
  <si>
    <t>3336004183</t>
  </si>
  <si>
    <t>3336004130</t>
  </si>
  <si>
    <t>3336004026</t>
  </si>
  <si>
    <t>3336003935</t>
  </si>
  <si>
    <t>3336003903</t>
  </si>
  <si>
    <t>3336003790</t>
  </si>
  <si>
    <t xml:space="preserve">DISPENSADOR </t>
  </si>
  <si>
    <t>3336004719</t>
  </si>
  <si>
    <t>3336004704</t>
  </si>
  <si>
    <t>3336004687</t>
  </si>
  <si>
    <t>3336004677</t>
  </si>
  <si>
    <t>3336004651</t>
  </si>
  <si>
    <t>3336004649</t>
  </si>
  <si>
    <t>3336004608</t>
  </si>
  <si>
    <t>3336004588</t>
  </si>
  <si>
    <t>3336004585</t>
  </si>
  <si>
    <t>3336004580</t>
  </si>
  <si>
    <t>3336004558</t>
  </si>
  <si>
    <t>3336004487</t>
  </si>
  <si>
    <t>3336004432</t>
  </si>
  <si>
    <t>3336004336</t>
  </si>
  <si>
    <t>Hold</t>
  </si>
  <si>
    <t xml:space="preserve"> DISPENSADOR</t>
  </si>
  <si>
    <t>INHIBIDO</t>
  </si>
  <si>
    <t>3336005079</t>
  </si>
  <si>
    <t>3336005078</t>
  </si>
  <si>
    <t>3336005060</t>
  </si>
  <si>
    <t>3336005057</t>
  </si>
  <si>
    <t>3336005054</t>
  </si>
  <si>
    <t>3336005052</t>
  </si>
  <si>
    <t>3336005051</t>
  </si>
  <si>
    <t>3336005028</t>
  </si>
  <si>
    <t>3336005009</t>
  </si>
  <si>
    <t>3336004928</t>
  </si>
  <si>
    <t>3336004920</t>
  </si>
  <si>
    <t>3336004885</t>
  </si>
  <si>
    <t>3336004846</t>
  </si>
  <si>
    <t>3336004830</t>
  </si>
  <si>
    <t>3336004822</t>
  </si>
  <si>
    <t>3336004808</t>
  </si>
  <si>
    <t>3336004801</t>
  </si>
  <si>
    <t>3336005103</t>
  </si>
  <si>
    <t>3336005101</t>
  </si>
  <si>
    <t>3336005100</t>
  </si>
  <si>
    <t>3336005099</t>
  </si>
  <si>
    <t>3336005098</t>
  </si>
  <si>
    <t>3336005097</t>
  </si>
  <si>
    <t>3336005096</t>
  </si>
  <si>
    <t>3336005095</t>
  </si>
  <si>
    <t>3336005090</t>
  </si>
  <si>
    <t>3336005088</t>
  </si>
  <si>
    <t>3336005087</t>
  </si>
  <si>
    <t>3336005086</t>
  </si>
  <si>
    <t>28 Agosto de 2021</t>
  </si>
  <si>
    <t>3336005122</t>
  </si>
  <si>
    <t>3336005121</t>
  </si>
  <si>
    <t>3336005120</t>
  </si>
  <si>
    <t>3336005119</t>
  </si>
  <si>
    <t>3336005118</t>
  </si>
  <si>
    <t>3336005117</t>
  </si>
  <si>
    <t>3336005116</t>
  </si>
  <si>
    <t>3336005115</t>
  </si>
  <si>
    <t>3336005114</t>
  </si>
  <si>
    <t>3336005113</t>
  </si>
  <si>
    <t>3336005112</t>
  </si>
  <si>
    <t>3336005111</t>
  </si>
  <si>
    <t>3336005110</t>
  </si>
  <si>
    <t>3336005109</t>
  </si>
  <si>
    <t>3336005107</t>
  </si>
  <si>
    <t>3336005106</t>
  </si>
  <si>
    <t>3336005105</t>
  </si>
  <si>
    <t>3336005104</t>
  </si>
  <si>
    <t>3336005258</t>
  </si>
  <si>
    <t>3336005257</t>
  </si>
  <si>
    <t>3336005254</t>
  </si>
  <si>
    <t>3336005249</t>
  </si>
  <si>
    <t>3336005246</t>
  </si>
  <si>
    <t>3336005237</t>
  </si>
  <si>
    <t>3336005233</t>
  </si>
  <si>
    <t>3336005210</t>
  </si>
  <si>
    <t>3336005207</t>
  </si>
  <si>
    <t>3336005205</t>
  </si>
  <si>
    <t>3336005204</t>
  </si>
  <si>
    <t>3336005202</t>
  </si>
  <si>
    <t>3336005194</t>
  </si>
  <si>
    <t>3336005192</t>
  </si>
  <si>
    <t>3336005191</t>
  </si>
  <si>
    <t>3336005185</t>
  </si>
  <si>
    <t>3336005184</t>
  </si>
  <si>
    <t>3336005178</t>
  </si>
  <si>
    <t>3336005167</t>
  </si>
  <si>
    <t>3336005159</t>
  </si>
  <si>
    <t>3336005132</t>
  </si>
  <si>
    <t>3336005131</t>
  </si>
  <si>
    <t>3336005130</t>
  </si>
  <si>
    <t>3336005128</t>
  </si>
  <si>
    <t>3336005127</t>
  </si>
  <si>
    <t>3336005126</t>
  </si>
  <si>
    <t>3336005283</t>
  </si>
  <si>
    <t>3336005280</t>
  </si>
  <si>
    <t>3336005279</t>
  </si>
  <si>
    <t>ENVIO DE CARGA</t>
  </si>
  <si>
    <t>Peguero Solano, Victor Manuel</t>
  </si>
  <si>
    <t>Cuevas Peralta, Ivan Hanell</t>
  </si>
  <si>
    <t>CARGA EXITOSA</t>
  </si>
  <si>
    <t>3336005359</t>
  </si>
  <si>
    <t>3336005357</t>
  </si>
  <si>
    <t>3336005353</t>
  </si>
  <si>
    <t>3336005351</t>
  </si>
  <si>
    <t>3336005350</t>
  </si>
  <si>
    <t>3336005346</t>
  </si>
  <si>
    <t>3336005337</t>
  </si>
  <si>
    <t>3336005331</t>
  </si>
  <si>
    <t>3336005330</t>
  </si>
  <si>
    <t>3336005329</t>
  </si>
  <si>
    <t>3336005327</t>
  </si>
  <si>
    <t>3336005325</t>
  </si>
  <si>
    <t>3336005324</t>
  </si>
  <si>
    <t>3336005323</t>
  </si>
  <si>
    <t>3336005317</t>
  </si>
  <si>
    <t>3336005314</t>
  </si>
  <si>
    <t>3336005311</t>
  </si>
  <si>
    <t>3336005309</t>
  </si>
  <si>
    <t>3336005293</t>
  </si>
  <si>
    <t>3336005284</t>
  </si>
  <si>
    <t>3336005282</t>
  </si>
  <si>
    <t>3336005368</t>
  </si>
  <si>
    <t>3336005367</t>
  </si>
  <si>
    <t>3336005363</t>
  </si>
  <si>
    <t>3336005361</t>
  </si>
  <si>
    <t>3336005116 </t>
  </si>
  <si>
    <t>3336005130 </t>
  </si>
  <si>
    <t>3336005122 </t>
  </si>
  <si>
    <t>3336005114 </t>
  </si>
  <si>
    <t>3336005120 </t>
  </si>
  <si>
    <t>3336005113 </t>
  </si>
  <si>
    <t>3336005272 </t>
  </si>
  <si>
    <t>3336005276 </t>
  </si>
  <si>
    <t>3336005121 </t>
  </si>
  <si>
    <t>3336005249 </t>
  </si>
  <si>
    <t>3336005115 </t>
  </si>
  <si>
    <t>3336005110 </t>
  </si>
  <si>
    <t>3336003664 </t>
  </si>
  <si>
    <t>3336005117 </t>
  </si>
  <si>
    <t>3336005119 </t>
  </si>
  <si>
    <t>3336005112 </t>
  </si>
  <si>
    <t>3336005257 </t>
  </si>
  <si>
    <t>3336005327 </t>
  </si>
  <si>
    <t>3336005337 </t>
  </si>
  <si>
    <t>3336005351 </t>
  </si>
  <si>
    <t>3336005361 </t>
  </si>
  <si>
    <t>3336005383 </t>
  </si>
  <si>
    <t>3336005111 </t>
  </si>
  <si>
    <t>3336005118 </t>
  </si>
  <si>
    <t>3336005282 </t>
  </si>
  <si>
    <t>3336005109 </t>
  </si>
  <si>
    <t>3336005476</t>
  </si>
  <si>
    <t>REINICIO EXITOSO POR LECTOR</t>
  </si>
  <si>
    <t>Moreta, Christian Aury</t>
  </si>
  <si>
    <t>3336005475</t>
  </si>
  <si>
    <t>3336005474</t>
  </si>
  <si>
    <t>3336005473</t>
  </si>
  <si>
    <t>3336005472</t>
  </si>
  <si>
    <t>3336005471</t>
  </si>
  <si>
    <t>3336005470</t>
  </si>
  <si>
    <t>3336005469</t>
  </si>
  <si>
    <t>3336005468</t>
  </si>
  <si>
    <t>3336005467</t>
  </si>
  <si>
    <t>3336005466</t>
  </si>
  <si>
    <t>3336005465</t>
  </si>
  <si>
    <t>3336005464</t>
  </si>
  <si>
    <t>3336005463</t>
  </si>
  <si>
    <t>3336005462</t>
  </si>
  <si>
    <t>3336005460</t>
  </si>
  <si>
    <t>3336005459</t>
  </si>
  <si>
    <t>CARGA FALLIDA INHIBIDO</t>
  </si>
  <si>
    <t>3336005458</t>
  </si>
  <si>
    <t>REINICIO EXITOSO POR INHIBIDO</t>
  </si>
  <si>
    <t>3336005457</t>
  </si>
  <si>
    <t>3336005456</t>
  </si>
  <si>
    <t>Triinet</t>
  </si>
  <si>
    <t xml:space="preserve">Perez Almonte, Franklin </t>
  </si>
  <si>
    <t>3336005455</t>
  </si>
  <si>
    <t>3336005454</t>
  </si>
  <si>
    <t>3336005453</t>
  </si>
  <si>
    <t>3336005452</t>
  </si>
  <si>
    <t>3336005450</t>
  </si>
  <si>
    <t>3336005449</t>
  </si>
  <si>
    <t>3336005448</t>
  </si>
  <si>
    <t>3336005447</t>
  </si>
  <si>
    <t>3336005446</t>
  </si>
  <si>
    <t>3336005445</t>
  </si>
  <si>
    <t>3336005444</t>
  </si>
  <si>
    <t>3336005443</t>
  </si>
  <si>
    <t>3336005442</t>
  </si>
  <si>
    <t>3336005441</t>
  </si>
  <si>
    <t>3336005439</t>
  </si>
  <si>
    <t>3336005436</t>
  </si>
  <si>
    <t>3336005397</t>
  </si>
  <si>
    <t>3336005396</t>
  </si>
  <si>
    <t>3336005395</t>
  </si>
  <si>
    <t>3336005394</t>
  </si>
  <si>
    <t>3336005393</t>
  </si>
  <si>
    <t>3336005392</t>
  </si>
  <si>
    <t>3336005390</t>
  </si>
  <si>
    <t>3336005388</t>
  </si>
  <si>
    <t>3336005387</t>
  </si>
  <si>
    <t>3336005385</t>
  </si>
  <si>
    <t>3336005384</t>
  </si>
  <si>
    <t>3336005383</t>
  </si>
  <si>
    <t>28/08/2021 20:05</t>
  </si>
  <si>
    <t>28/08/2021 21:10</t>
  </si>
  <si>
    <t>28/08/2021 20:59</t>
  </si>
  <si>
    <t>28/08/2021 21:03</t>
  </si>
  <si>
    <t>28/08/2021 21:11</t>
  </si>
  <si>
    <t>28/08/2021 21:14</t>
  </si>
  <si>
    <t>28/08/2021 21:12</t>
  </si>
  <si>
    <t>28/08/2021 19:02</t>
  </si>
  <si>
    <t>28/08/2021 21:07</t>
  </si>
  <si>
    <t>28/08/2021 21:06</t>
  </si>
  <si>
    <t>28/08/2021 21:16</t>
  </si>
  <si>
    <t>28/08/2021 20:52</t>
  </si>
  <si>
    <t>28/08/2021 21:17</t>
  </si>
  <si>
    <t>28/08/2021 21:19</t>
  </si>
  <si>
    <t>28/8/2021 21:20</t>
  </si>
  <si>
    <t>28/08/2021 21:20</t>
  </si>
  <si>
    <t>28/08/2021 15:20</t>
  </si>
  <si>
    <t>28/08/2021 21:22</t>
  </si>
  <si>
    <t>28/08/2021 20:55</t>
  </si>
  <si>
    <t>28/08/2021 20:00</t>
  </si>
  <si>
    <t>28/08/2021 12:40</t>
  </si>
  <si>
    <t>28/08/2021 21:21</t>
  </si>
  <si>
    <t>28/08/2021 18:05</t>
  </si>
  <si>
    <t>28/08/2021 20:01</t>
  </si>
  <si>
    <t>28/08/2021 21:09</t>
  </si>
  <si>
    <t>28/08/2021 21:23</t>
  </si>
  <si>
    <t>CARGA FALLIDA</t>
  </si>
  <si>
    <t>REINICIO EXITOSO</t>
  </si>
  <si>
    <t>3336005484</t>
  </si>
  <si>
    <t>3336005483</t>
  </si>
  <si>
    <t>3336005482</t>
  </si>
  <si>
    <t>3336005481</t>
  </si>
  <si>
    <t>3336005480</t>
  </si>
  <si>
    <t>3336005479</t>
  </si>
  <si>
    <t>3336005478</t>
  </si>
  <si>
    <t>3336005477</t>
  </si>
  <si>
    <t>28/08/2021 13:54</t>
  </si>
  <si>
    <t>28/08/2021 22:54</t>
  </si>
  <si>
    <t>28/08/2021 23:44</t>
  </si>
  <si>
    <t>28/08/2021 19:18</t>
  </si>
  <si>
    <t>28/08/2021 13:06</t>
  </si>
  <si>
    <t>28/08/2021 23:03</t>
  </si>
  <si>
    <t>28/08/2021 21:49</t>
  </si>
  <si>
    <t>28/08/2021 22:47</t>
  </si>
  <si>
    <t>28/08/2021 23:07</t>
  </si>
  <si>
    <t>28/08/2021 23:34</t>
  </si>
  <si>
    <t>28/08/2021 10:13</t>
  </si>
  <si>
    <t>28/08/2021 23:05</t>
  </si>
  <si>
    <t>28/08/2021 23:27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</si>
</sst>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2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9" xfId="0" applyFont="1" applyFill="1" applyBorder="1" applyAlignment="1">
      <alignment horizontal="center" vertical="center"/>
    </xf>
    <xf numFmtId="0" fontId="54" fillId="5" borderId="61" xfId="0" applyFont="1" applyFill="1" applyBorder="1" applyAlignment="1">
      <alignment horizontal="center" vertical="center"/>
    </xf>
    <xf numFmtId="22" fontId="54" fillId="5" borderId="61" xfId="0" applyNumberFormat="1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8" fillId="49" borderId="61" xfId="0" applyFont="1" applyFill="1" applyBorder="1" applyAlignment="1">
      <alignment horizontal="center" vertical="center" wrapText="1"/>
    </xf>
    <xf numFmtId="22" fontId="56" fillId="5" borderId="61" xfId="0" applyNumberFormat="1" applyFont="1" applyFill="1" applyBorder="1" applyAlignment="1">
      <alignment horizontal="center" vertical="center"/>
    </xf>
    <xf numFmtId="0" fontId="43" fillId="42" borderId="37" xfId="0" applyFont="1" applyFill="1" applyBorder="1" applyAlignment="1">
      <alignment horizontal="center" vertical="center" wrapText="1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0" fillId="43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5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73" xfId="0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4"/>
      <tableStyleElement type="headerRow" dxfId="173"/>
      <tableStyleElement type="totalRow" dxfId="172"/>
      <tableStyleElement type="firstColumn" dxfId="171"/>
      <tableStyleElement type="lastColumn" dxfId="170"/>
      <tableStyleElement type="firstRowStripe" dxfId="169"/>
      <tableStyleElement type="firstColumnStripe" dxfId="16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111.832442129627 días</v>
      </c>
      <c r="B3" s="94" t="s">
        <v>2533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2616</v>
      </c>
    </row>
    <row r="4" spans="1:11" ht="18" x14ac:dyDescent="0.25">
      <c r="A4" s="107" t="str">
        <f t="shared" ref="A4:A12" ca="1" si="0">CONCATENATE(TODAY()-C4," días")</f>
        <v>74.4985879629603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2617</v>
      </c>
    </row>
    <row r="5" spans="1:11" ht="18" x14ac:dyDescent="0.25">
      <c r="A5" s="107" t="str">
        <f ca="1">CONCATENATE(TODAY()-C5," días")</f>
        <v>64.4985879629603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2616</v>
      </c>
    </row>
    <row r="6" spans="1:11" ht="18" x14ac:dyDescent="0.25">
      <c r="A6" s="107" t="str">
        <f t="shared" ca="1" si="0"/>
        <v>64.5651273148178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2616</v>
      </c>
    </row>
    <row r="7" spans="1:11" ht="18" x14ac:dyDescent="0.25">
      <c r="A7" s="107" t="str">
        <f t="shared" ca="1" si="0"/>
        <v>35.0556018518546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2585</v>
      </c>
    </row>
    <row r="8" spans="1:11" ht="18" x14ac:dyDescent="0.25">
      <c r="A8" s="107" t="str">
        <f t="shared" ca="1" si="0"/>
        <v>29.4964583333349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2606</v>
      </c>
    </row>
    <row r="9" spans="1:11" ht="18" x14ac:dyDescent="0.25">
      <c r="A9" s="107" t="str">
        <f t="shared" ca="1" si="0"/>
        <v>16.0611689814832 días</v>
      </c>
      <c r="B9" s="126" t="s">
        <v>2613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2585</v>
      </c>
    </row>
    <row r="10" spans="1:11" ht="18" x14ac:dyDescent="0.25">
      <c r="A10" s="107" t="str">
        <f t="shared" ca="1" si="0"/>
        <v>18.1852893518517 días</v>
      </c>
      <c r="B10" s="126" t="s">
        <v>2610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14.2875578703679 días</v>
      </c>
      <c r="B11" s="126" t="s">
        <v>2619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2625</v>
      </c>
    </row>
    <row r="12" spans="1:11" ht="18" x14ac:dyDescent="0.25">
      <c r="A12" s="107" t="str">
        <f t="shared" ca="1" si="0"/>
        <v>14.1782986111139 días</v>
      </c>
      <c r="B12" s="126" t="s">
        <v>2618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2" priority="99402"/>
  </conditionalFormatting>
  <conditionalFormatting sqref="E3">
    <cfRule type="duplicateValues" dxfId="101" priority="121765"/>
  </conditionalFormatting>
  <conditionalFormatting sqref="E3">
    <cfRule type="duplicateValues" dxfId="100" priority="121766"/>
    <cfRule type="duplicateValues" dxfId="99" priority="121767"/>
  </conditionalFormatting>
  <conditionalFormatting sqref="E3">
    <cfRule type="duplicateValues" dxfId="98" priority="121768"/>
    <cfRule type="duplicateValues" dxfId="97" priority="121769"/>
    <cfRule type="duplicateValues" dxfId="96" priority="121770"/>
    <cfRule type="duplicateValues" dxfId="95" priority="121771"/>
  </conditionalFormatting>
  <conditionalFormatting sqref="B3">
    <cfRule type="duplicateValues" dxfId="94" priority="121772"/>
  </conditionalFormatting>
  <conditionalFormatting sqref="E4">
    <cfRule type="duplicateValues" dxfId="93" priority="117"/>
  </conditionalFormatting>
  <conditionalFormatting sqref="E4">
    <cfRule type="duplicateValues" dxfId="92" priority="114"/>
    <cfRule type="duplicateValues" dxfId="91" priority="115"/>
    <cfRule type="duplicateValues" dxfId="90" priority="116"/>
  </conditionalFormatting>
  <conditionalFormatting sqref="E4">
    <cfRule type="duplicateValues" dxfId="89" priority="113"/>
  </conditionalFormatting>
  <conditionalFormatting sqref="E4">
    <cfRule type="duplicateValues" dxfId="88" priority="110"/>
    <cfRule type="duplicateValues" dxfId="87" priority="111"/>
    <cfRule type="duplicateValues" dxfId="86" priority="112"/>
  </conditionalFormatting>
  <conditionalFormatting sqref="B4">
    <cfRule type="duplicateValues" dxfId="85" priority="109"/>
  </conditionalFormatting>
  <conditionalFormatting sqref="E4">
    <cfRule type="duplicateValues" dxfId="84" priority="108"/>
  </conditionalFormatting>
  <conditionalFormatting sqref="B5">
    <cfRule type="duplicateValues" dxfId="83" priority="92"/>
  </conditionalFormatting>
  <conditionalFormatting sqref="E5">
    <cfRule type="duplicateValues" dxfId="82" priority="91"/>
  </conditionalFormatting>
  <conditionalFormatting sqref="E5">
    <cfRule type="duplicateValues" dxfId="81" priority="88"/>
    <cfRule type="duplicateValues" dxfId="80" priority="89"/>
    <cfRule type="duplicateValues" dxfId="79" priority="90"/>
  </conditionalFormatting>
  <conditionalFormatting sqref="E5">
    <cfRule type="duplicateValues" dxfId="78" priority="87"/>
  </conditionalFormatting>
  <conditionalFormatting sqref="E5">
    <cfRule type="duplicateValues" dxfId="77" priority="84"/>
    <cfRule type="duplicateValues" dxfId="76" priority="85"/>
    <cfRule type="duplicateValues" dxfId="75" priority="86"/>
  </conditionalFormatting>
  <conditionalFormatting sqref="E5">
    <cfRule type="duplicateValues" dxfId="74" priority="83"/>
  </conditionalFormatting>
  <conditionalFormatting sqref="E7">
    <cfRule type="duplicateValues" dxfId="73" priority="36"/>
  </conditionalFormatting>
  <conditionalFormatting sqref="E7">
    <cfRule type="duplicateValues" dxfId="72" priority="34"/>
    <cfRule type="duplicateValues" dxfId="71" priority="35"/>
  </conditionalFormatting>
  <conditionalFormatting sqref="E7">
    <cfRule type="duplicateValues" dxfId="70" priority="31"/>
    <cfRule type="duplicateValues" dxfId="69" priority="32"/>
    <cfRule type="duplicateValues" dxfId="68" priority="33"/>
  </conditionalFormatting>
  <conditionalFormatting sqref="E7">
    <cfRule type="duplicateValues" dxfId="67" priority="27"/>
    <cfRule type="duplicateValues" dxfId="66" priority="28"/>
    <cfRule type="duplicateValues" dxfId="65" priority="29"/>
    <cfRule type="duplicateValues" dxfId="64" priority="30"/>
  </conditionalFormatting>
  <conditionalFormatting sqref="B7">
    <cfRule type="duplicateValues" dxfId="63" priority="26"/>
  </conditionalFormatting>
  <conditionalFormatting sqref="B7">
    <cfRule type="duplicateValues" dxfId="62" priority="24"/>
    <cfRule type="duplicateValues" dxfId="61" priority="25"/>
  </conditionalFormatting>
  <conditionalFormatting sqref="E8">
    <cfRule type="duplicateValues" dxfId="60" priority="23"/>
  </conditionalFormatting>
  <conditionalFormatting sqref="E8">
    <cfRule type="duplicateValues" dxfId="59" priority="22"/>
  </conditionalFormatting>
  <conditionalFormatting sqref="B8">
    <cfRule type="duplicateValues" dxfId="58" priority="21"/>
  </conditionalFormatting>
  <conditionalFormatting sqref="E8">
    <cfRule type="duplicateValues" dxfId="57" priority="20"/>
  </conditionalFormatting>
  <conditionalFormatting sqref="B8">
    <cfRule type="duplicateValues" dxfId="56" priority="19"/>
  </conditionalFormatting>
  <conditionalFormatting sqref="E8">
    <cfRule type="duplicateValues" dxfId="55" priority="18"/>
  </conditionalFormatting>
  <conditionalFormatting sqref="E9">
    <cfRule type="duplicateValues" dxfId="54" priority="7"/>
    <cfRule type="duplicateValues" dxfId="53" priority="8"/>
    <cfRule type="duplicateValues" dxfId="52" priority="9"/>
    <cfRule type="duplicateValues" dxfId="51" priority="10"/>
  </conditionalFormatting>
  <conditionalFormatting sqref="B9">
    <cfRule type="duplicateValues" dxfId="50" priority="130228"/>
  </conditionalFormatting>
  <conditionalFormatting sqref="E6">
    <cfRule type="duplicateValues" dxfId="49" priority="130230"/>
  </conditionalFormatting>
  <conditionalFormatting sqref="B6">
    <cfRule type="duplicateValues" dxfId="48" priority="130231"/>
  </conditionalFormatting>
  <conditionalFormatting sqref="B6">
    <cfRule type="duplicateValues" dxfId="47" priority="130232"/>
    <cfRule type="duplicateValues" dxfId="46" priority="130233"/>
    <cfRule type="duplicateValues" dxfId="45" priority="130234"/>
  </conditionalFormatting>
  <conditionalFormatting sqref="E6">
    <cfRule type="duplicateValues" dxfId="44" priority="130235"/>
    <cfRule type="duplicateValues" dxfId="43" priority="130236"/>
  </conditionalFormatting>
  <conditionalFormatting sqref="E6">
    <cfRule type="duplicateValues" dxfId="42" priority="130237"/>
    <cfRule type="duplicateValues" dxfId="41" priority="130238"/>
    <cfRule type="duplicateValues" dxfId="40" priority="130239"/>
  </conditionalFormatting>
  <conditionalFormatting sqref="E6">
    <cfRule type="duplicateValues" dxfId="39" priority="130240"/>
    <cfRule type="duplicateValues" dxfId="38" priority="130241"/>
    <cfRule type="duplicateValues" dxfId="37" priority="130242"/>
    <cfRule type="duplicateValues" dxfId="36" priority="130243"/>
  </conditionalFormatting>
  <conditionalFormatting sqref="B10:B12">
    <cfRule type="duplicateValues" dxfId="35" priority="2"/>
  </conditionalFormatting>
  <conditionalFormatting sqref="E10:E12">
    <cfRule type="duplicateValues" dxfId="3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2622</v>
      </c>
      <c r="C5" s="29" t="s">
        <v>2621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2532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2575</v>
      </c>
      <c r="C148" s="113" t="s">
        <v>2576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2596</v>
      </c>
      <c r="C212" s="29" t="s">
        <v>2589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2551</v>
      </c>
      <c r="C244" s="29" t="s">
        <v>2574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2543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2607</v>
      </c>
      <c r="C265" s="29" t="s">
        <v>2568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2597</v>
      </c>
      <c r="C266" s="29" t="s">
        <v>2590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2598</v>
      </c>
      <c r="C268" s="29" t="s">
        <v>2591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2599</v>
      </c>
      <c r="C287" s="29" t="s">
        <v>2592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2600</v>
      </c>
      <c r="C298" s="29" t="s">
        <v>2593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2588</v>
      </c>
      <c r="C312" s="32" t="s">
        <v>2587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2601</v>
      </c>
      <c r="C331" s="29" t="s">
        <v>2594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2573</v>
      </c>
      <c r="C343" s="32" t="s">
        <v>2572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2602</v>
      </c>
      <c r="C345" s="29" t="s">
        <v>2595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2604</v>
      </c>
      <c r="C347" s="29" t="s">
        <v>2605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2581</v>
      </c>
      <c r="C350" s="32" t="s">
        <v>2580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6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3" priority="12"/>
  </conditionalFormatting>
  <conditionalFormatting sqref="B823:B1048576 B1:B810">
    <cfRule type="duplicateValues" dxfId="32" priority="11"/>
  </conditionalFormatting>
  <conditionalFormatting sqref="A811:A814">
    <cfRule type="duplicateValues" dxfId="31" priority="10"/>
  </conditionalFormatting>
  <conditionalFormatting sqref="B811:B814">
    <cfRule type="duplicateValues" dxfId="30" priority="9"/>
  </conditionalFormatting>
  <conditionalFormatting sqref="A823:A1048576 A1:A814">
    <cfRule type="duplicateValues" dxfId="29" priority="8"/>
  </conditionalFormatting>
  <conditionalFormatting sqref="A815:A821">
    <cfRule type="duplicateValues" dxfId="28" priority="7"/>
  </conditionalFormatting>
  <conditionalFormatting sqref="B815:B821">
    <cfRule type="duplicateValues" dxfId="27" priority="6"/>
  </conditionalFormatting>
  <conditionalFormatting sqref="A815:A821">
    <cfRule type="duplicateValues" dxfId="26" priority="5"/>
  </conditionalFormatting>
  <conditionalFormatting sqref="A822">
    <cfRule type="duplicateValues" dxfId="25" priority="4"/>
  </conditionalFormatting>
  <conditionalFormatting sqref="A822">
    <cfRule type="duplicateValues" dxfId="24" priority="2"/>
  </conditionalFormatting>
  <conditionalFormatting sqref="B822">
    <cfRule type="duplicateValues" dxfId="2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B1035098"/>
  <sheetViews>
    <sheetView tabSelected="1" topLeftCell="J1" zoomScale="70" zoomScaleNormal="70" workbookViewId="0">
      <pane ySplit="4" topLeftCell="A5" activePane="bottomLeft" state="frozen"/>
      <selection pane="bottomLeft" activeCell="Q20" sqref="Q20"/>
    </sheetView>
  </sheetViews>
  <sheetFormatPr baseColWidth="10" defaultColWidth="26.42578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bestFit="1" customWidth="1"/>
    <col min="7" max="7" width="52.8554687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8.85546875" style="78" bestFit="1" customWidth="1"/>
    <col min="17" max="17" width="52" style="69" bestFit="1" customWidth="1"/>
    <col min="18" max="16384" width="26.42578125" style="42"/>
  </cols>
  <sheetData>
    <row r="1" spans="1:17" ht="18" x14ac:dyDescent="0.25">
      <c r="A1" s="160" t="s">
        <v>2147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2144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2704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17" ht="18" x14ac:dyDescent="0.25">
      <c r="A5" s="142" t="str">
        <f>VLOOKUP(E5,'LISTADO ATM'!$A$2:$C$901,3,0)</f>
        <v>DISTRITO NACIONAL</v>
      </c>
      <c r="B5" s="126" t="s">
        <v>2635</v>
      </c>
      <c r="C5" s="96">
        <v>44434.329351851855</v>
      </c>
      <c r="D5" s="96" t="s">
        <v>2174</v>
      </c>
      <c r="E5" s="126">
        <v>18</v>
      </c>
      <c r="F5" s="142" t="str">
        <f>VLOOKUP(E5,VIP!$A$2:$O15436,2,0)</f>
        <v>DRBR018</v>
      </c>
      <c r="G5" s="142" t="str">
        <f>VLOOKUP(E5,'LISTADO ATM'!$A$2:$B$900,2,0)</f>
        <v xml:space="preserve">ATM Oficina Haina Occidental I </v>
      </c>
      <c r="H5" s="142" t="str">
        <f>VLOOKUP(E5,VIP!$A$2:$O20397,7,FALSE)</f>
        <v>Si</v>
      </c>
      <c r="I5" s="142" t="str">
        <f>VLOOKUP(E5,VIP!$A$2:$O12362,8,FALSE)</f>
        <v>Si</v>
      </c>
      <c r="J5" s="142" t="str">
        <f>VLOOKUP(E5,VIP!$A$2:$O12312,8,FALSE)</f>
        <v>Si</v>
      </c>
      <c r="K5" s="142" t="str">
        <f>VLOOKUP(E5,VIP!$A$2:$O15886,6,0)</f>
        <v>SI</v>
      </c>
      <c r="L5" s="135" t="s">
        <v>2213</v>
      </c>
      <c r="M5" s="150" t="s">
        <v>2534</v>
      </c>
      <c r="N5" s="95" t="s">
        <v>2444</v>
      </c>
      <c r="O5" s="142" t="s">
        <v>2446</v>
      </c>
      <c r="P5" s="142"/>
      <c r="Q5" s="151">
        <v>44436.23541666667</v>
      </c>
    </row>
    <row r="6" spans="1:17" ht="18" x14ac:dyDescent="0.25">
      <c r="A6" s="142" t="str">
        <f>VLOOKUP(E6,'LISTADO ATM'!$A$2:$C$901,3,0)</f>
        <v>DISTRITO NACIONAL</v>
      </c>
      <c r="B6" s="126" t="s">
        <v>2668</v>
      </c>
      <c r="C6" s="96">
        <v>44435.551516203705</v>
      </c>
      <c r="D6" s="96" t="s">
        <v>2174</v>
      </c>
      <c r="E6" s="126">
        <v>57</v>
      </c>
      <c r="F6" s="142" t="str">
        <f>VLOOKUP(E6,VIP!$A$2:$O15474,2,0)</f>
        <v>DRBR057</v>
      </c>
      <c r="G6" s="142" t="str">
        <f>VLOOKUP(E6,'LISTADO ATM'!$A$2:$B$900,2,0)</f>
        <v xml:space="preserve">ATM Oficina Malecon Center </v>
      </c>
      <c r="H6" s="142" t="str">
        <f>VLOOKUP(E6,VIP!$A$2:$O20435,7,FALSE)</f>
        <v>Si</v>
      </c>
      <c r="I6" s="142" t="str">
        <f>VLOOKUP(E6,VIP!$A$2:$O12400,8,FALSE)</f>
        <v>Si</v>
      </c>
      <c r="J6" s="142" t="str">
        <f>VLOOKUP(E6,VIP!$A$2:$O12350,8,FALSE)</f>
        <v>Si</v>
      </c>
      <c r="K6" s="142" t="str">
        <f>VLOOKUP(E6,VIP!$A$2:$O15924,6,0)</f>
        <v>NO</v>
      </c>
      <c r="L6" s="135" t="s">
        <v>2213</v>
      </c>
      <c r="M6" s="150" t="s">
        <v>2534</v>
      </c>
      <c r="N6" s="95" t="s">
        <v>2672</v>
      </c>
      <c r="O6" s="142" t="s">
        <v>2446</v>
      </c>
      <c r="P6" s="142"/>
      <c r="Q6" s="151">
        <v>44436.436111111114</v>
      </c>
    </row>
    <row r="7" spans="1:17" ht="18" x14ac:dyDescent="0.25">
      <c r="A7" s="142" t="str">
        <f>VLOOKUP(E7,'LISTADO ATM'!$A$2:$C$901,3,0)</f>
        <v>DISTRITO NACIONAL</v>
      </c>
      <c r="B7" s="126" t="s">
        <v>2642</v>
      </c>
      <c r="C7" s="96">
        <v>44434.655439814815</v>
      </c>
      <c r="D7" s="96" t="s">
        <v>2174</v>
      </c>
      <c r="E7" s="126">
        <v>244</v>
      </c>
      <c r="F7" s="142" t="str">
        <f>VLOOKUP(E7,VIP!$A$2:$O15449,2,0)</f>
        <v>DRBR244</v>
      </c>
      <c r="G7" s="142" t="str">
        <f>VLOOKUP(E7,'LISTADO ATM'!$A$2:$B$900,2,0)</f>
        <v xml:space="preserve">ATM Ministerio de Hacienda (antiguo Finanzas) </v>
      </c>
      <c r="H7" s="142" t="str">
        <f>VLOOKUP(E7,VIP!$A$2:$O20410,7,FALSE)</f>
        <v>Si</v>
      </c>
      <c r="I7" s="142" t="str">
        <f>VLOOKUP(E7,VIP!$A$2:$O12375,8,FALSE)</f>
        <v>Si</v>
      </c>
      <c r="J7" s="142" t="str">
        <f>VLOOKUP(E7,VIP!$A$2:$O12325,8,FALSE)</f>
        <v>Si</v>
      </c>
      <c r="K7" s="142" t="str">
        <f>VLOOKUP(E7,VIP!$A$2:$O15899,6,0)</f>
        <v>NO</v>
      </c>
      <c r="L7" s="135" t="s">
        <v>2213</v>
      </c>
      <c r="M7" s="150" t="s">
        <v>2534</v>
      </c>
      <c r="N7" s="95" t="s">
        <v>2444</v>
      </c>
      <c r="O7" s="142" t="s">
        <v>2446</v>
      </c>
      <c r="P7" s="142"/>
      <c r="Q7" s="151">
        <v>44436.445833333331</v>
      </c>
    </row>
    <row r="8" spans="1:17" ht="18" x14ac:dyDescent="0.25">
      <c r="A8" s="142" t="str">
        <f>VLOOKUP(E8,'LISTADO ATM'!$A$2:$C$901,3,0)</f>
        <v>NORTE</v>
      </c>
      <c r="B8" s="126" t="s">
        <v>2686</v>
      </c>
      <c r="C8" s="96">
        <v>44435.668877314813</v>
      </c>
      <c r="D8" s="96" t="s">
        <v>2175</v>
      </c>
      <c r="E8" s="126">
        <v>413</v>
      </c>
      <c r="F8" s="142" t="str">
        <f>VLOOKUP(E8,VIP!$A$2:$O15475,2,0)</f>
        <v>DRBR413</v>
      </c>
      <c r="G8" s="142" t="str">
        <f>VLOOKUP(E8,'LISTADO ATM'!$A$2:$B$900,2,0)</f>
        <v xml:space="preserve">ATM UNP Las Galeras Samaná </v>
      </c>
      <c r="H8" s="142" t="str">
        <f>VLOOKUP(E8,VIP!$A$2:$O20436,7,FALSE)</f>
        <v>Si</v>
      </c>
      <c r="I8" s="142" t="str">
        <f>VLOOKUP(E8,VIP!$A$2:$O12401,8,FALSE)</f>
        <v>Si</v>
      </c>
      <c r="J8" s="142" t="str">
        <f>VLOOKUP(E8,VIP!$A$2:$O12351,8,FALSE)</f>
        <v>Si</v>
      </c>
      <c r="K8" s="142" t="str">
        <f>VLOOKUP(E8,VIP!$A$2:$O15925,6,0)</f>
        <v>NO</v>
      </c>
      <c r="L8" s="135" t="s">
        <v>2213</v>
      </c>
      <c r="M8" s="150" t="s">
        <v>2534</v>
      </c>
      <c r="N8" s="95" t="s">
        <v>2444</v>
      </c>
      <c r="O8" s="142" t="s">
        <v>2634</v>
      </c>
      <c r="P8" s="142"/>
      <c r="Q8" s="151">
        <v>44436.447222222225</v>
      </c>
    </row>
    <row r="9" spans="1:17" ht="18" x14ac:dyDescent="0.25">
      <c r="A9" s="142" t="str">
        <f>VLOOKUP(E9,'LISTADO ATM'!$A$2:$C$901,3,0)</f>
        <v>DISTRITO NACIONAL</v>
      </c>
      <c r="B9" s="126" t="s">
        <v>2834</v>
      </c>
      <c r="C9" s="96">
        <v>44436.779143518521</v>
      </c>
      <c r="D9" s="96" t="s">
        <v>2174</v>
      </c>
      <c r="E9" s="126">
        <v>858</v>
      </c>
      <c r="F9" s="142" t="str">
        <f>VLOOKUP(E9,VIP!$A$2:$O15546,2,0)</f>
        <v>DRBR858</v>
      </c>
      <c r="G9" s="142" t="str">
        <f>VLOOKUP(E9,'LISTADO ATM'!$A$2:$B$900,2,0)</f>
        <v xml:space="preserve">ATM Cooperativa Maestros (COOPNAMA) </v>
      </c>
      <c r="H9" s="142" t="str">
        <f>VLOOKUP(E9,VIP!$A$2:$O20507,7,FALSE)</f>
        <v>Si</v>
      </c>
      <c r="I9" s="142" t="str">
        <f>VLOOKUP(E9,VIP!$A$2:$O12472,8,FALSE)</f>
        <v>No</v>
      </c>
      <c r="J9" s="142" t="str">
        <f>VLOOKUP(E9,VIP!$A$2:$O12422,8,FALSE)</f>
        <v>No</v>
      </c>
      <c r="K9" s="142" t="str">
        <f>VLOOKUP(E9,VIP!$A$2:$O15996,6,0)</f>
        <v>NO</v>
      </c>
      <c r="L9" s="135" t="s">
        <v>2213</v>
      </c>
      <c r="M9" s="150" t="s">
        <v>2534</v>
      </c>
      <c r="N9" s="95" t="s">
        <v>2444</v>
      </c>
      <c r="O9" s="142" t="s">
        <v>2446</v>
      </c>
      <c r="P9" s="142"/>
      <c r="Q9" s="155" t="s">
        <v>2901</v>
      </c>
    </row>
    <row r="10" spans="1:17" ht="18" x14ac:dyDescent="0.25">
      <c r="A10" s="142" t="str">
        <f>VLOOKUP(E10,'LISTADO ATM'!$A$2:$C$901,3,0)</f>
        <v>DISTRITO NACIONAL</v>
      </c>
      <c r="B10" s="126" t="s">
        <v>2641</v>
      </c>
      <c r="C10" s="96">
        <v>44434.657106481478</v>
      </c>
      <c r="D10" s="96" t="s">
        <v>2174</v>
      </c>
      <c r="E10" s="126">
        <v>917</v>
      </c>
      <c r="F10" s="142" t="str">
        <f>VLOOKUP(E10,VIP!$A$2:$O15447,2,0)</f>
        <v>DRBR01B</v>
      </c>
      <c r="G10" s="142" t="str">
        <f>VLOOKUP(E10,'LISTADO ATM'!$A$2:$B$900,2,0)</f>
        <v xml:space="preserve">ATM Oficina Los Mina </v>
      </c>
      <c r="H10" s="142" t="str">
        <f>VLOOKUP(E10,VIP!$A$2:$O20408,7,FALSE)</f>
        <v>Si</v>
      </c>
      <c r="I10" s="142" t="str">
        <f>VLOOKUP(E10,VIP!$A$2:$O12373,8,FALSE)</f>
        <v>Si</v>
      </c>
      <c r="J10" s="142" t="str">
        <f>VLOOKUP(E10,VIP!$A$2:$O12323,8,FALSE)</f>
        <v>Si</v>
      </c>
      <c r="K10" s="142" t="str">
        <f>VLOOKUP(E10,VIP!$A$2:$O15897,6,0)</f>
        <v>NO</v>
      </c>
      <c r="L10" s="135" t="s">
        <v>2213</v>
      </c>
      <c r="M10" s="150" t="s">
        <v>2534</v>
      </c>
      <c r="N10" s="95" t="s">
        <v>2444</v>
      </c>
      <c r="O10" s="142" t="s">
        <v>2446</v>
      </c>
      <c r="P10" s="142"/>
      <c r="Q10" s="155" t="s">
        <v>2897</v>
      </c>
    </row>
    <row r="11" spans="1:17" ht="18" x14ac:dyDescent="0.25">
      <c r="A11" s="142" t="str">
        <f>VLOOKUP(E11,'LISTADO ATM'!$A$2:$C$901,3,0)</f>
        <v>NORTE</v>
      </c>
      <c r="B11" s="126" t="s">
        <v>2703</v>
      </c>
      <c r="C11" s="96">
        <v>44435.90828703704</v>
      </c>
      <c r="D11" s="96" t="s">
        <v>2175</v>
      </c>
      <c r="E11" s="126">
        <v>602</v>
      </c>
      <c r="F11" s="142" t="str">
        <f>VLOOKUP(E11,VIP!$A$2:$O15471,2,0)</f>
        <v>DRBR122</v>
      </c>
      <c r="G11" s="142" t="str">
        <f>VLOOKUP(E11,'LISTADO ATM'!$A$2:$B$900,2,0)</f>
        <v xml:space="preserve">ATM Zona Franca (Santiago) I </v>
      </c>
      <c r="H11" s="142" t="str">
        <f>VLOOKUP(E11,VIP!$A$2:$O20432,7,FALSE)</f>
        <v>Si</v>
      </c>
      <c r="I11" s="142" t="str">
        <f>VLOOKUP(E11,VIP!$A$2:$O12397,8,FALSE)</f>
        <v>No</v>
      </c>
      <c r="J11" s="142" t="str">
        <f>VLOOKUP(E11,VIP!$A$2:$O12347,8,FALSE)</f>
        <v>No</v>
      </c>
      <c r="K11" s="142" t="str">
        <f>VLOOKUP(E11,VIP!$A$2:$O15921,6,0)</f>
        <v>NO</v>
      </c>
      <c r="L11" s="135" t="s">
        <v>2213</v>
      </c>
      <c r="M11" s="150" t="s">
        <v>2534</v>
      </c>
      <c r="N11" s="95" t="s">
        <v>2444</v>
      </c>
      <c r="O11" s="142" t="s">
        <v>2582</v>
      </c>
      <c r="P11" s="142"/>
      <c r="Q11" s="155" t="s">
        <v>2900</v>
      </c>
    </row>
    <row r="12" spans="1:17" ht="18" x14ac:dyDescent="0.25">
      <c r="A12" s="142" t="str">
        <f>VLOOKUP(E12,'LISTADO ATM'!$A$2:$C$901,3,0)</f>
        <v>DISTRITO NACIONAL</v>
      </c>
      <c r="B12" s="126" t="s">
        <v>2689</v>
      </c>
      <c r="C12" s="96">
        <v>44435.644363425927</v>
      </c>
      <c r="D12" s="96" t="s">
        <v>2174</v>
      </c>
      <c r="E12" s="126">
        <v>627</v>
      </c>
      <c r="F12" s="142" t="str">
        <f>VLOOKUP(E12,VIP!$A$2:$O15481,2,0)</f>
        <v>DRBR163</v>
      </c>
      <c r="G12" s="142" t="str">
        <f>VLOOKUP(E12,'LISTADO ATM'!$A$2:$B$900,2,0)</f>
        <v xml:space="preserve">ATM CAASD </v>
      </c>
      <c r="H12" s="142" t="str">
        <f>VLOOKUP(E12,VIP!$A$2:$O20442,7,FALSE)</f>
        <v>Si</v>
      </c>
      <c r="I12" s="142" t="str">
        <f>VLOOKUP(E12,VIP!$A$2:$O12407,8,FALSE)</f>
        <v>Si</v>
      </c>
      <c r="J12" s="142" t="str">
        <f>VLOOKUP(E12,VIP!$A$2:$O12357,8,FALSE)</f>
        <v>Si</v>
      </c>
      <c r="K12" s="142" t="str">
        <f>VLOOKUP(E12,VIP!$A$2:$O15931,6,0)</f>
        <v>NO</v>
      </c>
      <c r="L12" s="135" t="s">
        <v>2213</v>
      </c>
      <c r="M12" s="150" t="s">
        <v>2534</v>
      </c>
      <c r="N12" s="95" t="s">
        <v>2672</v>
      </c>
      <c r="O12" s="142" t="s">
        <v>2446</v>
      </c>
      <c r="P12" s="153"/>
      <c r="Q12" s="155" t="s">
        <v>2879</v>
      </c>
    </row>
    <row r="13" spans="1:17" ht="18" x14ac:dyDescent="0.25">
      <c r="A13" s="142" t="str">
        <f>VLOOKUP(E13,'LISTADO ATM'!$A$2:$C$901,3,0)</f>
        <v>NORTE</v>
      </c>
      <c r="B13" s="126" t="s">
        <v>2731</v>
      </c>
      <c r="C13" s="96">
        <v>44436.431574074071</v>
      </c>
      <c r="D13" s="96" t="s">
        <v>2174</v>
      </c>
      <c r="E13" s="126">
        <v>370</v>
      </c>
      <c r="F13" s="142" t="str">
        <f>VLOOKUP(E13,VIP!$A$2:$O15486,2,0)</f>
        <v>DRBR370</v>
      </c>
      <c r="G13" s="142" t="str">
        <f>VLOOKUP(E13,'LISTADO ATM'!$A$2:$B$900,2,0)</f>
        <v>ATM Oficina Cruce de Imbert II (puerto Plata)</v>
      </c>
      <c r="H13" s="142" t="str">
        <f>VLOOKUP(E13,VIP!$A$2:$O20447,7,FALSE)</f>
        <v>N/A</v>
      </c>
      <c r="I13" s="142" t="str">
        <f>VLOOKUP(E13,VIP!$A$2:$O12412,8,FALSE)</f>
        <v>N/A</v>
      </c>
      <c r="J13" s="142" t="str">
        <f>VLOOKUP(E13,VIP!$A$2:$O12362,8,FALSE)</f>
        <v>N/A</v>
      </c>
      <c r="K13" s="142" t="str">
        <f>VLOOKUP(E13,VIP!$A$2:$O15936,6,0)</f>
        <v>N/A</v>
      </c>
      <c r="L13" s="135" t="s">
        <v>2213</v>
      </c>
      <c r="M13" s="150" t="s">
        <v>2534</v>
      </c>
      <c r="N13" s="95" t="s">
        <v>2444</v>
      </c>
      <c r="O13" s="142" t="s">
        <v>2446</v>
      </c>
      <c r="P13" s="153"/>
      <c r="Q13" s="155" t="s">
        <v>2869</v>
      </c>
    </row>
    <row r="14" spans="1:17" ht="18" x14ac:dyDescent="0.25">
      <c r="A14" s="142" t="str">
        <f>VLOOKUP(E14,'LISTADO ATM'!$A$2:$C$901,3,0)</f>
        <v>ESTE</v>
      </c>
      <c r="B14" s="126" t="s">
        <v>2671</v>
      </c>
      <c r="C14" s="96">
        <v>44435.473819444444</v>
      </c>
      <c r="D14" s="96" t="s">
        <v>2174</v>
      </c>
      <c r="E14" s="126">
        <v>519</v>
      </c>
      <c r="F14" s="142" t="str">
        <f>VLOOKUP(E14,VIP!$A$2:$O15487,2,0)</f>
        <v>DRBR519</v>
      </c>
      <c r="G14" s="142" t="str">
        <f>VLOOKUP(E14,'LISTADO ATM'!$A$2:$B$900,2,0)</f>
        <v xml:space="preserve">ATM Plaza Estrella (Bávaro) </v>
      </c>
      <c r="H14" s="142" t="str">
        <f>VLOOKUP(E14,VIP!$A$2:$O20448,7,FALSE)</f>
        <v>Si</v>
      </c>
      <c r="I14" s="142" t="str">
        <f>VLOOKUP(E14,VIP!$A$2:$O12413,8,FALSE)</f>
        <v>Si</v>
      </c>
      <c r="J14" s="142" t="str">
        <f>VLOOKUP(E14,VIP!$A$2:$O12363,8,FALSE)</f>
        <v>Si</v>
      </c>
      <c r="K14" s="142" t="str">
        <f>VLOOKUP(E14,VIP!$A$2:$O15937,6,0)</f>
        <v>NO</v>
      </c>
      <c r="L14" s="135" t="s">
        <v>2213</v>
      </c>
      <c r="M14" s="150" t="s">
        <v>2534</v>
      </c>
      <c r="N14" s="95" t="s">
        <v>2672</v>
      </c>
      <c r="O14" s="142" t="s">
        <v>2446</v>
      </c>
      <c r="P14" s="153"/>
      <c r="Q14" s="155" t="s">
        <v>2898</v>
      </c>
    </row>
    <row r="15" spans="1:17" ht="18" x14ac:dyDescent="0.25">
      <c r="A15" s="142" t="str">
        <f>VLOOKUP(E15,'LISTADO ATM'!$A$2:$C$901,3,0)</f>
        <v>DISTRITO NACIONAL</v>
      </c>
      <c r="B15" s="126" t="s">
        <v>2660</v>
      </c>
      <c r="C15" s="96">
        <v>44435.596435185187</v>
      </c>
      <c r="D15" s="96" t="s">
        <v>2174</v>
      </c>
      <c r="E15" s="126">
        <v>983</v>
      </c>
      <c r="F15" s="142" t="str">
        <f>VLOOKUP(E15,VIP!$A$2:$O15459,2,0)</f>
        <v>DRBR983</v>
      </c>
      <c r="G15" s="142" t="str">
        <f>VLOOKUP(E15,'LISTADO ATM'!$A$2:$B$900,2,0)</f>
        <v xml:space="preserve">ATM Bravo República de Colombia </v>
      </c>
      <c r="H15" s="142" t="str">
        <f>VLOOKUP(E15,VIP!$A$2:$O20420,7,FALSE)</f>
        <v>Si</v>
      </c>
      <c r="I15" s="142" t="str">
        <f>VLOOKUP(E15,VIP!$A$2:$O12385,8,FALSE)</f>
        <v>No</v>
      </c>
      <c r="J15" s="142" t="str">
        <f>VLOOKUP(E15,VIP!$A$2:$O12335,8,FALSE)</f>
        <v>No</v>
      </c>
      <c r="K15" s="142" t="str">
        <f>VLOOKUP(E15,VIP!$A$2:$O15909,6,0)</f>
        <v>NO</v>
      </c>
      <c r="L15" s="135" t="s">
        <v>2213</v>
      </c>
      <c r="M15" s="150" t="s">
        <v>2534</v>
      </c>
      <c r="N15" s="95" t="s">
        <v>2672</v>
      </c>
      <c r="O15" s="142" t="s">
        <v>2446</v>
      </c>
      <c r="P15" s="153"/>
      <c r="Q15" s="155" t="s">
        <v>2899</v>
      </c>
    </row>
    <row r="16" spans="1:17" ht="18" x14ac:dyDescent="0.25">
      <c r="A16" s="142" t="str">
        <f>VLOOKUP(E16,'LISTADO ATM'!$A$2:$C$901,3,0)</f>
        <v>DISTRITO NACIONAL</v>
      </c>
      <c r="B16" s="126" t="s">
        <v>2650</v>
      </c>
      <c r="C16" s="96">
        <v>44435.457175925927</v>
      </c>
      <c r="D16" s="96" t="s">
        <v>2174</v>
      </c>
      <c r="E16" s="126">
        <v>902</v>
      </c>
      <c r="F16" s="142" t="str">
        <f>VLOOKUP(E16,VIP!$A$2:$O15457,2,0)</f>
        <v>DRBR16A</v>
      </c>
      <c r="G16" s="142" t="str">
        <f>VLOOKUP(E16,'LISTADO ATM'!$A$2:$B$900,2,0)</f>
        <v xml:space="preserve">ATM Oficina Plaza Florida </v>
      </c>
      <c r="H16" s="142" t="str">
        <f>VLOOKUP(E16,VIP!$A$2:$O20418,7,FALSE)</f>
        <v>Si</v>
      </c>
      <c r="I16" s="142" t="str">
        <f>VLOOKUP(E16,VIP!$A$2:$O12383,8,FALSE)</f>
        <v>Si</v>
      </c>
      <c r="J16" s="142" t="str">
        <f>VLOOKUP(E16,VIP!$A$2:$O12333,8,FALSE)</f>
        <v>Si</v>
      </c>
      <c r="K16" s="142" t="str">
        <f>VLOOKUP(E16,VIP!$A$2:$O15907,6,0)</f>
        <v>NO</v>
      </c>
      <c r="L16" s="135" t="s">
        <v>2657</v>
      </c>
      <c r="M16" s="150" t="s">
        <v>2534</v>
      </c>
      <c r="N16" s="95" t="s">
        <v>2444</v>
      </c>
      <c r="O16" s="142" t="s">
        <v>2446</v>
      </c>
      <c r="P16" s="142"/>
      <c r="Q16" s="151">
        <v>44436.445833333331</v>
      </c>
    </row>
    <row r="17" spans="1:23" ht="18" x14ac:dyDescent="0.25">
      <c r="A17" s="142" t="str">
        <f>VLOOKUP(E17,'LISTADO ATM'!$A$2:$C$901,3,0)</f>
        <v>DISTRITO NACIONAL</v>
      </c>
      <c r="B17" s="126">
        <v>3336005370</v>
      </c>
      <c r="C17" s="96">
        <v>44436.577696759261</v>
      </c>
      <c r="D17" s="96" t="s">
        <v>2460</v>
      </c>
      <c r="E17" s="126">
        <v>722</v>
      </c>
      <c r="F17" s="142" t="str">
        <f>VLOOKUP(E17,VIP!$A$2:$O15526,2,0)</f>
        <v>DRBR393</v>
      </c>
      <c r="G17" s="142" t="str">
        <f>VLOOKUP(E17,'LISTADO ATM'!$A$2:$B$900,2,0)</f>
        <v xml:space="preserve">ATM Oficina Charles de Gaulle III </v>
      </c>
      <c r="H17" s="142" t="str">
        <f>VLOOKUP(E17,VIP!$A$2:$O20487,7,FALSE)</f>
        <v>Si</v>
      </c>
      <c r="I17" s="142" t="str">
        <f>VLOOKUP(E17,VIP!$A$2:$O12452,8,FALSE)</f>
        <v>Si</v>
      </c>
      <c r="J17" s="142" t="str">
        <f>VLOOKUP(E17,VIP!$A$2:$O12402,8,FALSE)</f>
        <v>Si</v>
      </c>
      <c r="K17" s="142" t="str">
        <f>VLOOKUP(E17,VIP!$A$2:$O15976,6,0)</f>
        <v>SI</v>
      </c>
      <c r="L17" s="135" t="s">
        <v>2752</v>
      </c>
      <c r="M17" s="150" t="s">
        <v>2534</v>
      </c>
      <c r="N17" s="95" t="s">
        <v>2636</v>
      </c>
      <c r="O17" s="142" t="s">
        <v>2753</v>
      </c>
      <c r="P17" s="142" t="s">
        <v>2755</v>
      </c>
      <c r="Q17" s="155" t="s">
        <v>2876</v>
      </c>
    </row>
    <row r="18" spans="1:23" ht="18" x14ac:dyDescent="0.25">
      <c r="A18" s="142" t="str">
        <f>VLOOKUP(E18,'LISTADO ATM'!$A$2:$C$901,3,0)</f>
        <v>DISTRITO NACIONAL</v>
      </c>
      <c r="B18" s="126" t="s">
        <v>2737</v>
      </c>
      <c r="C18" s="96">
        <v>44436.417511574073</v>
      </c>
      <c r="D18" s="96" t="s">
        <v>2174</v>
      </c>
      <c r="E18" s="126">
        <v>917</v>
      </c>
      <c r="F18" s="142" t="str">
        <f>VLOOKUP(E18,VIP!$A$2:$O15492,2,0)</f>
        <v>DRBR01B</v>
      </c>
      <c r="G18" s="142" t="str">
        <f>VLOOKUP(E18,'LISTADO ATM'!$A$2:$B$900,2,0)</f>
        <v xml:space="preserve">ATM Oficina Los Mina </v>
      </c>
      <c r="H18" s="142" t="str">
        <f>VLOOKUP(E18,VIP!$A$2:$O20453,7,FALSE)</f>
        <v>Si</v>
      </c>
      <c r="I18" s="142" t="str">
        <f>VLOOKUP(E18,VIP!$A$2:$O12418,8,FALSE)</f>
        <v>Si</v>
      </c>
      <c r="J18" s="142" t="str">
        <f>VLOOKUP(E18,VIP!$A$2:$O12368,8,FALSE)</f>
        <v>Si</v>
      </c>
      <c r="K18" s="142" t="str">
        <f>VLOOKUP(E18,VIP!$A$2:$O15942,6,0)</f>
        <v>NO</v>
      </c>
      <c r="L18" s="135" t="s">
        <v>2239</v>
      </c>
      <c r="M18" s="150" t="s">
        <v>2534</v>
      </c>
      <c r="N18" s="95" t="s">
        <v>2444</v>
      </c>
      <c r="O18" s="142" t="s">
        <v>2446</v>
      </c>
      <c r="P18" s="142"/>
      <c r="Q18" s="155" t="s">
        <v>2897</v>
      </c>
    </row>
    <row r="19" spans="1:23" ht="18" x14ac:dyDescent="0.25">
      <c r="A19" s="142" t="str">
        <f>VLOOKUP(E19,'LISTADO ATM'!$A$2:$C$901,3,0)</f>
        <v>DISTRITO NACIONAL</v>
      </c>
      <c r="B19" s="126" t="s">
        <v>2645</v>
      </c>
      <c r="C19" s="96">
        <v>44435.154074074075</v>
      </c>
      <c r="D19" s="96" t="s">
        <v>2174</v>
      </c>
      <c r="E19" s="126">
        <v>232</v>
      </c>
      <c r="F19" s="142" t="str">
        <f>VLOOKUP(E19,VIP!$A$2:$O15445,2,0)</f>
        <v>DRBR232</v>
      </c>
      <c r="G19" s="142" t="str">
        <f>VLOOKUP(E19,'LISTADO ATM'!$A$2:$B$900,2,0)</f>
        <v xml:space="preserve">ATM S/M Nacional Charles de Gaulle </v>
      </c>
      <c r="H19" s="142" t="str">
        <f>VLOOKUP(E19,VIP!$A$2:$O20406,7,FALSE)</f>
        <v>Si</v>
      </c>
      <c r="I19" s="142" t="str">
        <f>VLOOKUP(E19,VIP!$A$2:$O12371,8,FALSE)</f>
        <v>Si</v>
      </c>
      <c r="J19" s="142" t="str">
        <f>VLOOKUP(E19,VIP!$A$2:$O12321,8,FALSE)</f>
        <v>Si</v>
      </c>
      <c r="K19" s="142" t="str">
        <f>VLOOKUP(E19,VIP!$A$2:$O15895,6,0)</f>
        <v>SI</v>
      </c>
      <c r="L19" s="135" t="s">
        <v>2239</v>
      </c>
      <c r="M19" s="150" t="s">
        <v>2534</v>
      </c>
      <c r="N19" s="95" t="s">
        <v>2444</v>
      </c>
      <c r="O19" s="142" t="s">
        <v>2446</v>
      </c>
      <c r="P19" s="142"/>
      <c r="Q19" s="155" t="s">
        <v>2903</v>
      </c>
    </row>
    <row r="20" spans="1:23" ht="18" x14ac:dyDescent="0.25">
      <c r="A20" s="142" t="str">
        <f>VLOOKUP(E20,'LISTADO ATM'!$A$2:$C$901,3,0)</f>
        <v>ESTE</v>
      </c>
      <c r="B20" s="126" t="s">
        <v>2633</v>
      </c>
      <c r="C20" s="96">
        <v>44433.76226851852</v>
      </c>
      <c r="D20" s="96" t="s">
        <v>2174</v>
      </c>
      <c r="E20" s="126">
        <v>579</v>
      </c>
      <c r="F20" s="142" t="str">
        <f>VLOOKUP(E20,VIP!$A$2:$O15447,2,0)</f>
        <v>DRBR579</v>
      </c>
      <c r="G20" s="142" t="str">
        <f>VLOOKUP(E20,'LISTADO ATM'!$A$2:$B$900,2,0)</f>
        <v xml:space="preserve">ATM Estación Sunix Down Town </v>
      </c>
      <c r="H20" s="142" t="str">
        <f>VLOOKUP(E20,VIP!$A$2:$O20408,7,FALSE)</f>
        <v>Si</v>
      </c>
      <c r="I20" s="142" t="str">
        <f>VLOOKUP(E20,VIP!$A$2:$O12373,8,FALSE)</f>
        <v>Si</v>
      </c>
      <c r="J20" s="142" t="str">
        <f>VLOOKUP(E20,VIP!$A$2:$O12323,8,FALSE)</f>
        <v>Si</v>
      </c>
      <c r="K20" s="142" t="str">
        <f>VLOOKUP(E20,VIP!$A$2:$O15897,6,0)</f>
        <v>NO</v>
      </c>
      <c r="L20" s="135" t="s">
        <v>2239</v>
      </c>
      <c r="M20" s="150" t="s">
        <v>2534</v>
      </c>
      <c r="N20" s="95" t="s">
        <v>2444</v>
      </c>
      <c r="O20" s="142" t="s">
        <v>2446</v>
      </c>
      <c r="P20" s="142"/>
      <c r="Q20" s="155" t="s">
        <v>2902</v>
      </c>
    </row>
    <row r="21" spans="1:23" ht="18" x14ac:dyDescent="0.25">
      <c r="A21" s="142" t="str">
        <f>VLOOKUP(E21,'LISTADO ATM'!$A$2:$C$901,3,0)</f>
        <v>DISTRITO NACIONAL</v>
      </c>
      <c r="B21" s="126" t="s">
        <v>2777</v>
      </c>
      <c r="C21" s="96">
        <v>44436.573136574072</v>
      </c>
      <c r="D21" s="96" t="s">
        <v>2441</v>
      </c>
      <c r="E21" s="126">
        <v>54</v>
      </c>
      <c r="F21" s="142" t="str">
        <f>VLOOKUP(E21,VIP!$A$2:$O15498,2,0)</f>
        <v>DRBR054</v>
      </c>
      <c r="G21" s="142" t="str">
        <f>VLOOKUP(E21,'LISTADO ATM'!$A$2:$B$900,2,0)</f>
        <v xml:space="preserve">ATM Autoservicio Galería 360 </v>
      </c>
      <c r="H21" s="142" t="str">
        <f>VLOOKUP(E21,VIP!$A$2:$O20459,7,FALSE)</f>
        <v>Si</v>
      </c>
      <c r="I21" s="142" t="str">
        <f>VLOOKUP(E21,VIP!$A$2:$O12424,8,FALSE)</f>
        <v>Si</v>
      </c>
      <c r="J21" s="142" t="str">
        <f>VLOOKUP(E21,VIP!$A$2:$O12374,8,FALSE)</f>
        <v>Si</v>
      </c>
      <c r="K21" s="142" t="str">
        <f>VLOOKUP(E21,VIP!$A$2:$O15948,6,0)</f>
        <v>NO</v>
      </c>
      <c r="L21" s="135" t="s">
        <v>2629</v>
      </c>
      <c r="M21" s="150" t="s">
        <v>2534</v>
      </c>
      <c r="N21" s="95" t="s">
        <v>2444</v>
      </c>
      <c r="O21" s="142" t="s">
        <v>2445</v>
      </c>
      <c r="P21" s="150"/>
      <c r="Q21" s="155" t="s">
        <v>2879</v>
      </c>
    </row>
    <row r="22" spans="1:23" ht="18" x14ac:dyDescent="0.25">
      <c r="A22" s="142" t="str">
        <f>VLOOKUP(E22,'LISTADO ATM'!$A$2:$C$901,3,0)</f>
        <v>NORTE</v>
      </c>
      <c r="B22" s="126" t="s">
        <v>2720</v>
      </c>
      <c r="C22" s="96">
        <v>44436.018287037034</v>
      </c>
      <c r="D22" s="96" t="s">
        <v>2460</v>
      </c>
      <c r="E22" s="126">
        <v>8</v>
      </c>
      <c r="F22" s="142" t="str">
        <f>VLOOKUP(E22,VIP!$A$2:$O15475,2,0)</f>
        <v>DRBR008</v>
      </c>
      <c r="G22" s="142" t="str">
        <f>VLOOKUP(E22,'LISTADO ATM'!$A$2:$B$900,2,0)</f>
        <v>ATM Autoservicio Yaque</v>
      </c>
      <c r="H22" s="142" t="str">
        <f>VLOOKUP(E22,VIP!$A$2:$O20436,7,FALSE)</f>
        <v>Si</v>
      </c>
      <c r="I22" s="142" t="str">
        <f>VLOOKUP(E22,VIP!$A$2:$O12401,8,FALSE)</f>
        <v>Si</v>
      </c>
      <c r="J22" s="142" t="str">
        <f>VLOOKUP(E22,VIP!$A$2:$O12351,8,FALSE)</f>
        <v>Si</v>
      </c>
      <c r="K22" s="142" t="str">
        <f>VLOOKUP(E22,VIP!$A$2:$O15925,6,0)</f>
        <v>NO</v>
      </c>
      <c r="L22" s="135" t="s">
        <v>2629</v>
      </c>
      <c r="M22" s="150" t="s">
        <v>2534</v>
      </c>
      <c r="N22" s="95" t="s">
        <v>2444</v>
      </c>
      <c r="O22" s="142" t="s">
        <v>2461</v>
      </c>
      <c r="P22" s="153"/>
      <c r="Q22" s="155" t="s">
        <v>2865</v>
      </c>
    </row>
    <row r="23" spans="1:23" ht="18" x14ac:dyDescent="0.25">
      <c r="A23" s="142" t="str">
        <f>VLOOKUP(E23,'LISTADO ATM'!$A$2:$C$901,3,0)</f>
        <v>DISTRITO NACIONAL</v>
      </c>
      <c r="B23" s="126" t="s">
        <v>2778</v>
      </c>
      <c r="C23" s="96">
        <v>44436.571898148148</v>
      </c>
      <c r="D23" s="96" t="s">
        <v>2460</v>
      </c>
      <c r="E23" s="126">
        <v>231</v>
      </c>
      <c r="F23" s="142" t="str">
        <f>VLOOKUP(E23,VIP!$A$2:$O15499,2,0)</f>
        <v>DRBR231</v>
      </c>
      <c r="G23" s="142" t="str">
        <f>VLOOKUP(E23,'LISTADO ATM'!$A$2:$B$900,2,0)</f>
        <v xml:space="preserve">ATM Oficina Zona Oriental </v>
      </c>
      <c r="H23" s="142" t="str">
        <f>VLOOKUP(E23,VIP!$A$2:$O20460,7,FALSE)</f>
        <v>Si</v>
      </c>
      <c r="I23" s="142" t="str">
        <f>VLOOKUP(E23,VIP!$A$2:$O12425,8,FALSE)</f>
        <v>Si</v>
      </c>
      <c r="J23" s="142" t="str">
        <f>VLOOKUP(E23,VIP!$A$2:$O12375,8,FALSE)</f>
        <v>Si</v>
      </c>
      <c r="K23" s="142" t="str">
        <f>VLOOKUP(E23,VIP!$A$2:$O15949,6,0)</f>
        <v>SI</v>
      </c>
      <c r="L23" s="135" t="s">
        <v>2629</v>
      </c>
      <c r="M23" s="150" t="s">
        <v>2534</v>
      </c>
      <c r="N23" s="95" t="s">
        <v>2444</v>
      </c>
      <c r="O23" s="142" t="s">
        <v>2461</v>
      </c>
      <c r="P23" s="150"/>
      <c r="Q23" s="155" t="s">
        <v>2878</v>
      </c>
    </row>
    <row r="24" spans="1:23" ht="18" x14ac:dyDescent="0.25">
      <c r="A24" s="142" t="str">
        <f>VLOOKUP(E24,'LISTADO ATM'!$A$2:$C$901,3,0)</f>
        <v>DISTRITO NACIONAL</v>
      </c>
      <c r="B24" s="126" t="s">
        <v>2699</v>
      </c>
      <c r="C24" s="96">
        <v>44435.939814814818</v>
      </c>
      <c r="D24" s="96" t="s">
        <v>2441</v>
      </c>
      <c r="E24" s="126">
        <v>971</v>
      </c>
      <c r="F24" s="142" t="str">
        <f>VLOOKUP(E24,VIP!$A$2:$O15465,2,0)</f>
        <v>DRBR24U</v>
      </c>
      <c r="G24" s="142" t="str">
        <f>VLOOKUP(E24,'LISTADO ATM'!$A$2:$B$900,2,0)</f>
        <v xml:space="preserve">ATM Club Banreservas I </v>
      </c>
      <c r="H24" s="142" t="str">
        <f>VLOOKUP(E24,VIP!$A$2:$O20426,7,FALSE)</f>
        <v>Si</v>
      </c>
      <c r="I24" s="142" t="str">
        <f>VLOOKUP(E24,VIP!$A$2:$O12391,8,FALSE)</f>
        <v>Si</v>
      </c>
      <c r="J24" s="142" t="str">
        <f>VLOOKUP(E24,VIP!$A$2:$O12341,8,FALSE)</f>
        <v>Si</v>
      </c>
      <c r="K24" s="142" t="str">
        <f>VLOOKUP(E24,VIP!$A$2:$O15915,6,0)</f>
        <v>NO</v>
      </c>
      <c r="L24" s="135" t="s">
        <v>2549</v>
      </c>
      <c r="M24" s="150" t="s">
        <v>2534</v>
      </c>
      <c r="N24" s="95" t="s">
        <v>2444</v>
      </c>
      <c r="O24" s="142" t="s">
        <v>2445</v>
      </c>
      <c r="P24" s="153"/>
      <c r="Q24" s="155" t="s">
        <v>2863</v>
      </c>
    </row>
    <row r="25" spans="1:23" ht="18" x14ac:dyDescent="0.25">
      <c r="A25" s="142" t="str">
        <f>VLOOKUP(E25,'LISTADO ATM'!$A$2:$C$901,3,0)</f>
        <v>DISTRITO NACIONAL</v>
      </c>
      <c r="B25" s="126" t="s">
        <v>2647</v>
      </c>
      <c r="C25" s="96">
        <v>44435.324687499997</v>
      </c>
      <c r="D25" s="96" t="s">
        <v>2441</v>
      </c>
      <c r="E25" s="126">
        <v>192</v>
      </c>
      <c r="F25" s="142" t="str">
        <f>VLOOKUP(E25,VIP!$A$2:$O15448,2,0)</f>
        <v>DRBR192</v>
      </c>
      <c r="G25" s="142" t="str">
        <f>VLOOKUP(E25,'LISTADO ATM'!$A$2:$B$900,2,0)</f>
        <v xml:space="preserve">ATM Autobanco Luperón II </v>
      </c>
      <c r="H25" s="142" t="str">
        <f>VLOOKUP(E25,VIP!$A$2:$O20409,7,FALSE)</f>
        <v>Si</v>
      </c>
      <c r="I25" s="142" t="str">
        <f>VLOOKUP(E25,VIP!$A$2:$O12374,8,FALSE)</f>
        <v>Si</v>
      </c>
      <c r="J25" s="142" t="str">
        <f>VLOOKUP(E25,VIP!$A$2:$O12324,8,FALSE)</f>
        <v>Si</v>
      </c>
      <c r="K25" s="142" t="str">
        <f>VLOOKUP(E25,VIP!$A$2:$O15898,6,0)</f>
        <v>NO</v>
      </c>
      <c r="L25" s="135" t="s">
        <v>2549</v>
      </c>
      <c r="M25" s="150" t="s">
        <v>2534</v>
      </c>
      <c r="N25" s="95" t="s">
        <v>2444</v>
      </c>
      <c r="O25" s="142" t="s">
        <v>2445</v>
      </c>
      <c r="P25" s="153"/>
      <c r="Q25" s="155" t="s">
        <v>2904</v>
      </c>
    </row>
    <row r="26" spans="1:23" ht="18" x14ac:dyDescent="0.25">
      <c r="A26" s="142" t="str">
        <f>VLOOKUP(E26,'LISTADO ATM'!$A$2:$C$901,3,0)</f>
        <v>DISTRITO NACIONAL</v>
      </c>
      <c r="B26" s="126" t="s">
        <v>2711</v>
      </c>
      <c r="C26" s="96">
        <v>44436.103379629632</v>
      </c>
      <c r="D26" s="96" t="s">
        <v>2441</v>
      </c>
      <c r="E26" s="126">
        <v>237</v>
      </c>
      <c r="F26" s="142" t="str">
        <f>VLOOKUP(E26,VIP!$A$2:$O15466,2,0)</f>
        <v>DRBR237</v>
      </c>
      <c r="G26" s="142" t="str">
        <f>VLOOKUP(E26,'LISTADO ATM'!$A$2:$B$900,2,0)</f>
        <v xml:space="preserve">ATM UNP Plaza Vásquez </v>
      </c>
      <c r="H26" s="142" t="str">
        <f>VLOOKUP(E26,VIP!$A$2:$O20427,7,FALSE)</f>
        <v>Si</v>
      </c>
      <c r="I26" s="142" t="str">
        <f>VLOOKUP(E26,VIP!$A$2:$O12392,8,FALSE)</f>
        <v>Si</v>
      </c>
      <c r="J26" s="142" t="str">
        <f>VLOOKUP(E26,VIP!$A$2:$O12342,8,FALSE)</f>
        <v>Si</v>
      </c>
      <c r="K26" s="142" t="str">
        <f>VLOOKUP(E26,VIP!$A$2:$O15916,6,0)</f>
        <v>SI</v>
      </c>
      <c r="L26" s="135" t="s">
        <v>2434</v>
      </c>
      <c r="M26" s="150" t="s">
        <v>2534</v>
      </c>
      <c r="N26" s="95" t="s">
        <v>2444</v>
      </c>
      <c r="O26" s="142" t="s">
        <v>2445</v>
      </c>
      <c r="P26" s="142"/>
      <c r="Q26" s="151">
        <v>44436.447916666664</v>
      </c>
    </row>
    <row r="27" spans="1:23" ht="18" x14ac:dyDescent="0.25">
      <c r="A27" s="142" t="str">
        <f>VLOOKUP(E27,'LISTADO ATM'!$A$2:$C$901,3,0)</f>
        <v>DISTRITO NACIONAL</v>
      </c>
      <c r="B27" s="126" t="s">
        <v>2658</v>
      </c>
      <c r="C27" s="96">
        <v>44435.606400462966</v>
      </c>
      <c r="D27" s="96" t="s">
        <v>2441</v>
      </c>
      <c r="E27" s="126">
        <v>717</v>
      </c>
      <c r="F27" s="142" t="str">
        <f>VLOOKUP(E27,VIP!$A$2:$O15457,2,0)</f>
        <v>DRBR24K</v>
      </c>
      <c r="G27" s="142" t="str">
        <f>VLOOKUP(E27,'LISTADO ATM'!$A$2:$B$900,2,0)</f>
        <v xml:space="preserve">ATM Oficina Los Alcarrizos </v>
      </c>
      <c r="H27" s="142" t="str">
        <f>VLOOKUP(E27,VIP!$A$2:$O20418,7,FALSE)</f>
        <v>Si</v>
      </c>
      <c r="I27" s="142" t="str">
        <f>VLOOKUP(E27,VIP!$A$2:$O12383,8,FALSE)</f>
        <v>Si</v>
      </c>
      <c r="J27" s="142" t="str">
        <f>VLOOKUP(E27,VIP!$A$2:$O12333,8,FALSE)</f>
        <v>Si</v>
      </c>
      <c r="K27" s="142" t="str">
        <f>VLOOKUP(E27,VIP!$A$2:$O15907,6,0)</f>
        <v>SI</v>
      </c>
      <c r="L27" s="135" t="s">
        <v>2434</v>
      </c>
      <c r="M27" s="150" t="s">
        <v>2534</v>
      </c>
      <c r="N27" s="95" t="s">
        <v>2444</v>
      </c>
      <c r="O27" s="142" t="s">
        <v>2445</v>
      </c>
      <c r="P27" s="142"/>
      <c r="Q27" s="151">
        <v>44436.586805555555</v>
      </c>
    </row>
    <row r="28" spans="1:23" ht="18" x14ac:dyDescent="0.25">
      <c r="A28" s="142" t="str">
        <f>VLOOKUP(E28,'LISTADO ATM'!$A$2:$C$901,3,0)</f>
        <v>DISTRITO NACIONAL</v>
      </c>
      <c r="B28" s="126" t="s">
        <v>2659</v>
      </c>
      <c r="C28" s="96">
        <v>44435.600636574076</v>
      </c>
      <c r="D28" s="96" t="s">
        <v>2441</v>
      </c>
      <c r="E28" s="126">
        <v>931</v>
      </c>
      <c r="F28" s="142" t="str">
        <f>VLOOKUP(E28,VIP!$A$2:$O15458,2,0)</f>
        <v>DRBR24N</v>
      </c>
      <c r="G28" s="142" t="str">
        <f>VLOOKUP(E28,'LISTADO ATM'!$A$2:$B$900,2,0)</f>
        <v xml:space="preserve">ATM Autobanco Luperón I </v>
      </c>
      <c r="H28" s="142" t="str">
        <f>VLOOKUP(E28,VIP!$A$2:$O20419,7,FALSE)</f>
        <v>Si</v>
      </c>
      <c r="I28" s="142" t="str">
        <f>VLOOKUP(E28,VIP!$A$2:$O12384,8,FALSE)</f>
        <v>Si</v>
      </c>
      <c r="J28" s="142" t="str">
        <f>VLOOKUP(E28,VIP!$A$2:$O12334,8,FALSE)</f>
        <v>Si</v>
      </c>
      <c r="K28" s="142" t="str">
        <f>VLOOKUP(E28,VIP!$A$2:$O15908,6,0)</f>
        <v>NO</v>
      </c>
      <c r="L28" s="135" t="s">
        <v>2434</v>
      </c>
      <c r="M28" s="150" t="s">
        <v>2534</v>
      </c>
      <c r="N28" s="95" t="s">
        <v>2444</v>
      </c>
      <c r="O28" s="142" t="s">
        <v>2445</v>
      </c>
      <c r="P28" s="142"/>
      <c r="Q28" s="151">
        <v>44436.587500000001</v>
      </c>
    </row>
    <row r="29" spans="1:23" ht="18" x14ac:dyDescent="0.25">
      <c r="A29" s="142" t="str">
        <f>VLOOKUP(E29,'LISTADO ATM'!$A$2:$C$901,3,0)</f>
        <v>DISTRITO NACIONAL</v>
      </c>
      <c r="B29" s="126" t="s">
        <v>2717</v>
      </c>
      <c r="C29" s="96">
        <v>44436.043587962966</v>
      </c>
      <c r="D29" s="96" t="s">
        <v>2441</v>
      </c>
      <c r="E29" s="126">
        <v>566</v>
      </c>
      <c r="F29" s="142" t="str">
        <f>VLOOKUP(E29,VIP!$A$2:$O15472,2,0)</f>
        <v>DRBR508</v>
      </c>
      <c r="G29" s="142" t="str">
        <f>VLOOKUP(E29,'LISTADO ATM'!$A$2:$B$900,2,0)</f>
        <v xml:space="preserve">ATM Hiper Olé Aut. Duarte </v>
      </c>
      <c r="H29" s="142" t="str">
        <f>VLOOKUP(E29,VIP!$A$2:$O20433,7,FALSE)</f>
        <v>Si</v>
      </c>
      <c r="I29" s="142" t="str">
        <f>VLOOKUP(E29,VIP!$A$2:$O12398,8,FALSE)</f>
        <v>Si</v>
      </c>
      <c r="J29" s="142" t="str">
        <f>VLOOKUP(E29,VIP!$A$2:$O12348,8,FALSE)</f>
        <v>Si</v>
      </c>
      <c r="K29" s="142" t="str">
        <f>VLOOKUP(E29,VIP!$A$2:$O15922,6,0)</f>
        <v>NO</v>
      </c>
      <c r="L29" s="135" t="s">
        <v>2434</v>
      </c>
      <c r="M29" s="150" t="s">
        <v>2534</v>
      </c>
      <c r="N29" s="95" t="s">
        <v>2444</v>
      </c>
      <c r="O29" s="142" t="s">
        <v>2445</v>
      </c>
      <c r="P29" s="142"/>
      <c r="Q29" s="151">
        <v>44436.588194444441</v>
      </c>
    </row>
    <row r="30" spans="1:23" ht="18" x14ac:dyDescent="0.25">
      <c r="A30" s="142" t="str">
        <f>VLOOKUP(E30,'LISTADO ATM'!$A$2:$C$901,3,0)</f>
        <v>ESTE</v>
      </c>
      <c r="B30" s="126" t="s">
        <v>2710</v>
      </c>
      <c r="C30" s="96">
        <v>44436.107499999998</v>
      </c>
      <c r="D30" s="96" t="s">
        <v>2460</v>
      </c>
      <c r="E30" s="126">
        <v>293</v>
      </c>
      <c r="F30" s="142" t="str">
        <f>VLOOKUP(E30,VIP!$A$2:$O15465,2,0)</f>
        <v>DRBR293</v>
      </c>
      <c r="G30" s="142" t="str">
        <f>VLOOKUP(E30,'LISTADO ATM'!$A$2:$B$900,2,0)</f>
        <v xml:space="preserve">ATM S/M Nueva Visión (San Pedro) </v>
      </c>
      <c r="H30" s="142" t="str">
        <f>VLOOKUP(E30,VIP!$A$2:$O20426,7,FALSE)</f>
        <v>Si</v>
      </c>
      <c r="I30" s="142" t="str">
        <f>VLOOKUP(E30,VIP!$A$2:$O12391,8,FALSE)</f>
        <v>Si</v>
      </c>
      <c r="J30" s="142" t="str">
        <f>VLOOKUP(E30,VIP!$A$2:$O12341,8,FALSE)</f>
        <v>Si</v>
      </c>
      <c r="K30" s="142" t="str">
        <f>VLOOKUP(E30,VIP!$A$2:$O15915,6,0)</f>
        <v>NO</v>
      </c>
      <c r="L30" s="135" t="s">
        <v>2434</v>
      </c>
      <c r="M30" s="150" t="s">
        <v>2534</v>
      </c>
      <c r="N30" s="95" t="s">
        <v>2444</v>
      </c>
      <c r="O30" s="142" t="s">
        <v>2461</v>
      </c>
      <c r="P30" s="142"/>
      <c r="Q30" s="151">
        <v>44436.588888888888</v>
      </c>
    </row>
    <row r="31" spans="1:23" ht="18" x14ac:dyDescent="0.25">
      <c r="A31" s="142" t="str">
        <f>VLOOKUP(E31,'LISTADO ATM'!$A$2:$C$901,3,0)</f>
        <v>NORTE</v>
      </c>
      <c r="B31" s="126" t="s">
        <v>2776</v>
      </c>
      <c r="C31" s="96">
        <v>44436.488113425927</v>
      </c>
      <c r="D31" s="96" t="s">
        <v>2611</v>
      </c>
      <c r="E31" s="126">
        <v>337</v>
      </c>
      <c r="F31" s="142" t="str">
        <f>VLOOKUP(E31,VIP!$A$2:$O15523,2,0)</f>
        <v>DRBR337</v>
      </c>
      <c r="G31" s="142" t="str">
        <f>VLOOKUP(E31,'LISTADO ATM'!$A$2:$B$900,2,0)</f>
        <v>ATM S/M Cooperativa Moca</v>
      </c>
      <c r="H31" s="142" t="str">
        <f>VLOOKUP(E31,VIP!$A$2:$O20484,7,FALSE)</f>
        <v>Si</v>
      </c>
      <c r="I31" s="142" t="str">
        <f>VLOOKUP(E31,VIP!$A$2:$O12449,8,FALSE)</f>
        <v>Si</v>
      </c>
      <c r="J31" s="142" t="str">
        <f>VLOOKUP(E31,VIP!$A$2:$O12399,8,FALSE)</f>
        <v>Si</v>
      </c>
      <c r="K31" s="142" t="str">
        <f>VLOOKUP(E31,VIP!$A$2:$O15973,6,0)</f>
        <v>NO</v>
      </c>
      <c r="L31" s="135" t="s">
        <v>2434</v>
      </c>
      <c r="M31" s="150" t="s">
        <v>2534</v>
      </c>
      <c r="N31" s="95" t="s">
        <v>2444</v>
      </c>
      <c r="O31" s="142" t="s">
        <v>2612</v>
      </c>
      <c r="P31" s="150"/>
      <c r="Q31" s="155" t="s">
        <v>2872</v>
      </c>
    </row>
    <row r="32" spans="1:23" ht="18" x14ac:dyDescent="0.25">
      <c r="A32" s="142" t="str">
        <f>VLOOKUP(E32,'LISTADO ATM'!$A$2:$C$901,3,0)</f>
        <v>ESTE</v>
      </c>
      <c r="B32" s="126" t="s">
        <v>2723</v>
      </c>
      <c r="C32" s="96">
        <v>44436.472511574073</v>
      </c>
      <c r="D32" s="96" t="s">
        <v>2441</v>
      </c>
      <c r="E32" s="126">
        <v>521</v>
      </c>
      <c r="F32" s="142" t="str">
        <f>VLOOKUP(E32,VIP!$A$2:$O15478,2,0)</f>
        <v>DRBR521</v>
      </c>
      <c r="G32" s="142" t="str">
        <f>VLOOKUP(E32,'LISTADO ATM'!$A$2:$B$900,2,0)</f>
        <v xml:space="preserve">ATM UNP Bayahibe (La Romana) </v>
      </c>
      <c r="H32" s="142" t="str">
        <f>VLOOKUP(E32,VIP!$A$2:$O20439,7,FALSE)</f>
        <v>Si</v>
      </c>
      <c r="I32" s="142" t="str">
        <f>VLOOKUP(E32,VIP!$A$2:$O12404,8,FALSE)</f>
        <v>Si</v>
      </c>
      <c r="J32" s="142" t="str">
        <f>VLOOKUP(E32,VIP!$A$2:$O12354,8,FALSE)</f>
        <v>Si</v>
      </c>
      <c r="K32" s="142" t="str">
        <f>VLOOKUP(E32,VIP!$A$2:$O15928,6,0)</f>
        <v>NO</v>
      </c>
      <c r="L32" s="135" t="s">
        <v>2434</v>
      </c>
      <c r="M32" s="150" t="s">
        <v>2534</v>
      </c>
      <c r="N32" s="95" t="s">
        <v>2444</v>
      </c>
      <c r="O32" s="142" t="s">
        <v>2445</v>
      </c>
      <c r="P32" s="153"/>
      <c r="Q32" s="155" t="s">
        <v>2871</v>
      </c>
      <c r="R32" s="44"/>
      <c r="S32" s="101"/>
      <c r="T32" s="101"/>
      <c r="U32" s="101"/>
      <c r="V32" s="78"/>
      <c r="W32" s="69"/>
    </row>
    <row r="33" spans="1:23" ht="18" x14ac:dyDescent="0.25">
      <c r="A33" s="142" t="str">
        <f>VLOOKUP(E33,'LISTADO ATM'!$A$2:$C$901,3,0)</f>
        <v>DISTRITO NACIONAL</v>
      </c>
      <c r="B33" s="126" t="s">
        <v>2646</v>
      </c>
      <c r="C33" s="96">
        <v>44435.100208333337</v>
      </c>
      <c r="D33" s="96" t="s">
        <v>2441</v>
      </c>
      <c r="E33" s="126">
        <v>823</v>
      </c>
      <c r="F33" s="142" t="str">
        <f>VLOOKUP(E33,VIP!$A$2:$O15448,2,0)</f>
        <v>DRBR823</v>
      </c>
      <c r="G33" s="142" t="str">
        <f>VLOOKUP(E33,'LISTADO ATM'!$A$2:$B$900,2,0)</f>
        <v xml:space="preserve">ATM UNP El Carril (Haina) </v>
      </c>
      <c r="H33" s="142" t="str">
        <f>VLOOKUP(E33,VIP!$A$2:$O20409,7,FALSE)</f>
        <v>Si</v>
      </c>
      <c r="I33" s="142" t="str">
        <f>VLOOKUP(E33,VIP!$A$2:$O12374,8,FALSE)</f>
        <v>Si</v>
      </c>
      <c r="J33" s="142" t="str">
        <f>VLOOKUP(E33,VIP!$A$2:$O12324,8,FALSE)</f>
        <v>Si</v>
      </c>
      <c r="K33" s="142" t="str">
        <f>VLOOKUP(E33,VIP!$A$2:$O15898,6,0)</f>
        <v>NO</v>
      </c>
      <c r="L33" s="135" t="s">
        <v>2434</v>
      </c>
      <c r="M33" s="150" t="s">
        <v>2534</v>
      </c>
      <c r="N33" s="95" t="s">
        <v>2444</v>
      </c>
      <c r="O33" s="142" t="s">
        <v>2445</v>
      </c>
      <c r="P33" s="153"/>
      <c r="Q33" s="155" t="s">
        <v>2905</v>
      </c>
      <c r="R33" s="44"/>
      <c r="S33" s="101"/>
      <c r="T33" s="101"/>
      <c r="U33" s="101"/>
      <c r="V33" s="78"/>
      <c r="W33" s="69"/>
    </row>
    <row r="34" spans="1:23" ht="18" x14ac:dyDescent="0.25">
      <c r="A34" s="142" t="str">
        <f>VLOOKUP(E34,'LISTADO ATM'!$A$2:$C$901,3,0)</f>
        <v>NORTE</v>
      </c>
      <c r="B34" s="126" t="s">
        <v>2676</v>
      </c>
      <c r="C34" s="96">
        <v>44435.805555555555</v>
      </c>
      <c r="D34" s="96" t="s">
        <v>2175</v>
      </c>
      <c r="E34" s="126">
        <v>479</v>
      </c>
      <c r="F34" s="142" t="str">
        <f>VLOOKUP(E34,VIP!$A$2:$O15457,2,0)</f>
        <v>DRBR479</v>
      </c>
      <c r="G34" s="142" t="str">
        <f>VLOOKUP(E34,'LISTADO ATM'!$A$2:$B$900,2,0)</f>
        <v>ATM Estación Next Yapur Dumit</v>
      </c>
      <c r="H34" s="142">
        <f>VLOOKUP(E34,VIP!$A$2:$O20418,7,FALSE)</f>
        <v>0</v>
      </c>
      <c r="I34" s="142">
        <f>VLOOKUP(E34,VIP!$A$2:$O12383,8,FALSE)</f>
        <v>0</v>
      </c>
      <c r="J34" s="142">
        <f>VLOOKUP(E34,VIP!$A$2:$O12333,8,FALSE)</f>
        <v>0</v>
      </c>
      <c r="K34" s="142">
        <f>VLOOKUP(E34,VIP!$A$2:$O15907,6,0)</f>
        <v>0</v>
      </c>
      <c r="L34" s="135" t="s">
        <v>2674</v>
      </c>
      <c r="M34" s="150" t="s">
        <v>2534</v>
      </c>
      <c r="N34" s="95" t="s">
        <v>2444</v>
      </c>
      <c r="O34" s="142" t="s">
        <v>2582</v>
      </c>
      <c r="P34" s="153"/>
      <c r="Q34" s="151">
        <v>44436.578472222223</v>
      </c>
      <c r="R34" s="44"/>
      <c r="S34" s="101"/>
      <c r="T34" s="101"/>
      <c r="U34" s="101"/>
      <c r="V34" s="78"/>
      <c r="W34" s="69"/>
    </row>
    <row r="35" spans="1:23" ht="18" x14ac:dyDescent="0.25">
      <c r="A35" s="142" t="str">
        <f>VLOOKUP(E35,'LISTADO ATM'!$A$2:$C$901,3,0)</f>
        <v>NORTE</v>
      </c>
      <c r="B35" s="126" t="s">
        <v>2664</v>
      </c>
      <c r="C35" s="96">
        <v>44435.572094907409</v>
      </c>
      <c r="D35" s="96" t="s">
        <v>2175</v>
      </c>
      <c r="E35" s="126">
        <v>496</v>
      </c>
      <c r="F35" s="142" t="str">
        <f>VLOOKUP(E35,VIP!$A$2:$O15466,2,0)</f>
        <v>DRBR496</v>
      </c>
      <c r="G35" s="142" t="str">
        <f>VLOOKUP(E35,'LISTADO ATM'!$A$2:$B$900,2,0)</f>
        <v xml:space="preserve">ATM Multicentro La Sirena Bonao </v>
      </c>
      <c r="H35" s="142" t="str">
        <f>VLOOKUP(E35,VIP!$A$2:$O20427,7,FALSE)</f>
        <v>Si</v>
      </c>
      <c r="I35" s="142" t="str">
        <f>VLOOKUP(E35,VIP!$A$2:$O12392,8,FALSE)</f>
        <v>Si</v>
      </c>
      <c r="J35" s="142" t="str">
        <f>VLOOKUP(E35,VIP!$A$2:$O12342,8,FALSE)</f>
        <v>Si</v>
      </c>
      <c r="K35" s="142" t="str">
        <f>VLOOKUP(E35,VIP!$A$2:$O15916,6,0)</f>
        <v>NO</v>
      </c>
      <c r="L35" s="135" t="s">
        <v>2674</v>
      </c>
      <c r="M35" s="150" t="s">
        <v>2534</v>
      </c>
      <c r="N35" s="95" t="s">
        <v>2444</v>
      </c>
      <c r="O35" s="142" t="s">
        <v>2582</v>
      </c>
      <c r="P35" s="153" t="s">
        <v>2628</v>
      </c>
      <c r="Q35" s="151">
        <v>44436.588194444441</v>
      </c>
      <c r="R35" s="44"/>
      <c r="S35" s="101"/>
      <c r="T35" s="101"/>
      <c r="U35" s="101"/>
      <c r="V35" s="78"/>
      <c r="W35" s="69"/>
    </row>
    <row r="36" spans="1:23" ht="18" x14ac:dyDescent="0.25">
      <c r="A36" s="142" t="str">
        <f>VLOOKUP(E36,'LISTADO ATM'!$A$2:$C$901,3,0)</f>
        <v>DISTRITO NACIONAL</v>
      </c>
      <c r="B36" s="126" t="s">
        <v>2683</v>
      </c>
      <c r="C36" s="96">
        <v>44435.722615740742</v>
      </c>
      <c r="D36" s="96" t="s">
        <v>2174</v>
      </c>
      <c r="E36" s="126">
        <v>13</v>
      </c>
      <c r="F36" s="142" t="str">
        <f>VLOOKUP(E36,VIP!$A$2:$O15471,2,0)</f>
        <v>DRBR013</v>
      </c>
      <c r="G36" s="142" t="str">
        <f>VLOOKUP(E36,'LISTADO ATM'!$A$2:$B$900,2,0)</f>
        <v xml:space="preserve">ATM CDEEE </v>
      </c>
      <c r="H36" s="142" t="str">
        <f>VLOOKUP(E36,VIP!$A$2:$O20432,7,FALSE)</f>
        <v>Si</v>
      </c>
      <c r="I36" s="142" t="str">
        <f>VLOOKUP(E36,VIP!$A$2:$O12397,8,FALSE)</f>
        <v>Si</v>
      </c>
      <c r="J36" s="142" t="str">
        <f>VLOOKUP(E36,VIP!$A$2:$O12347,8,FALSE)</f>
        <v>Si</v>
      </c>
      <c r="K36" s="142" t="str">
        <f>VLOOKUP(E36,VIP!$A$2:$O15921,6,0)</f>
        <v>NO</v>
      </c>
      <c r="L36" s="135" t="s">
        <v>2631</v>
      </c>
      <c r="M36" s="150" t="s">
        <v>2534</v>
      </c>
      <c r="N36" s="95" t="s">
        <v>2672</v>
      </c>
      <c r="O36" s="142" t="s">
        <v>2446</v>
      </c>
      <c r="P36" s="153"/>
      <c r="Q36" s="151">
        <v>44436.448611111111</v>
      </c>
      <c r="R36" s="44"/>
      <c r="S36" s="101"/>
      <c r="T36" s="101"/>
      <c r="U36" s="101"/>
      <c r="V36" s="78"/>
      <c r="W36" s="69"/>
    </row>
    <row r="37" spans="1:23" ht="18" x14ac:dyDescent="0.25">
      <c r="A37" s="142" t="str">
        <f>VLOOKUP(E37,'LISTADO ATM'!$A$2:$C$901,3,0)</f>
        <v>ESTE</v>
      </c>
      <c r="B37" s="126" t="s">
        <v>2692</v>
      </c>
      <c r="C37" s="96">
        <v>44435.970821759256</v>
      </c>
      <c r="D37" s="96" t="s">
        <v>2174</v>
      </c>
      <c r="E37" s="126">
        <v>933</v>
      </c>
      <c r="F37" s="142" t="str">
        <f>VLOOKUP(E37,VIP!$A$2:$O15478,2,0)</f>
        <v>DRBR933</v>
      </c>
      <c r="G37" s="142" t="str">
        <f>VLOOKUP(E37,'LISTADO ATM'!$A$2:$B$900,2,0)</f>
        <v>ATM Hotel Dreams Punta Cana II</v>
      </c>
      <c r="H37" s="142" t="str">
        <f>VLOOKUP(E37,VIP!$A$2:$O20439,7,FALSE)</f>
        <v>Si</v>
      </c>
      <c r="I37" s="142" t="str">
        <f>VLOOKUP(E37,VIP!$A$2:$O12404,8,FALSE)</f>
        <v>Si</v>
      </c>
      <c r="J37" s="142" t="str">
        <f>VLOOKUP(E37,VIP!$A$2:$O12354,8,FALSE)</f>
        <v>Si</v>
      </c>
      <c r="K37" s="142" t="str">
        <f>VLOOKUP(E37,VIP!$A$2:$O15928,6,0)</f>
        <v>NO</v>
      </c>
      <c r="L37" s="135" t="s">
        <v>2631</v>
      </c>
      <c r="M37" s="150" t="s">
        <v>2534</v>
      </c>
      <c r="N37" s="95" t="s">
        <v>2444</v>
      </c>
      <c r="O37" s="142" t="s">
        <v>2446</v>
      </c>
      <c r="P37" s="153"/>
      <c r="Q37" s="151">
        <v>44436.584027777775</v>
      </c>
      <c r="R37" s="44"/>
      <c r="S37" s="101"/>
      <c r="T37" s="101"/>
      <c r="U37" s="101"/>
      <c r="V37" s="78"/>
      <c r="W37" s="69"/>
    </row>
    <row r="38" spans="1:23" ht="18" x14ac:dyDescent="0.25">
      <c r="A38" s="142" t="str">
        <f>VLOOKUP(E38,'LISTADO ATM'!$A$2:$C$901,3,0)</f>
        <v>NORTE</v>
      </c>
      <c r="B38" s="126" t="s">
        <v>2827</v>
      </c>
      <c r="C38" s="96">
        <v>44436.787418981483</v>
      </c>
      <c r="D38" s="96" t="s">
        <v>2460</v>
      </c>
      <c r="E38" s="126">
        <v>307</v>
      </c>
      <c r="F38" s="142" t="str">
        <f>VLOOKUP(E38,VIP!$A$2:$O15542,2,0)</f>
        <v>DRBR307</v>
      </c>
      <c r="G38" s="142" t="str">
        <f>VLOOKUP(E38,'LISTADO ATM'!$A$2:$B$900,2,0)</f>
        <v>ATM Oficina Nagua II</v>
      </c>
      <c r="H38" s="142" t="str">
        <f>VLOOKUP(E38,VIP!$A$2:$O20503,7,FALSE)</f>
        <v>Si</v>
      </c>
      <c r="I38" s="142" t="str">
        <f>VLOOKUP(E38,VIP!$A$2:$O12468,8,FALSE)</f>
        <v>Si</v>
      </c>
      <c r="J38" s="142" t="str">
        <f>VLOOKUP(E38,VIP!$A$2:$O12418,8,FALSE)</f>
        <v>Si</v>
      </c>
      <c r="K38" s="142" t="str">
        <f>VLOOKUP(E38,VIP!$A$2:$O15992,6,0)</f>
        <v>SI</v>
      </c>
      <c r="L38" s="135" t="s">
        <v>2828</v>
      </c>
      <c r="M38" s="150" t="s">
        <v>2534</v>
      </c>
      <c r="N38" s="95" t="s">
        <v>2636</v>
      </c>
      <c r="O38" s="142" t="s">
        <v>2809</v>
      </c>
      <c r="P38" s="153" t="s">
        <v>2888</v>
      </c>
      <c r="Q38" s="155" t="s">
        <v>2886</v>
      </c>
      <c r="R38" s="44"/>
      <c r="S38" s="101"/>
      <c r="T38" s="101"/>
      <c r="U38" s="101"/>
      <c r="V38" s="78"/>
      <c r="W38" s="69"/>
    </row>
    <row r="39" spans="1:23" ht="18" x14ac:dyDescent="0.25">
      <c r="A39" s="142" t="str">
        <f>VLOOKUP(E39,'LISTADO ATM'!$A$2:$C$901,3,0)</f>
        <v>NORTE</v>
      </c>
      <c r="B39" s="126" t="s">
        <v>2811</v>
      </c>
      <c r="C39" s="96">
        <v>44436.849687499998</v>
      </c>
      <c r="D39" s="96" t="s">
        <v>2460</v>
      </c>
      <c r="E39" s="126">
        <v>712</v>
      </c>
      <c r="F39" s="142" t="str">
        <f>VLOOKUP(E39,VIP!$A$2:$O15527,2,0)</f>
        <v>DRBR128</v>
      </c>
      <c r="G39" s="142" t="str">
        <f>VLOOKUP(E39,'LISTADO ATM'!$A$2:$B$900,2,0)</f>
        <v xml:space="preserve">ATM Oficina Imbert </v>
      </c>
      <c r="H39" s="142" t="str">
        <f>VLOOKUP(E39,VIP!$A$2:$O20488,7,FALSE)</f>
        <v>Si</v>
      </c>
      <c r="I39" s="142" t="str">
        <f>VLOOKUP(E39,VIP!$A$2:$O12453,8,FALSE)</f>
        <v>Si</v>
      </c>
      <c r="J39" s="142" t="str">
        <f>VLOOKUP(E39,VIP!$A$2:$O12403,8,FALSE)</f>
        <v>Si</v>
      </c>
      <c r="K39" s="142" t="str">
        <f>VLOOKUP(E39,VIP!$A$2:$O15977,6,0)</f>
        <v>SI</v>
      </c>
      <c r="L39" s="135" t="s">
        <v>2808</v>
      </c>
      <c r="M39" s="150" t="s">
        <v>2534</v>
      </c>
      <c r="N39" s="95" t="s">
        <v>2636</v>
      </c>
      <c r="O39" s="142" t="s">
        <v>2809</v>
      </c>
      <c r="P39" s="142" t="s">
        <v>2888</v>
      </c>
      <c r="Q39" s="155" t="s">
        <v>2881</v>
      </c>
      <c r="R39" s="44"/>
      <c r="S39" s="101"/>
      <c r="T39" s="101"/>
      <c r="U39" s="101"/>
      <c r="V39" s="78"/>
      <c r="W39" s="69"/>
    </row>
    <row r="40" spans="1:23" ht="18" x14ac:dyDescent="0.25">
      <c r="A40" s="142" t="str">
        <f>VLOOKUP(E40,'LISTADO ATM'!$A$2:$C$901,3,0)</f>
        <v>DISTRITO NACIONAL</v>
      </c>
      <c r="B40" s="126" t="s">
        <v>2807</v>
      </c>
      <c r="C40" s="96">
        <v>44436.850949074076</v>
      </c>
      <c r="D40" s="96" t="s">
        <v>2460</v>
      </c>
      <c r="E40" s="126">
        <v>714</v>
      </c>
      <c r="F40" s="142" t="str">
        <f>VLOOKUP(E40,VIP!$A$2:$O15525,2,0)</f>
        <v>DRBR16M</v>
      </c>
      <c r="G40" s="142" t="str">
        <f>VLOOKUP(E40,'LISTADO ATM'!$A$2:$B$900,2,0)</f>
        <v xml:space="preserve">ATM Hospital de Herrera </v>
      </c>
      <c r="H40" s="142" t="str">
        <f>VLOOKUP(E40,VIP!$A$2:$O20486,7,FALSE)</f>
        <v>Si</v>
      </c>
      <c r="I40" s="142" t="str">
        <f>VLOOKUP(E40,VIP!$A$2:$O12451,8,FALSE)</f>
        <v>Si</v>
      </c>
      <c r="J40" s="142" t="str">
        <f>VLOOKUP(E40,VIP!$A$2:$O12401,8,FALSE)</f>
        <v>Si</v>
      </c>
      <c r="K40" s="142" t="str">
        <f>VLOOKUP(E40,VIP!$A$2:$O15975,6,0)</f>
        <v>NO</v>
      </c>
      <c r="L40" s="135" t="s">
        <v>2808</v>
      </c>
      <c r="M40" s="150" t="s">
        <v>2534</v>
      </c>
      <c r="N40" s="95" t="s">
        <v>2636</v>
      </c>
      <c r="O40" s="142" t="s">
        <v>2809</v>
      </c>
      <c r="P40" s="142" t="s">
        <v>2888</v>
      </c>
      <c r="Q40" s="155" t="s">
        <v>2880</v>
      </c>
      <c r="R40" s="44"/>
      <c r="S40" s="101"/>
      <c r="T40" s="101"/>
      <c r="U40" s="101"/>
      <c r="V40" s="78"/>
      <c r="W40" s="69"/>
    </row>
    <row r="41" spans="1:23" ht="18" x14ac:dyDescent="0.25">
      <c r="A41" s="142" t="str">
        <f>VLOOKUP(E41,'LISTADO ATM'!$A$2:$C$901,3,0)</f>
        <v>DISTRITO NACIONAL</v>
      </c>
      <c r="B41" s="126" t="s">
        <v>2815</v>
      </c>
      <c r="C41" s="96">
        <v>44436.846053240741</v>
      </c>
      <c r="D41" s="96" t="s">
        <v>2460</v>
      </c>
      <c r="E41" s="126">
        <v>557</v>
      </c>
      <c r="F41" s="142" t="str">
        <f>VLOOKUP(E41,VIP!$A$2:$O15531,2,0)</f>
        <v>DRBR022</v>
      </c>
      <c r="G41" s="142" t="str">
        <f>VLOOKUP(E41,'LISTADO ATM'!$A$2:$B$900,2,0)</f>
        <v xml:space="preserve">ATM Multicentro La Sirena Ave. Mella </v>
      </c>
      <c r="H41" s="142" t="str">
        <f>VLOOKUP(E41,VIP!$A$2:$O20492,7,FALSE)</f>
        <v>Si</v>
      </c>
      <c r="I41" s="142" t="str">
        <f>VLOOKUP(E41,VIP!$A$2:$O12457,8,FALSE)</f>
        <v>Si</v>
      </c>
      <c r="J41" s="142" t="str">
        <f>VLOOKUP(E41,VIP!$A$2:$O12407,8,FALSE)</f>
        <v>Si</v>
      </c>
      <c r="K41" s="142" t="str">
        <f>VLOOKUP(E41,VIP!$A$2:$O15981,6,0)</f>
        <v>SI</v>
      </c>
      <c r="L41" s="135" t="s">
        <v>2808</v>
      </c>
      <c r="M41" s="150" t="s">
        <v>2534</v>
      </c>
      <c r="N41" s="95" t="s">
        <v>2636</v>
      </c>
      <c r="O41" s="142" t="s">
        <v>2809</v>
      </c>
      <c r="P41" s="142" t="s">
        <v>2888</v>
      </c>
      <c r="Q41" s="155" t="s">
        <v>2884</v>
      </c>
      <c r="R41" s="44"/>
      <c r="S41" s="101"/>
      <c r="T41" s="101"/>
      <c r="U41" s="101"/>
      <c r="V41" s="78"/>
      <c r="W41" s="69"/>
    </row>
    <row r="42" spans="1:23" ht="18" x14ac:dyDescent="0.25">
      <c r="A42" s="142" t="str">
        <f>VLOOKUP(E42,'LISTADO ATM'!$A$2:$C$901,3,0)</f>
        <v>DISTRITO NACIONAL</v>
      </c>
      <c r="B42" s="126" t="s">
        <v>2847</v>
      </c>
      <c r="C42" s="96">
        <v>44436.709583333337</v>
      </c>
      <c r="D42" s="96" t="s">
        <v>2460</v>
      </c>
      <c r="E42" s="126">
        <v>449</v>
      </c>
      <c r="F42" s="142" t="str">
        <f>VLOOKUP(E42,VIP!$A$2:$O15559,2,0)</f>
        <v>DRBR449</v>
      </c>
      <c r="G42" s="142" t="str">
        <f>VLOOKUP(E42,'LISTADO ATM'!$A$2:$B$900,2,0)</f>
        <v>ATM Autobanco Lope de Vega II</v>
      </c>
      <c r="H42" s="142" t="str">
        <f>VLOOKUP(E42,VIP!$A$2:$O20520,7,FALSE)</f>
        <v>Si</v>
      </c>
      <c r="I42" s="142" t="str">
        <f>VLOOKUP(E42,VIP!$A$2:$O12485,8,FALSE)</f>
        <v>Si</v>
      </c>
      <c r="J42" s="142" t="str">
        <f>VLOOKUP(E42,VIP!$A$2:$O12435,8,FALSE)</f>
        <v>Si</v>
      </c>
      <c r="K42" s="142" t="str">
        <f>VLOOKUP(E42,VIP!$A$2:$O16009,6,0)</f>
        <v>NO</v>
      </c>
      <c r="L42" s="135" t="s">
        <v>2808</v>
      </c>
      <c r="M42" s="150" t="s">
        <v>2534</v>
      </c>
      <c r="N42" s="95" t="s">
        <v>2636</v>
      </c>
      <c r="O42" s="142" t="s">
        <v>2809</v>
      </c>
      <c r="P42" s="142" t="s">
        <v>2888</v>
      </c>
      <c r="Q42" s="155" t="s">
        <v>2861</v>
      </c>
      <c r="R42" s="44"/>
      <c r="S42" s="101"/>
      <c r="T42" s="101"/>
      <c r="U42" s="101"/>
      <c r="V42" s="78"/>
      <c r="W42" s="69"/>
    </row>
    <row r="43" spans="1:23" ht="18" x14ac:dyDescent="0.25">
      <c r="A43" s="142" t="str">
        <f>VLOOKUP(E43,'LISTADO ATM'!$A$2:$C$901,3,0)</f>
        <v>ESTE</v>
      </c>
      <c r="B43" s="126" t="s">
        <v>2816</v>
      </c>
      <c r="C43" s="96">
        <v>44436.84479166667</v>
      </c>
      <c r="D43" s="96" t="s">
        <v>2460</v>
      </c>
      <c r="E43" s="126">
        <v>609</v>
      </c>
      <c r="F43" s="142" t="str">
        <f>VLOOKUP(E43,VIP!$A$2:$O15532,2,0)</f>
        <v>DRBR120</v>
      </c>
      <c r="G43" s="142" t="str">
        <f>VLOOKUP(E43,'LISTADO ATM'!$A$2:$B$900,2,0)</f>
        <v xml:space="preserve">ATM S/M Jumbo (San Pedro) </v>
      </c>
      <c r="H43" s="142" t="str">
        <f>VLOOKUP(E43,VIP!$A$2:$O20493,7,FALSE)</f>
        <v>Si</v>
      </c>
      <c r="I43" s="142" t="str">
        <f>VLOOKUP(E43,VIP!$A$2:$O12458,8,FALSE)</f>
        <v>Si</v>
      </c>
      <c r="J43" s="142" t="str">
        <f>VLOOKUP(E43,VIP!$A$2:$O12408,8,FALSE)</f>
        <v>Si</v>
      </c>
      <c r="K43" s="142" t="str">
        <f>VLOOKUP(E43,VIP!$A$2:$O15982,6,0)</f>
        <v>NO</v>
      </c>
      <c r="L43" s="135" t="s">
        <v>2808</v>
      </c>
      <c r="M43" s="150" t="s">
        <v>2534</v>
      </c>
      <c r="N43" s="95" t="s">
        <v>2636</v>
      </c>
      <c r="O43" s="142" t="s">
        <v>2809</v>
      </c>
      <c r="P43" s="142" t="s">
        <v>2888</v>
      </c>
      <c r="Q43" s="155" t="s">
        <v>2885</v>
      </c>
      <c r="R43" s="44"/>
      <c r="S43" s="101"/>
      <c r="T43" s="101"/>
      <c r="U43" s="101"/>
      <c r="V43" s="78"/>
      <c r="W43" s="69"/>
    </row>
    <row r="44" spans="1:23" ht="18" x14ac:dyDescent="0.25">
      <c r="A44" s="142" t="str">
        <f>VLOOKUP(E44,'LISTADO ATM'!$A$2:$C$901,3,0)</f>
        <v>NORTE</v>
      </c>
      <c r="B44" s="126" t="s">
        <v>2810</v>
      </c>
      <c r="C44" s="96">
        <v>44436.850474537037</v>
      </c>
      <c r="D44" s="96" t="s">
        <v>2460</v>
      </c>
      <c r="E44" s="126">
        <v>950</v>
      </c>
      <c r="F44" s="142" t="str">
        <f>VLOOKUP(E44,VIP!$A$2:$O15526,2,0)</f>
        <v>DRBR12G</v>
      </c>
      <c r="G44" s="142" t="str">
        <f>VLOOKUP(E44,'LISTADO ATM'!$A$2:$B$900,2,0)</f>
        <v xml:space="preserve">ATM Oficina Monterrico </v>
      </c>
      <c r="H44" s="142" t="str">
        <f>VLOOKUP(E44,VIP!$A$2:$O20487,7,FALSE)</f>
        <v>Si</v>
      </c>
      <c r="I44" s="142" t="str">
        <f>VLOOKUP(E44,VIP!$A$2:$O12452,8,FALSE)</f>
        <v>Si</v>
      </c>
      <c r="J44" s="142" t="str">
        <f>VLOOKUP(E44,VIP!$A$2:$O12402,8,FALSE)</f>
        <v>Si</v>
      </c>
      <c r="K44" s="142" t="str">
        <f>VLOOKUP(E44,VIP!$A$2:$O15976,6,0)</f>
        <v>SI</v>
      </c>
      <c r="L44" s="135" t="s">
        <v>2808</v>
      </c>
      <c r="M44" s="150" t="s">
        <v>2534</v>
      </c>
      <c r="N44" s="95" t="s">
        <v>2636</v>
      </c>
      <c r="O44" s="142" t="s">
        <v>2809</v>
      </c>
      <c r="P44" s="153" t="s">
        <v>2888</v>
      </c>
      <c r="Q44" s="155" t="s">
        <v>2867</v>
      </c>
      <c r="R44" s="44"/>
      <c r="S44" s="101"/>
      <c r="T44" s="101"/>
      <c r="U44" s="101"/>
      <c r="V44" s="78"/>
      <c r="W44" s="69"/>
    </row>
    <row r="45" spans="1:23" ht="18" x14ac:dyDescent="0.25">
      <c r="A45" s="142" t="str">
        <f>VLOOKUP(E45,'LISTADO ATM'!$A$2:$C$901,3,0)</f>
        <v>DISTRITO NACIONAL</v>
      </c>
      <c r="B45" s="126" t="s">
        <v>2813</v>
      </c>
      <c r="C45" s="96">
        <v>44436.84784722222</v>
      </c>
      <c r="D45" s="96" t="s">
        <v>2460</v>
      </c>
      <c r="E45" s="126">
        <v>816</v>
      </c>
      <c r="F45" s="142" t="str">
        <f>VLOOKUP(E45,VIP!$A$2:$O15529,2,0)</f>
        <v>DRBR816</v>
      </c>
      <c r="G45" s="142" t="str">
        <f>VLOOKUP(E45,'LISTADO ATM'!$A$2:$B$900,2,0)</f>
        <v xml:space="preserve">ATM Oficina Pedro Brand </v>
      </c>
      <c r="H45" s="142" t="str">
        <f>VLOOKUP(E45,VIP!$A$2:$O20490,7,FALSE)</f>
        <v>Si</v>
      </c>
      <c r="I45" s="142" t="str">
        <f>VLOOKUP(E45,VIP!$A$2:$O12455,8,FALSE)</f>
        <v>Si</v>
      </c>
      <c r="J45" s="142" t="str">
        <f>VLOOKUP(E45,VIP!$A$2:$O12405,8,FALSE)</f>
        <v>Si</v>
      </c>
      <c r="K45" s="142" t="str">
        <f>VLOOKUP(E45,VIP!$A$2:$O15979,6,0)</f>
        <v>NO</v>
      </c>
      <c r="L45" s="135" t="s">
        <v>2808</v>
      </c>
      <c r="M45" s="150" t="s">
        <v>2534</v>
      </c>
      <c r="N45" s="95" t="s">
        <v>2636</v>
      </c>
      <c r="O45" s="142" t="s">
        <v>2809</v>
      </c>
      <c r="P45" s="153" t="s">
        <v>2888</v>
      </c>
      <c r="Q45" s="155" t="s">
        <v>2874</v>
      </c>
      <c r="R45" s="44"/>
      <c r="S45" s="101"/>
      <c r="T45" s="101"/>
      <c r="U45" s="101"/>
      <c r="V45" s="78"/>
      <c r="W45" s="69"/>
    </row>
    <row r="46" spans="1:23" ht="18" x14ac:dyDescent="0.25">
      <c r="A46" s="142" t="str">
        <f>VLOOKUP(E46,'LISTADO ATM'!$A$2:$C$901,3,0)</f>
        <v>NORTE</v>
      </c>
      <c r="B46" s="126" t="s">
        <v>2812</v>
      </c>
      <c r="C46" s="96">
        <v>44436.848576388889</v>
      </c>
      <c r="D46" s="96" t="s">
        <v>2460</v>
      </c>
      <c r="E46" s="126">
        <v>728</v>
      </c>
      <c r="F46" s="142" t="str">
        <f>VLOOKUP(E46,VIP!$A$2:$O15528,2,0)</f>
        <v>DRBR051</v>
      </c>
      <c r="G46" s="142" t="str">
        <f>VLOOKUP(E46,'LISTADO ATM'!$A$2:$B$900,2,0)</f>
        <v xml:space="preserve">ATM UNP La Vega Oficina Regional Norcentral </v>
      </c>
      <c r="H46" s="142" t="str">
        <f>VLOOKUP(E46,VIP!$A$2:$O20489,7,FALSE)</f>
        <v>Si</v>
      </c>
      <c r="I46" s="142" t="str">
        <f>VLOOKUP(E46,VIP!$A$2:$O12454,8,FALSE)</f>
        <v>Si</v>
      </c>
      <c r="J46" s="142" t="str">
        <f>VLOOKUP(E46,VIP!$A$2:$O12404,8,FALSE)</f>
        <v>Si</v>
      </c>
      <c r="K46" s="142" t="str">
        <f>VLOOKUP(E46,VIP!$A$2:$O15978,6,0)</f>
        <v>SI</v>
      </c>
      <c r="L46" s="135" t="s">
        <v>2808</v>
      </c>
      <c r="M46" s="150" t="s">
        <v>2534</v>
      </c>
      <c r="N46" s="95" t="s">
        <v>2636</v>
      </c>
      <c r="O46" s="142" t="s">
        <v>2809</v>
      </c>
      <c r="P46" s="153" t="s">
        <v>2888</v>
      </c>
      <c r="Q46" s="155" t="s">
        <v>2882</v>
      </c>
      <c r="R46" s="44"/>
      <c r="S46" s="101"/>
      <c r="T46" s="101"/>
      <c r="U46" s="101"/>
      <c r="V46" s="78"/>
      <c r="W46" s="69"/>
    </row>
    <row r="47" spans="1:23" ht="18" x14ac:dyDescent="0.25">
      <c r="A47" s="142" t="str">
        <f>VLOOKUP(E47,'LISTADO ATM'!$A$2:$C$901,3,0)</f>
        <v>DISTRITO NACIONAL</v>
      </c>
      <c r="B47" s="126" t="s">
        <v>2890</v>
      </c>
      <c r="C47" s="96">
        <v>44436.945671296293</v>
      </c>
      <c r="D47" s="96" t="s">
        <v>2460</v>
      </c>
      <c r="E47" s="126">
        <v>816</v>
      </c>
      <c r="F47" s="142" t="str">
        <f>VLOOKUP(E47,VIP!$A$2:$O15527,2,0)</f>
        <v>DRBR816</v>
      </c>
      <c r="G47" s="142" t="str">
        <f>VLOOKUP(E47,'LISTADO ATM'!$A$2:$B$900,2,0)</f>
        <v xml:space="preserve">ATM Oficina Pedro Brand </v>
      </c>
      <c r="H47" s="142" t="str">
        <f>VLOOKUP(E47,VIP!$A$2:$O20488,7,FALSE)</f>
        <v>Si</v>
      </c>
      <c r="I47" s="142" t="str">
        <f>VLOOKUP(E47,VIP!$A$2:$O12453,8,FALSE)</f>
        <v>Si</v>
      </c>
      <c r="J47" s="142" t="str">
        <f>VLOOKUP(E47,VIP!$A$2:$O12403,8,FALSE)</f>
        <v>Si</v>
      </c>
      <c r="K47" s="142" t="str">
        <f>VLOOKUP(E47,VIP!$A$2:$O15977,6,0)</f>
        <v>NO</v>
      </c>
      <c r="L47" s="135" t="s">
        <v>2808</v>
      </c>
      <c r="M47" s="150" t="s">
        <v>2534</v>
      </c>
      <c r="N47" s="95" t="s">
        <v>2636</v>
      </c>
      <c r="O47" s="142" t="s">
        <v>2809</v>
      </c>
      <c r="P47" s="153" t="s">
        <v>2888</v>
      </c>
      <c r="Q47" s="155" t="s">
        <v>2906</v>
      </c>
      <c r="R47" s="44"/>
      <c r="S47" s="101"/>
      <c r="T47" s="101"/>
      <c r="U47" s="101"/>
      <c r="V47" s="78"/>
      <c r="W47" s="69"/>
    </row>
    <row r="48" spans="1:23" ht="18" x14ac:dyDescent="0.25">
      <c r="A48" s="142" t="str">
        <f>VLOOKUP(E48,'LISTADO ATM'!$A$2:$C$901,3,0)</f>
        <v>ESTE</v>
      </c>
      <c r="B48" s="126" t="s">
        <v>2814</v>
      </c>
      <c r="C48" s="96">
        <v>44436.846875000003</v>
      </c>
      <c r="D48" s="96" t="s">
        <v>2174</v>
      </c>
      <c r="E48" s="126">
        <v>963</v>
      </c>
      <c r="F48" s="142" t="str">
        <f>VLOOKUP(E48,VIP!$A$2:$O15530,2,0)</f>
        <v>DRBR963</v>
      </c>
      <c r="G48" s="142" t="str">
        <f>VLOOKUP(E48,'LISTADO ATM'!$A$2:$B$900,2,0)</f>
        <v xml:space="preserve">ATM Multiplaza La Romana </v>
      </c>
      <c r="H48" s="142" t="str">
        <f>VLOOKUP(E48,VIP!$A$2:$O20491,7,FALSE)</f>
        <v>Si</v>
      </c>
      <c r="I48" s="142" t="str">
        <f>VLOOKUP(E48,VIP!$A$2:$O12456,8,FALSE)</f>
        <v>Si</v>
      </c>
      <c r="J48" s="142" t="str">
        <f>VLOOKUP(E48,VIP!$A$2:$O12406,8,FALSE)</f>
        <v>Si</v>
      </c>
      <c r="K48" s="142" t="str">
        <f>VLOOKUP(E48,VIP!$A$2:$O15980,6,0)</f>
        <v>NO</v>
      </c>
      <c r="L48" s="135" t="s">
        <v>2632</v>
      </c>
      <c r="M48" s="150" t="s">
        <v>2534</v>
      </c>
      <c r="N48" s="95" t="s">
        <v>2444</v>
      </c>
      <c r="O48" s="142" t="s">
        <v>2446</v>
      </c>
      <c r="P48" s="153" t="s">
        <v>2628</v>
      </c>
      <c r="Q48" s="155" t="s">
        <v>2883</v>
      </c>
      <c r="R48" s="44"/>
      <c r="S48" s="101"/>
      <c r="T48" s="101"/>
      <c r="U48" s="101"/>
      <c r="V48" s="78"/>
      <c r="W48" s="69"/>
    </row>
    <row r="49" spans="1:23" ht="18" x14ac:dyDescent="0.25">
      <c r="A49" s="142" t="str">
        <f>VLOOKUP(E49,'LISTADO ATM'!$A$2:$C$901,3,0)</f>
        <v>DISTRITO NACIONAL</v>
      </c>
      <c r="B49" s="126" t="s">
        <v>2675</v>
      </c>
      <c r="C49" s="96">
        <v>44435.807233796295</v>
      </c>
      <c r="D49" s="96" t="s">
        <v>2174</v>
      </c>
      <c r="E49" s="126">
        <v>449</v>
      </c>
      <c r="F49" s="142" t="str">
        <f>VLOOKUP(E49,VIP!$A$2:$O15456,2,0)</f>
        <v>DRBR449</v>
      </c>
      <c r="G49" s="142" t="str">
        <f>VLOOKUP(E49,'LISTADO ATM'!$A$2:$B$900,2,0)</f>
        <v>ATM Autobanco Lope de Vega II</v>
      </c>
      <c r="H49" s="142" t="str">
        <f>VLOOKUP(E49,VIP!$A$2:$O20417,7,FALSE)</f>
        <v>Si</v>
      </c>
      <c r="I49" s="142" t="str">
        <f>VLOOKUP(E49,VIP!$A$2:$O12382,8,FALSE)</f>
        <v>Si</v>
      </c>
      <c r="J49" s="142" t="str">
        <f>VLOOKUP(E49,VIP!$A$2:$O12332,8,FALSE)</f>
        <v>Si</v>
      </c>
      <c r="K49" s="142" t="str">
        <f>VLOOKUP(E49,VIP!$A$2:$O15906,6,0)</f>
        <v>NO</v>
      </c>
      <c r="L49" s="135" t="s">
        <v>2632</v>
      </c>
      <c r="M49" s="150" t="s">
        <v>2534</v>
      </c>
      <c r="N49" s="95" t="s">
        <v>2444</v>
      </c>
      <c r="O49" s="142" t="s">
        <v>2446</v>
      </c>
      <c r="P49" s="153" t="s">
        <v>2628</v>
      </c>
      <c r="Q49" s="155" t="s">
        <v>2861</v>
      </c>
      <c r="R49" s="44"/>
      <c r="S49" s="101"/>
      <c r="T49" s="101"/>
      <c r="U49" s="101"/>
      <c r="V49" s="78"/>
      <c r="W49" s="69"/>
    </row>
    <row r="50" spans="1:23" ht="18" x14ac:dyDescent="0.25">
      <c r="A50" s="142" t="str">
        <f>VLOOKUP(E50,'LISTADO ATM'!$A$2:$C$901,3,0)</f>
        <v>DISTRITO NACIONAL</v>
      </c>
      <c r="B50" s="126" t="s">
        <v>2728</v>
      </c>
      <c r="C50" s="96">
        <v>44436.456736111111</v>
      </c>
      <c r="D50" s="96" t="s">
        <v>2174</v>
      </c>
      <c r="E50" s="126">
        <v>697</v>
      </c>
      <c r="F50" s="142" t="str">
        <f>VLOOKUP(E50,VIP!$A$2:$O15483,2,0)</f>
        <v>DRBR697</v>
      </c>
      <c r="G50" s="142" t="str">
        <f>VLOOKUP(E50,'LISTADO ATM'!$A$2:$B$900,2,0)</f>
        <v>ATM Hipermercado Olé Ciudad Juan Bosch</v>
      </c>
      <c r="H50" s="142" t="str">
        <f>VLOOKUP(E50,VIP!$A$2:$O20444,7,FALSE)</f>
        <v>Si</v>
      </c>
      <c r="I50" s="142" t="str">
        <f>VLOOKUP(E50,VIP!$A$2:$O12409,8,FALSE)</f>
        <v>Si</v>
      </c>
      <c r="J50" s="142" t="str">
        <f>VLOOKUP(E50,VIP!$A$2:$O12359,8,FALSE)</f>
        <v>Si</v>
      </c>
      <c r="K50" s="142" t="str">
        <f>VLOOKUP(E50,VIP!$A$2:$O15933,6,0)</f>
        <v>NO</v>
      </c>
      <c r="L50" s="135" t="s">
        <v>2626</v>
      </c>
      <c r="M50" s="150" t="s">
        <v>2534</v>
      </c>
      <c r="N50" s="95" t="s">
        <v>2444</v>
      </c>
      <c r="O50" s="142" t="s">
        <v>2446</v>
      </c>
      <c r="P50" s="153"/>
      <c r="Q50" s="151">
        <v>44436.588888888888</v>
      </c>
      <c r="R50" s="44"/>
      <c r="S50" s="101"/>
      <c r="T50" s="101"/>
      <c r="U50" s="101"/>
      <c r="V50" s="78"/>
      <c r="W50" s="69"/>
    </row>
    <row r="51" spans="1:23" ht="18" x14ac:dyDescent="0.25">
      <c r="A51" s="142" t="str">
        <f>VLOOKUP(E51,'LISTADO ATM'!$A$2:$C$901,3,0)</f>
        <v>DISTRITO NACIONAL</v>
      </c>
      <c r="B51" s="126" t="s">
        <v>2734</v>
      </c>
      <c r="C51" s="96">
        <v>44436.427199074074</v>
      </c>
      <c r="D51" s="96" t="s">
        <v>2174</v>
      </c>
      <c r="E51" s="126">
        <v>958</v>
      </c>
      <c r="F51" s="142" t="str">
        <f>VLOOKUP(E51,VIP!$A$2:$O15489,2,0)</f>
        <v>DRBR958</v>
      </c>
      <c r="G51" s="142" t="str">
        <f>VLOOKUP(E51,'LISTADO ATM'!$A$2:$B$900,2,0)</f>
        <v xml:space="preserve">ATM Olé Aut. San Isidro </v>
      </c>
      <c r="H51" s="142" t="str">
        <f>VLOOKUP(E51,VIP!$A$2:$O20450,7,FALSE)</f>
        <v>Si</v>
      </c>
      <c r="I51" s="142" t="str">
        <f>VLOOKUP(E51,VIP!$A$2:$O12415,8,FALSE)</f>
        <v>Si</v>
      </c>
      <c r="J51" s="142" t="str">
        <f>VLOOKUP(E51,VIP!$A$2:$O12365,8,FALSE)</f>
        <v>Si</v>
      </c>
      <c r="K51" s="142" t="str">
        <f>VLOOKUP(E51,VIP!$A$2:$O15939,6,0)</f>
        <v>NO</v>
      </c>
      <c r="L51" s="135" t="s">
        <v>2626</v>
      </c>
      <c r="M51" s="150" t="s">
        <v>2534</v>
      </c>
      <c r="N51" s="95" t="s">
        <v>2444</v>
      </c>
      <c r="O51" s="142" t="s">
        <v>2446</v>
      </c>
      <c r="P51" s="142"/>
      <c r="Q51" s="151">
        <v>44436.589583333334</v>
      </c>
      <c r="R51" s="44"/>
      <c r="S51" s="101"/>
      <c r="T51" s="101"/>
      <c r="U51" s="101"/>
      <c r="V51" s="78"/>
      <c r="W51" s="69"/>
    </row>
    <row r="52" spans="1:23" ht="18" x14ac:dyDescent="0.25">
      <c r="A52" s="142" t="str">
        <f>VLOOKUP(E52,'LISTADO ATM'!$A$2:$C$901,3,0)</f>
        <v>NORTE</v>
      </c>
      <c r="B52" s="126" t="s">
        <v>2714</v>
      </c>
      <c r="C52" s="96">
        <v>44436.073067129626</v>
      </c>
      <c r="D52" s="96" t="s">
        <v>2460</v>
      </c>
      <c r="E52" s="126">
        <v>3</v>
      </c>
      <c r="F52" s="142" t="str">
        <f>VLOOKUP(E52,VIP!$A$2:$O15469,2,0)</f>
        <v>DRBR003</v>
      </c>
      <c r="G52" s="142" t="str">
        <f>VLOOKUP(E52,'LISTADO ATM'!$A$2:$B$900,2,0)</f>
        <v>ATM Autoservicio La Vega Real</v>
      </c>
      <c r="H52" s="142" t="str">
        <f>VLOOKUP(E52,VIP!$A$2:$O20430,7,FALSE)</f>
        <v>Si</v>
      </c>
      <c r="I52" s="142" t="str">
        <f>VLOOKUP(E52,VIP!$A$2:$O12395,8,FALSE)</f>
        <v>Si</v>
      </c>
      <c r="J52" s="142" t="str">
        <f>VLOOKUP(E52,VIP!$A$2:$O12345,8,FALSE)</f>
        <v>Si</v>
      </c>
      <c r="K52" s="142" t="str">
        <f>VLOOKUP(E52,VIP!$A$2:$O15919,6,0)</f>
        <v>NO</v>
      </c>
      <c r="L52" s="135" t="s">
        <v>2410</v>
      </c>
      <c r="M52" s="150" t="s">
        <v>2534</v>
      </c>
      <c r="N52" s="95" t="s">
        <v>2444</v>
      </c>
      <c r="O52" s="142" t="s">
        <v>2461</v>
      </c>
      <c r="P52" s="142"/>
      <c r="Q52" s="151">
        <v>44436.446527777778</v>
      </c>
      <c r="R52" s="44"/>
      <c r="S52" s="101"/>
      <c r="T52" s="101"/>
      <c r="U52" s="101"/>
      <c r="V52" s="78"/>
      <c r="W52" s="69"/>
    </row>
    <row r="53" spans="1:23" ht="18" x14ac:dyDescent="0.25">
      <c r="A53" s="142" t="str">
        <f>VLOOKUP(E53,'LISTADO ATM'!$A$2:$C$901,3,0)</f>
        <v>ESTE</v>
      </c>
      <c r="B53" s="126" t="s">
        <v>2700</v>
      </c>
      <c r="C53" s="96">
        <v>44435.919131944444</v>
      </c>
      <c r="D53" s="96" t="s">
        <v>2460</v>
      </c>
      <c r="E53" s="126">
        <v>651</v>
      </c>
      <c r="F53" s="142" t="str">
        <f>VLOOKUP(E53,VIP!$A$2:$O15467,2,0)</f>
        <v>DRBR651</v>
      </c>
      <c r="G53" s="142" t="str">
        <f>VLOOKUP(E53,'LISTADO ATM'!$A$2:$B$900,2,0)</f>
        <v>ATM Eco Petroleo Romana</v>
      </c>
      <c r="H53" s="142" t="str">
        <f>VLOOKUP(E53,VIP!$A$2:$O20428,7,FALSE)</f>
        <v>Si</v>
      </c>
      <c r="I53" s="142" t="str">
        <f>VLOOKUP(E53,VIP!$A$2:$O12393,8,FALSE)</f>
        <v>Si</v>
      </c>
      <c r="J53" s="142" t="str">
        <f>VLOOKUP(E53,VIP!$A$2:$O12343,8,FALSE)</f>
        <v>Si</v>
      </c>
      <c r="K53" s="142" t="str">
        <f>VLOOKUP(E53,VIP!$A$2:$O15917,6,0)</f>
        <v>NO</v>
      </c>
      <c r="L53" s="135" t="s">
        <v>2410</v>
      </c>
      <c r="M53" s="150" t="s">
        <v>2534</v>
      </c>
      <c r="N53" s="95" t="s">
        <v>2444</v>
      </c>
      <c r="O53" s="142" t="s">
        <v>2461</v>
      </c>
      <c r="P53" s="142"/>
      <c r="Q53" s="151">
        <v>44436.454861111109</v>
      </c>
      <c r="R53" s="44"/>
      <c r="S53" s="101"/>
      <c r="T53" s="101"/>
      <c r="U53" s="101"/>
      <c r="V53" s="78"/>
      <c r="W53" s="69"/>
    </row>
    <row r="54" spans="1:23" ht="18" x14ac:dyDescent="0.25">
      <c r="A54" s="142" t="str">
        <f>VLOOKUP(E54,'LISTADO ATM'!$A$2:$C$901,3,0)</f>
        <v>ESTE</v>
      </c>
      <c r="B54" s="126" t="s">
        <v>2697</v>
      </c>
      <c r="C54" s="96">
        <v>44435.958240740743</v>
      </c>
      <c r="D54" s="96" t="s">
        <v>2460</v>
      </c>
      <c r="E54" s="126">
        <v>121</v>
      </c>
      <c r="F54" s="142" t="str">
        <f>VLOOKUP(E54,VIP!$A$2:$O15463,2,0)</f>
        <v>DRBR121</v>
      </c>
      <c r="G54" s="142" t="str">
        <f>VLOOKUP(E54,'LISTADO ATM'!$A$2:$B$900,2,0)</f>
        <v xml:space="preserve">ATM Oficina Bayaguana </v>
      </c>
      <c r="H54" s="142" t="str">
        <f>VLOOKUP(E54,VIP!$A$2:$O20424,7,FALSE)</f>
        <v>Si</v>
      </c>
      <c r="I54" s="142" t="str">
        <f>VLOOKUP(E54,VIP!$A$2:$O12389,8,FALSE)</f>
        <v>Si</v>
      </c>
      <c r="J54" s="142" t="str">
        <f>VLOOKUP(E54,VIP!$A$2:$O12339,8,FALSE)</f>
        <v>Si</v>
      </c>
      <c r="K54" s="142" t="str">
        <f>VLOOKUP(E54,VIP!$A$2:$O15913,6,0)</f>
        <v>SI</v>
      </c>
      <c r="L54" s="135" t="s">
        <v>2410</v>
      </c>
      <c r="M54" s="150" t="s">
        <v>2534</v>
      </c>
      <c r="N54" s="95" t="s">
        <v>2444</v>
      </c>
      <c r="O54" s="142" t="s">
        <v>2461</v>
      </c>
      <c r="P54" s="142"/>
      <c r="Q54" s="151">
        <v>44436.456944444442</v>
      </c>
      <c r="R54" s="44"/>
      <c r="S54" s="101"/>
      <c r="T54" s="101"/>
      <c r="U54" s="101"/>
      <c r="V54" s="78"/>
      <c r="W54" s="69"/>
    </row>
    <row r="55" spans="1:23" ht="18" x14ac:dyDescent="0.25">
      <c r="A55" s="142" t="str">
        <f>VLOOKUP(E55,'LISTADO ATM'!$A$2:$C$901,3,0)</f>
        <v>SUR</v>
      </c>
      <c r="B55" s="126" t="s">
        <v>2713</v>
      </c>
      <c r="C55" s="96">
        <v>44436.09202546296</v>
      </c>
      <c r="D55" s="96" t="s">
        <v>2460</v>
      </c>
      <c r="E55" s="126">
        <v>182</v>
      </c>
      <c r="F55" s="142" t="str">
        <f>VLOOKUP(E55,VIP!$A$2:$O15468,2,0)</f>
        <v>DRBR182</v>
      </c>
      <c r="G55" s="142" t="str">
        <f>VLOOKUP(E55,'LISTADO ATM'!$A$2:$B$900,2,0)</f>
        <v xml:space="preserve">ATM Barahona Comb </v>
      </c>
      <c r="H55" s="142" t="str">
        <f>VLOOKUP(E55,VIP!$A$2:$O20429,7,FALSE)</f>
        <v>Si</v>
      </c>
      <c r="I55" s="142" t="str">
        <f>VLOOKUP(E55,VIP!$A$2:$O12394,8,FALSE)</f>
        <v>Si</v>
      </c>
      <c r="J55" s="142" t="str">
        <f>VLOOKUP(E55,VIP!$A$2:$O12344,8,FALSE)</f>
        <v>Si</v>
      </c>
      <c r="K55" s="142" t="str">
        <f>VLOOKUP(E55,VIP!$A$2:$O15918,6,0)</f>
        <v>NO</v>
      </c>
      <c r="L55" s="135" t="s">
        <v>2410</v>
      </c>
      <c r="M55" s="150" t="s">
        <v>2534</v>
      </c>
      <c r="N55" s="95" t="s">
        <v>2444</v>
      </c>
      <c r="O55" s="142" t="s">
        <v>2461</v>
      </c>
      <c r="P55" s="142"/>
      <c r="Q55" s="151">
        <v>44436.457638888889</v>
      </c>
      <c r="R55" s="44"/>
      <c r="S55" s="101"/>
      <c r="T55" s="101"/>
      <c r="U55" s="101"/>
      <c r="V55" s="78"/>
      <c r="W55" s="69"/>
    </row>
    <row r="56" spans="1:23" ht="18" x14ac:dyDescent="0.25">
      <c r="A56" s="142" t="str">
        <f>VLOOKUP(E56,'LISTADO ATM'!$A$2:$C$901,3,0)</f>
        <v>DISTRITO NACIONAL</v>
      </c>
      <c r="B56" s="126" t="s">
        <v>2695</v>
      </c>
      <c r="C56" s="96">
        <v>44435.959467592591</v>
      </c>
      <c r="D56" s="96" t="s">
        <v>2460</v>
      </c>
      <c r="E56" s="126">
        <v>409</v>
      </c>
      <c r="F56" s="142" t="str">
        <f>VLOOKUP(E56,VIP!$A$2:$O15461,2,0)</f>
        <v>DRBR409</v>
      </c>
      <c r="G56" s="142" t="str">
        <f>VLOOKUP(E56,'LISTADO ATM'!$A$2:$B$900,2,0)</f>
        <v xml:space="preserve">ATM Oficina Las Palmas de Herrera I </v>
      </c>
      <c r="H56" s="142" t="str">
        <f>VLOOKUP(E56,VIP!$A$2:$O20422,7,FALSE)</f>
        <v>Si</v>
      </c>
      <c r="I56" s="142" t="str">
        <f>VLOOKUP(E56,VIP!$A$2:$O12387,8,FALSE)</f>
        <v>Si</v>
      </c>
      <c r="J56" s="142" t="str">
        <f>VLOOKUP(E56,VIP!$A$2:$O12337,8,FALSE)</f>
        <v>Si</v>
      </c>
      <c r="K56" s="142" t="str">
        <f>VLOOKUP(E56,VIP!$A$2:$O15911,6,0)</f>
        <v>NO</v>
      </c>
      <c r="L56" s="135" t="s">
        <v>2410</v>
      </c>
      <c r="M56" s="150" t="s">
        <v>2534</v>
      </c>
      <c r="N56" s="95" t="s">
        <v>2444</v>
      </c>
      <c r="O56" s="142" t="s">
        <v>2461</v>
      </c>
      <c r="P56" s="142"/>
      <c r="Q56" s="151">
        <v>44436.458333333336</v>
      </c>
      <c r="R56" s="44"/>
      <c r="S56" s="101"/>
      <c r="T56" s="101"/>
      <c r="U56" s="101"/>
      <c r="V56" s="78"/>
      <c r="W56" s="69"/>
    </row>
    <row r="57" spans="1:23" ht="18" x14ac:dyDescent="0.25">
      <c r="A57" s="142" t="str">
        <f>VLOOKUP(E57,'LISTADO ATM'!$A$2:$C$901,3,0)</f>
        <v>DISTRITO NACIONAL</v>
      </c>
      <c r="B57" s="126" t="s">
        <v>2707</v>
      </c>
      <c r="C57" s="96">
        <v>44436.135405092595</v>
      </c>
      <c r="D57" s="96" t="s">
        <v>2441</v>
      </c>
      <c r="E57" s="126">
        <v>629</v>
      </c>
      <c r="F57" s="142" t="str">
        <f>VLOOKUP(E57,VIP!$A$2:$O15462,2,0)</f>
        <v>DRBR24M</v>
      </c>
      <c r="G57" s="142" t="str">
        <f>VLOOKUP(E57,'LISTADO ATM'!$A$2:$B$900,2,0)</f>
        <v xml:space="preserve">ATM Oficina Americana Independencia I </v>
      </c>
      <c r="H57" s="142" t="str">
        <f>VLOOKUP(E57,VIP!$A$2:$O20423,7,FALSE)</f>
        <v>Si</v>
      </c>
      <c r="I57" s="142" t="str">
        <f>VLOOKUP(E57,VIP!$A$2:$O12388,8,FALSE)</f>
        <v>Si</v>
      </c>
      <c r="J57" s="142" t="str">
        <f>VLOOKUP(E57,VIP!$A$2:$O12338,8,FALSE)</f>
        <v>Si</v>
      </c>
      <c r="K57" s="142" t="str">
        <f>VLOOKUP(E57,VIP!$A$2:$O15912,6,0)</f>
        <v>SI</v>
      </c>
      <c r="L57" s="135" t="s">
        <v>2410</v>
      </c>
      <c r="M57" s="150" t="s">
        <v>2534</v>
      </c>
      <c r="N57" s="95" t="s">
        <v>2444</v>
      </c>
      <c r="O57" s="142" t="s">
        <v>2445</v>
      </c>
      <c r="P57" s="142"/>
      <c r="Q57" s="151">
        <v>44436.458333333336</v>
      </c>
      <c r="R57" s="44"/>
      <c r="S57" s="101"/>
      <c r="T57" s="101"/>
      <c r="U57" s="101"/>
      <c r="V57" s="78"/>
      <c r="W57" s="69"/>
    </row>
    <row r="58" spans="1:23" ht="18" x14ac:dyDescent="0.25">
      <c r="A58" s="142" t="str">
        <f>VLOOKUP(E58,'LISTADO ATM'!$A$2:$C$901,3,0)</f>
        <v>NORTE</v>
      </c>
      <c r="B58" s="126" t="s">
        <v>2643</v>
      </c>
      <c r="C58" s="96">
        <v>44434.790289351855</v>
      </c>
      <c r="D58" s="96" t="s">
        <v>2611</v>
      </c>
      <c r="E58" s="126">
        <v>903</v>
      </c>
      <c r="F58" s="142" t="str">
        <f>VLOOKUP(E58,VIP!$A$2:$O15465,2,0)</f>
        <v>DRBR903</v>
      </c>
      <c r="G58" s="142" t="str">
        <f>VLOOKUP(E58,'LISTADO ATM'!$A$2:$B$900,2,0)</f>
        <v xml:space="preserve">ATM Oficina La Vega Real I </v>
      </c>
      <c r="H58" s="142" t="str">
        <f>VLOOKUP(E58,VIP!$A$2:$O20426,7,FALSE)</f>
        <v>Si</v>
      </c>
      <c r="I58" s="142" t="str">
        <f>VLOOKUP(E58,VIP!$A$2:$O12391,8,FALSE)</f>
        <v>Si</v>
      </c>
      <c r="J58" s="142" t="str">
        <f>VLOOKUP(E58,VIP!$A$2:$O12341,8,FALSE)</f>
        <v>Si</v>
      </c>
      <c r="K58" s="142" t="str">
        <f>VLOOKUP(E58,VIP!$A$2:$O15915,6,0)</f>
        <v>NO</v>
      </c>
      <c r="L58" s="135" t="s">
        <v>2410</v>
      </c>
      <c r="M58" s="150" t="s">
        <v>2534</v>
      </c>
      <c r="N58" s="95" t="s">
        <v>2444</v>
      </c>
      <c r="O58" s="142" t="s">
        <v>2612</v>
      </c>
      <c r="P58" s="153"/>
      <c r="Q58" s="151">
        <v>44436.459027777775</v>
      </c>
      <c r="R58" s="44"/>
      <c r="S58" s="101"/>
      <c r="T58" s="101"/>
      <c r="U58" s="101"/>
      <c r="V58" s="78"/>
      <c r="W58" s="69"/>
    </row>
    <row r="59" spans="1:23" ht="18" x14ac:dyDescent="0.25">
      <c r="A59" s="142" t="str">
        <f>VLOOKUP(E59,'LISTADO ATM'!$A$2:$C$901,3,0)</f>
        <v>DISTRITO NACIONAL</v>
      </c>
      <c r="B59" s="126" t="s">
        <v>2691</v>
      </c>
      <c r="C59" s="96">
        <v>44435.637974537036</v>
      </c>
      <c r="D59" s="96" t="s">
        <v>2441</v>
      </c>
      <c r="E59" s="126">
        <v>755</v>
      </c>
      <c r="F59" s="142" t="str">
        <f>VLOOKUP(E59,VIP!$A$2:$O15484,2,0)</f>
        <v>DRBR755</v>
      </c>
      <c r="G59" s="142" t="str">
        <f>VLOOKUP(E59,'LISTADO ATM'!$A$2:$B$900,2,0)</f>
        <v xml:space="preserve">ATM Oficina Galería del Este (Plaza) </v>
      </c>
      <c r="H59" s="142" t="str">
        <f>VLOOKUP(E59,VIP!$A$2:$O20445,7,FALSE)</f>
        <v>Si</v>
      </c>
      <c r="I59" s="142" t="str">
        <f>VLOOKUP(E59,VIP!$A$2:$O12410,8,FALSE)</f>
        <v>Si</v>
      </c>
      <c r="J59" s="142" t="str">
        <f>VLOOKUP(E59,VIP!$A$2:$O12360,8,FALSE)</f>
        <v>Si</v>
      </c>
      <c r="K59" s="142" t="str">
        <f>VLOOKUP(E59,VIP!$A$2:$O15934,6,0)</f>
        <v>NO</v>
      </c>
      <c r="L59" s="135" t="s">
        <v>2410</v>
      </c>
      <c r="M59" s="150" t="s">
        <v>2534</v>
      </c>
      <c r="N59" s="95" t="s">
        <v>2444</v>
      </c>
      <c r="O59" s="142" t="s">
        <v>2445</v>
      </c>
      <c r="P59" s="153"/>
      <c r="Q59" s="151">
        <v>44436.459027777775</v>
      </c>
      <c r="R59" s="44"/>
      <c r="S59" s="101"/>
      <c r="T59" s="101"/>
      <c r="U59" s="101"/>
      <c r="V59" s="78"/>
      <c r="W59" s="69"/>
    </row>
    <row r="60" spans="1:23" ht="18" x14ac:dyDescent="0.25">
      <c r="A60" s="142" t="str">
        <f>VLOOKUP(E60,'LISTADO ATM'!$A$2:$C$901,3,0)</f>
        <v>ESTE</v>
      </c>
      <c r="B60" s="126" t="s">
        <v>2705</v>
      </c>
      <c r="C60" s="96">
        <v>44436.15797453704</v>
      </c>
      <c r="D60" s="96" t="s">
        <v>2441</v>
      </c>
      <c r="E60" s="126">
        <v>963</v>
      </c>
      <c r="F60" s="142" t="str">
        <f>VLOOKUP(E60,VIP!$A$2:$O15460,2,0)</f>
        <v>DRBR963</v>
      </c>
      <c r="G60" s="142" t="str">
        <f>VLOOKUP(E60,'LISTADO ATM'!$A$2:$B$900,2,0)</f>
        <v xml:space="preserve">ATM Multiplaza La Romana </v>
      </c>
      <c r="H60" s="142" t="str">
        <f>VLOOKUP(E60,VIP!$A$2:$O20421,7,FALSE)</f>
        <v>Si</v>
      </c>
      <c r="I60" s="142" t="str">
        <f>VLOOKUP(E60,VIP!$A$2:$O12386,8,FALSE)</f>
        <v>Si</v>
      </c>
      <c r="J60" s="142" t="str">
        <f>VLOOKUP(E60,VIP!$A$2:$O12336,8,FALSE)</f>
        <v>Si</v>
      </c>
      <c r="K60" s="142" t="str">
        <f>VLOOKUP(E60,VIP!$A$2:$O15910,6,0)</f>
        <v>NO</v>
      </c>
      <c r="L60" s="135" t="s">
        <v>2410</v>
      </c>
      <c r="M60" s="150" t="s">
        <v>2534</v>
      </c>
      <c r="N60" s="95" t="s">
        <v>2444</v>
      </c>
      <c r="O60" s="142" t="s">
        <v>2445</v>
      </c>
      <c r="P60" s="153"/>
      <c r="Q60" s="151">
        <v>44436.459722222222</v>
      </c>
      <c r="R60" s="44"/>
      <c r="S60" s="101"/>
      <c r="T60" s="101"/>
      <c r="U60" s="101"/>
      <c r="V60" s="78"/>
      <c r="W60" s="69"/>
    </row>
    <row r="61" spans="1:23" ht="18" x14ac:dyDescent="0.25">
      <c r="A61" s="142" t="str">
        <f>VLOOKUP(E61,'LISTADO ATM'!$A$2:$C$901,3,0)</f>
        <v>ESTE</v>
      </c>
      <c r="B61" s="126" t="s">
        <v>2740</v>
      </c>
      <c r="C61" s="96">
        <v>44436.400439814817</v>
      </c>
      <c r="D61" s="96" t="s">
        <v>2460</v>
      </c>
      <c r="E61" s="126">
        <v>843</v>
      </c>
      <c r="F61" s="142" t="str">
        <f>VLOOKUP(E61,VIP!$A$2:$O15495,2,0)</f>
        <v>DRBR843</v>
      </c>
      <c r="G61" s="142" t="str">
        <f>VLOOKUP(E61,'LISTADO ATM'!$A$2:$B$900,2,0)</f>
        <v xml:space="preserve">ATM Oficina Romana Centro </v>
      </c>
      <c r="H61" s="142" t="str">
        <f>VLOOKUP(E61,VIP!$A$2:$O20456,7,FALSE)</f>
        <v>Si</v>
      </c>
      <c r="I61" s="142" t="str">
        <f>VLOOKUP(E61,VIP!$A$2:$O12421,8,FALSE)</f>
        <v>Si</v>
      </c>
      <c r="J61" s="142" t="str">
        <f>VLOOKUP(E61,VIP!$A$2:$O12371,8,FALSE)</f>
        <v>Si</v>
      </c>
      <c r="K61" s="142" t="str">
        <f>VLOOKUP(E61,VIP!$A$2:$O15945,6,0)</f>
        <v>NO</v>
      </c>
      <c r="L61" s="135" t="s">
        <v>2410</v>
      </c>
      <c r="M61" s="150" t="s">
        <v>2534</v>
      </c>
      <c r="N61" s="95" t="s">
        <v>2444</v>
      </c>
      <c r="O61" s="142" t="s">
        <v>2461</v>
      </c>
      <c r="P61" s="153"/>
      <c r="Q61" s="151">
        <v>44436.481249999997</v>
      </c>
      <c r="R61" s="44"/>
      <c r="S61" s="101"/>
      <c r="T61" s="101"/>
      <c r="U61" s="101"/>
      <c r="V61" s="78"/>
      <c r="W61" s="69"/>
    </row>
    <row r="62" spans="1:23" ht="18" x14ac:dyDescent="0.25">
      <c r="A62" s="142" t="str">
        <f>VLOOKUP(E62,'LISTADO ATM'!$A$2:$C$901,3,0)</f>
        <v>ESTE</v>
      </c>
      <c r="B62" s="126" t="s">
        <v>2696</v>
      </c>
      <c r="C62" s="96">
        <v>44435.958923611113</v>
      </c>
      <c r="D62" s="96" t="s">
        <v>2460</v>
      </c>
      <c r="E62" s="126">
        <v>114</v>
      </c>
      <c r="F62" s="142" t="str">
        <f>VLOOKUP(E62,VIP!$A$2:$O15462,2,0)</f>
        <v>DRBR114</v>
      </c>
      <c r="G62" s="142" t="str">
        <f>VLOOKUP(E62,'LISTADO ATM'!$A$2:$B$900,2,0)</f>
        <v xml:space="preserve">ATM Oficina Hato Mayor </v>
      </c>
      <c r="H62" s="142" t="str">
        <f>VLOOKUP(E62,VIP!$A$2:$O20423,7,FALSE)</f>
        <v>Si</v>
      </c>
      <c r="I62" s="142" t="str">
        <f>VLOOKUP(E62,VIP!$A$2:$O12388,8,FALSE)</f>
        <v>Si</v>
      </c>
      <c r="J62" s="142" t="str">
        <f>VLOOKUP(E62,VIP!$A$2:$O12338,8,FALSE)</f>
        <v>Si</v>
      </c>
      <c r="K62" s="142" t="str">
        <f>VLOOKUP(E62,VIP!$A$2:$O15912,6,0)</f>
        <v>NO</v>
      </c>
      <c r="L62" s="135" t="s">
        <v>2410</v>
      </c>
      <c r="M62" s="150" t="s">
        <v>2534</v>
      </c>
      <c r="N62" s="95" t="s">
        <v>2444</v>
      </c>
      <c r="O62" s="142" t="s">
        <v>2461</v>
      </c>
      <c r="P62" s="142"/>
      <c r="Q62" s="151">
        <v>44436.541666666664</v>
      </c>
      <c r="R62" s="44"/>
      <c r="S62" s="101"/>
      <c r="T62" s="101"/>
      <c r="U62" s="101"/>
      <c r="V62" s="78"/>
      <c r="W62" s="69"/>
    </row>
    <row r="63" spans="1:23" ht="18" x14ac:dyDescent="0.25">
      <c r="A63" s="142" t="str">
        <f>VLOOKUP(E63,'LISTADO ATM'!$A$2:$C$901,3,0)</f>
        <v>ESTE</v>
      </c>
      <c r="B63" s="126" t="s">
        <v>2644</v>
      </c>
      <c r="C63" s="96">
        <v>44434.784826388888</v>
      </c>
      <c r="D63" s="96" t="s">
        <v>2460</v>
      </c>
      <c r="E63" s="126">
        <v>660</v>
      </c>
      <c r="F63" s="142" t="str">
        <f>VLOOKUP(E63,VIP!$A$2:$O15471,2,0)</f>
        <v>DRBR660</v>
      </c>
      <c r="G63" s="142" t="str">
        <f>VLOOKUP(E63,'LISTADO ATM'!$A$2:$B$900,2,0)</f>
        <v>ATM Romana Norte II</v>
      </c>
      <c r="H63" s="142" t="str">
        <f>VLOOKUP(E63,VIP!$A$2:$O20432,7,FALSE)</f>
        <v>N/A</v>
      </c>
      <c r="I63" s="142" t="str">
        <f>VLOOKUP(E63,VIP!$A$2:$O12397,8,FALSE)</f>
        <v>N/A</v>
      </c>
      <c r="J63" s="142" t="str">
        <f>VLOOKUP(E63,VIP!$A$2:$O12347,8,FALSE)</f>
        <v>N/A</v>
      </c>
      <c r="K63" s="142" t="str">
        <f>VLOOKUP(E63,VIP!$A$2:$O15921,6,0)</f>
        <v>N/A</v>
      </c>
      <c r="L63" s="135" t="s">
        <v>2410</v>
      </c>
      <c r="M63" s="150" t="s">
        <v>2534</v>
      </c>
      <c r="N63" s="95" t="s">
        <v>2444</v>
      </c>
      <c r="O63" s="142" t="s">
        <v>2461</v>
      </c>
      <c r="P63" s="142"/>
      <c r="Q63" s="151">
        <v>44436.559027777781</v>
      </c>
      <c r="R63" s="44"/>
      <c r="S63" s="101"/>
      <c r="T63" s="101"/>
      <c r="U63" s="101"/>
      <c r="V63" s="78"/>
      <c r="W63" s="69"/>
    </row>
    <row r="64" spans="1:23" ht="18" x14ac:dyDescent="0.25">
      <c r="A64" s="142" t="str">
        <f>VLOOKUP(E64,'LISTADO ATM'!$A$2:$C$901,3,0)</f>
        <v>NORTE</v>
      </c>
      <c r="B64" s="126" t="s">
        <v>2681</v>
      </c>
      <c r="C64" s="96">
        <v>44435.764293981483</v>
      </c>
      <c r="D64" s="96" t="s">
        <v>2611</v>
      </c>
      <c r="E64" s="126">
        <v>129</v>
      </c>
      <c r="F64" s="142" t="str">
        <f>VLOOKUP(E64,VIP!$A$2:$O15467,2,0)</f>
        <v>DRBR129</v>
      </c>
      <c r="G64" s="142" t="str">
        <f>VLOOKUP(E64,'LISTADO ATM'!$A$2:$B$900,2,0)</f>
        <v xml:space="preserve">ATM Multicentro La Sirena (Santiago) </v>
      </c>
      <c r="H64" s="142" t="str">
        <f>VLOOKUP(E64,VIP!$A$2:$O20428,7,FALSE)</f>
        <v>Si</v>
      </c>
      <c r="I64" s="142" t="str">
        <f>VLOOKUP(E64,VIP!$A$2:$O12393,8,FALSE)</f>
        <v>Si</v>
      </c>
      <c r="J64" s="142" t="str">
        <f>VLOOKUP(E64,VIP!$A$2:$O12343,8,FALSE)</f>
        <v>Si</v>
      </c>
      <c r="K64" s="142" t="str">
        <f>VLOOKUP(E64,VIP!$A$2:$O15917,6,0)</f>
        <v>SI</v>
      </c>
      <c r="L64" s="135" t="s">
        <v>2410</v>
      </c>
      <c r="M64" s="150" t="s">
        <v>2534</v>
      </c>
      <c r="N64" s="95" t="s">
        <v>2636</v>
      </c>
      <c r="O64" s="142" t="s">
        <v>2612</v>
      </c>
      <c r="P64" s="153"/>
      <c r="Q64" s="151">
        <v>44436.570138888892</v>
      </c>
      <c r="R64" s="44"/>
      <c r="S64" s="101"/>
      <c r="T64" s="101"/>
      <c r="U64" s="101"/>
      <c r="V64" s="78"/>
      <c r="W64" s="69"/>
    </row>
    <row r="65" spans="1:23" ht="18" x14ac:dyDescent="0.25">
      <c r="A65" s="142" t="str">
        <f>VLOOKUP(E65,'LISTADO ATM'!$A$2:$C$901,3,0)</f>
        <v>ESTE</v>
      </c>
      <c r="B65" s="126" t="s">
        <v>2679</v>
      </c>
      <c r="C65" s="96">
        <v>44435.765381944446</v>
      </c>
      <c r="D65" s="96" t="s">
        <v>2460</v>
      </c>
      <c r="E65" s="126">
        <v>16</v>
      </c>
      <c r="F65" s="142" t="str">
        <f>VLOOKUP(E65,VIP!$A$2:$O15464,2,0)</f>
        <v>DRBR046</v>
      </c>
      <c r="G65" s="142" t="str">
        <f>VLOOKUP(E65,'LISTADO ATM'!$A$2:$B$900,2,0)</f>
        <v>ATM Estación Texaco Sabana de la Mar</v>
      </c>
      <c r="H65" s="142" t="str">
        <f>VLOOKUP(E65,VIP!$A$2:$O20425,7,FALSE)</f>
        <v>Si</v>
      </c>
      <c r="I65" s="142" t="str">
        <f>VLOOKUP(E65,VIP!$A$2:$O12390,8,FALSE)</f>
        <v>Si</v>
      </c>
      <c r="J65" s="142" t="str">
        <f>VLOOKUP(E65,VIP!$A$2:$O12340,8,FALSE)</f>
        <v>Si</v>
      </c>
      <c r="K65" s="142" t="str">
        <f>VLOOKUP(E65,VIP!$A$2:$O15914,6,0)</f>
        <v>NO</v>
      </c>
      <c r="L65" s="135" t="s">
        <v>2410</v>
      </c>
      <c r="M65" s="150" t="s">
        <v>2534</v>
      </c>
      <c r="N65" s="95" t="s">
        <v>2444</v>
      </c>
      <c r="O65" s="142" t="s">
        <v>2461</v>
      </c>
      <c r="P65" s="142"/>
      <c r="Q65" s="151">
        <v>44436.579861111109</v>
      </c>
      <c r="R65" s="44"/>
      <c r="S65" s="101"/>
      <c r="T65" s="101"/>
      <c r="U65" s="101"/>
      <c r="V65" s="78"/>
      <c r="W65" s="69"/>
    </row>
    <row r="66" spans="1:23" ht="18" x14ac:dyDescent="0.25">
      <c r="A66" s="142" t="str">
        <f>VLOOKUP(E66,'LISTADO ATM'!$A$2:$C$901,3,0)</f>
        <v>DISTRITO NACIONAL</v>
      </c>
      <c r="B66" s="126" t="s">
        <v>2688</v>
      </c>
      <c r="C66" s="96">
        <v>44435.647939814815</v>
      </c>
      <c r="D66" s="96" t="s">
        <v>2441</v>
      </c>
      <c r="E66" s="126">
        <v>227</v>
      </c>
      <c r="F66" s="142" t="str">
        <f>VLOOKUP(E66,VIP!$A$2:$O15478,2,0)</f>
        <v>DRBR227</v>
      </c>
      <c r="G66" s="142" t="str">
        <f>VLOOKUP(E66,'LISTADO ATM'!$A$2:$B$900,2,0)</f>
        <v xml:space="preserve">ATM S/M Bravo Av. Enriquillo </v>
      </c>
      <c r="H66" s="142" t="str">
        <f>VLOOKUP(E66,VIP!$A$2:$O20439,7,FALSE)</f>
        <v>Si</v>
      </c>
      <c r="I66" s="142" t="str">
        <f>VLOOKUP(E66,VIP!$A$2:$O12404,8,FALSE)</f>
        <v>Si</v>
      </c>
      <c r="J66" s="142" t="str">
        <f>VLOOKUP(E66,VIP!$A$2:$O12354,8,FALSE)</f>
        <v>Si</v>
      </c>
      <c r="K66" s="142" t="str">
        <f>VLOOKUP(E66,VIP!$A$2:$O15928,6,0)</f>
        <v>NO</v>
      </c>
      <c r="L66" s="135" t="s">
        <v>2410</v>
      </c>
      <c r="M66" s="150" t="s">
        <v>2534</v>
      </c>
      <c r="N66" s="95" t="s">
        <v>2444</v>
      </c>
      <c r="O66" s="142" t="s">
        <v>2445</v>
      </c>
      <c r="P66" s="142"/>
      <c r="Q66" s="151">
        <v>44436.585416666669</v>
      </c>
      <c r="R66" s="44"/>
      <c r="S66" s="101"/>
      <c r="T66" s="101"/>
      <c r="U66" s="101"/>
      <c r="V66" s="78"/>
      <c r="W66" s="69"/>
    </row>
    <row r="67" spans="1:23" ht="18" x14ac:dyDescent="0.25">
      <c r="A67" s="142" t="str">
        <f>VLOOKUP(E67,'LISTADO ATM'!$A$2:$C$901,3,0)</f>
        <v>DISTRITO NACIONAL</v>
      </c>
      <c r="B67" s="126" t="s">
        <v>2687</v>
      </c>
      <c r="C67" s="96">
        <v>44435.650405092594</v>
      </c>
      <c r="D67" s="96" t="s">
        <v>2441</v>
      </c>
      <c r="E67" s="126">
        <v>671</v>
      </c>
      <c r="F67" s="142" t="str">
        <f>VLOOKUP(E67,VIP!$A$2:$O15477,2,0)</f>
        <v>DRBR671</v>
      </c>
      <c r="G67" s="142" t="str">
        <f>VLOOKUP(E67,'LISTADO ATM'!$A$2:$B$900,2,0)</f>
        <v>ATM Ayuntamiento Sto. Dgo. Norte</v>
      </c>
      <c r="H67" s="142" t="str">
        <f>VLOOKUP(E67,VIP!$A$2:$O20438,7,FALSE)</f>
        <v>Si</v>
      </c>
      <c r="I67" s="142" t="str">
        <f>VLOOKUP(E67,VIP!$A$2:$O12403,8,FALSE)</f>
        <v>Si</v>
      </c>
      <c r="J67" s="142" t="str">
        <f>VLOOKUP(E67,VIP!$A$2:$O12353,8,FALSE)</f>
        <v>Si</v>
      </c>
      <c r="K67" s="142" t="str">
        <f>VLOOKUP(E67,VIP!$A$2:$O15927,6,0)</f>
        <v>NO</v>
      </c>
      <c r="L67" s="135" t="s">
        <v>2410</v>
      </c>
      <c r="M67" s="150" t="s">
        <v>2534</v>
      </c>
      <c r="N67" s="95" t="s">
        <v>2444</v>
      </c>
      <c r="O67" s="142" t="s">
        <v>2445</v>
      </c>
      <c r="P67" s="142"/>
      <c r="Q67" s="151">
        <v>44436.585416666669</v>
      </c>
      <c r="R67" s="44"/>
      <c r="S67" s="101"/>
      <c r="T67" s="101"/>
      <c r="U67" s="101"/>
      <c r="V67" s="78"/>
      <c r="W67" s="69"/>
    </row>
    <row r="68" spans="1:23" ht="18" x14ac:dyDescent="0.25">
      <c r="A68" s="142" t="str">
        <f>VLOOKUP(E68,'LISTADO ATM'!$A$2:$C$901,3,0)</f>
        <v>DISTRITO NACIONAL</v>
      </c>
      <c r="B68" s="126" t="s">
        <v>2745</v>
      </c>
      <c r="C68" s="96">
        <v>44436.328692129631</v>
      </c>
      <c r="D68" s="96" t="s">
        <v>2441</v>
      </c>
      <c r="E68" s="126">
        <v>955</v>
      </c>
      <c r="F68" s="142" t="str">
        <f>VLOOKUP(E68,VIP!$A$2:$O15500,2,0)</f>
        <v>DRBR955</v>
      </c>
      <c r="G68" s="142" t="str">
        <f>VLOOKUP(E68,'LISTADO ATM'!$A$2:$B$900,2,0)</f>
        <v xml:space="preserve">ATM Oficina Americana Independencia II </v>
      </c>
      <c r="H68" s="142" t="str">
        <f>VLOOKUP(E68,VIP!$A$2:$O20461,7,FALSE)</f>
        <v>Si</v>
      </c>
      <c r="I68" s="142" t="str">
        <f>VLOOKUP(E68,VIP!$A$2:$O12426,8,FALSE)</f>
        <v>Si</v>
      </c>
      <c r="J68" s="142" t="str">
        <f>VLOOKUP(E68,VIP!$A$2:$O12376,8,FALSE)</f>
        <v>Si</v>
      </c>
      <c r="K68" s="142" t="str">
        <f>VLOOKUP(E68,VIP!$A$2:$O15950,6,0)</f>
        <v>NO</v>
      </c>
      <c r="L68" s="135" t="s">
        <v>2410</v>
      </c>
      <c r="M68" s="150" t="s">
        <v>2534</v>
      </c>
      <c r="N68" s="95" t="s">
        <v>2444</v>
      </c>
      <c r="O68" s="142" t="s">
        <v>2445</v>
      </c>
      <c r="P68" s="153"/>
      <c r="Q68" s="151">
        <v>44436.585416666669</v>
      </c>
      <c r="R68" s="44"/>
      <c r="S68" s="101"/>
      <c r="T68" s="101"/>
      <c r="U68" s="101"/>
      <c r="V68" s="78"/>
      <c r="W68" s="69"/>
    </row>
    <row r="69" spans="1:23" ht="18" x14ac:dyDescent="0.25">
      <c r="A69" s="142" t="str">
        <f>VLOOKUP(E69,'LISTADO ATM'!$A$2:$C$901,3,0)</f>
        <v>DISTRITO NACIONAL</v>
      </c>
      <c r="B69" s="126" t="s">
        <v>2638</v>
      </c>
      <c r="C69" s="96">
        <v>44434.523854166669</v>
      </c>
      <c r="D69" s="96" t="s">
        <v>2441</v>
      </c>
      <c r="E69" s="126">
        <v>441</v>
      </c>
      <c r="F69" s="142" t="str">
        <f>VLOOKUP(E69,VIP!$A$2:$O15444,2,0)</f>
        <v>DRBR441</v>
      </c>
      <c r="G69" s="142" t="str">
        <f>VLOOKUP(E69,'LISTADO ATM'!$A$2:$B$900,2,0)</f>
        <v>ATM Estacion de Servicio Romulo Betancour</v>
      </c>
      <c r="H69" s="142" t="str">
        <f>VLOOKUP(E69,VIP!$A$2:$O20405,7,FALSE)</f>
        <v>NO</v>
      </c>
      <c r="I69" s="142" t="str">
        <f>VLOOKUP(E69,VIP!$A$2:$O12370,8,FALSE)</f>
        <v>NO</v>
      </c>
      <c r="J69" s="142" t="str">
        <f>VLOOKUP(E69,VIP!$A$2:$O12320,8,FALSE)</f>
        <v>NO</v>
      </c>
      <c r="K69" s="142" t="str">
        <f>VLOOKUP(E69,VIP!$A$2:$O15894,6,0)</f>
        <v>NO</v>
      </c>
      <c r="L69" s="135" t="s">
        <v>2410</v>
      </c>
      <c r="M69" s="150" t="s">
        <v>2534</v>
      </c>
      <c r="N69" s="95" t="s">
        <v>2444</v>
      </c>
      <c r="O69" s="142" t="s">
        <v>2445</v>
      </c>
      <c r="P69" s="142"/>
      <c r="Q69" s="151">
        <v>44436.586111111108</v>
      </c>
      <c r="R69" s="44"/>
      <c r="S69" s="101"/>
      <c r="T69" s="101"/>
      <c r="U69" s="101"/>
      <c r="V69" s="78"/>
      <c r="W69" s="69"/>
    </row>
    <row r="70" spans="1:23" ht="18" x14ac:dyDescent="0.25">
      <c r="A70" s="142" t="str">
        <f>VLOOKUP(E70,'LISTADO ATM'!$A$2:$C$901,3,0)</f>
        <v>ESTE</v>
      </c>
      <c r="B70" s="126" t="s">
        <v>2747</v>
      </c>
      <c r="C70" s="96">
        <v>44436.312442129631</v>
      </c>
      <c r="D70" s="96" t="s">
        <v>2460</v>
      </c>
      <c r="E70" s="126">
        <v>345</v>
      </c>
      <c r="F70" s="142" t="str">
        <f>VLOOKUP(E70,VIP!$A$2:$O15502,2,0)</f>
        <v>DRBR345</v>
      </c>
      <c r="G70" s="142" t="str">
        <f>VLOOKUP(E70,'LISTADO ATM'!$A$2:$B$900,2,0)</f>
        <v>ATM Oficina Yamasá  II</v>
      </c>
      <c r="H70" s="142" t="str">
        <f>VLOOKUP(E70,VIP!$A$2:$O20463,7,FALSE)</f>
        <v>N/A</v>
      </c>
      <c r="I70" s="142" t="str">
        <f>VLOOKUP(E70,VIP!$A$2:$O12428,8,FALSE)</f>
        <v>N/A</v>
      </c>
      <c r="J70" s="142" t="str">
        <f>VLOOKUP(E70,VIP!$A$2:$O12378,8,FALSE)</f>
        <v>N/A</v>
      </c>
      <c r="K70" s="142" t="str">
        <f>VLOOKUP(E70,VIP!$A$2:$O15952,6,0)</f>
        <v>N/A</v>
      </c>
      <c r="L70" s="135" t="s">
        <v>2410</v>
      </c>
      <c r="M70" s="150" t="s">
        <v>2534</v>
      </c>
      <c r="N70" s="95" t="s">
        <v>2444</v>
      </c>
      <c r="O70" s="142" t="s">
        <v>2461</v>
      </c>
      <c r="P70" s="153"/>
      <c r="Q70" s="151">
        <v>44436.588194444441</v>
      </c>
      <c r="R70" s="44"/>
      <c r="S70" s="101"/>
      <c r="T70" s="101"/>
      <c r="U70" s="101"/>
      <c r="V70" s="78"/>
      <c r="W70" s="69"/>
    </row>
    <row r="71" spans="1:23" ht="18" x14ac:dyDescent="0.25">
      <c r="A71" s="142" t="str">
        <f>VLOOKUP(E71,'LISTADO ATM'!$A$2:$C$901,3,0)</f>
        <v>NORTE</v>
      </c>
      <c r="B71" s="126" t="s">
        <v>2742</v>
      </c>
      <c r="C71" s="96">
        <v>44436.385289351849</v>
      </c>
      <c r="D71" s="96" t="s">
        <v>2460</v>
      </c>
      <c r="E71" s="126">
        <v>93</v>
      </c>
      <c r="F71" s="142" t="str">
        <f>VLOOKUP(E71,VIP!$A$2:$O15497,2,0)</f>
        <v>DRBR093</v>
      </c>
      <c r="G71" s="142" t="str">
        <f>VLOOKUP(E71,'LISTADO ATM'!$A$2:$B$900,2,0)</f>
        <v xml:space="preserve">ATM Oficina Cotuí </v>
      </c>
      <c r="H71" s="142" t="str">
        <f>VLOOKUP(E71,VIP!$A$2:$O20458,7,FALSE)</f>
        <v>Si</v>
      </c>
      <c r="I71" s="142" t="str">
        <f>VLOOKUP(E71,VIP!$A$2:$O12423,8,FALSE)</f>
        <v>Si</v>
      </c>
      <c r="J71" s="142" t="str">
        <f>VLOOKUP(E71,VIP!$A$2:$O12373,8,FALSE)</f>
        <v>Si</v>
      </c>
      <c r="K71" s="142" t="str">
        <f>VLOOKUP(E71,VIP!$A$2:$O15947,6,0)</f>
        <v>SI</v>
      </c>
      <c r="L71" s="135" t="s">
        <v>2410</v>
      </c>
      <c r="M71" s="150" t="s">
        <v>2534</v>
      </c>
      <c r="N71" s="95" t="s">
        <v>2444</v>
      </c>
      <c r="O71" s="142" t="s">
        <v>2461</v>
      </c>
      <c r="P71" s="153"/>
      <c r="Q71" s="151">
        <v>44436.588194444441</v>
      </c>
      <c r="R71" s="44"/>
      <c r="S71" s="101"/>
      <c r="T71" s="101"/>
      <c r="U71" s="101"/>
      <c r="V71" s="78"/>
      <c r="W71" s="69"/>
    </row>
    <row r="72" spans="1:23" ht="18" x14ac:dyDescent="0.25">
      <c r="A72" s="142" t="str">
        <f>VLOOKUP(E72,'LISTADO ATM'!$A$2:$C$901,3,0)</f>
        <v>ESTE</v>
      </c>
      <c r="B72" s="126" t="s">
        <v>2651</v>
      </c>
      <c r="C72" s="96">
        <v>44435.439293981479</v>
      </c>
      <c r="D72" s="96" t="s">
        <v>2441</v>
      </c>
      <c r="E72" s="126">
        <v>742</v>
      </c>
      <c r="F72" s="142" t="str">
        <f>VLOOKUP(E72,VIP!$A$2:$O15462,2,0)</f>
        <v>DRBR990</v>
      </c>
      <c r="G72" s="142" t="str">
        <f>VLOOKUP(E72,'LISTADO ATM'!$A$2:$B$900,2,0)</f>
        <v xml:space="preserve">ATM Oficina Plaza del Rey (La Romana) </v>
      </c>
      <c r="H72" s="142" t="str">
        <f>VLOOKUP(E72,VIP!$A$2:$O20423,7,FALSE)</f>
        <v>Si</v>
      </c>
      <c r="I72" s="142" t="str">
        <f>VLOOKUP(E72,VIP!$A$2:$O12388,8,FALSE)</f>
        <v>Si</v>
      </c>
      <c r="J72" s="142" t="str">
        <f>VLOOKUP(E72,VIP!$A$2:$O12338,8,FALSE)</f>
        <v>Si</v>
      </c>
      <c r="K72" s="142" t="str">
        <f>VLOOKUP(E72,VIP!$A$2:$O15912,6,0)</f>
        <v>NO</v>
      </c>
      <c r="L72" s="135" t="s">
        <v>2410</v>
      </c>
      <c r="M72" s="150" t="s">
        <v>2534</v>
      </c>
      <c r="N72" s="95" t="s">
        <v>2444</v>
      </c>
      <c r="O72" s="142" t="s">
        <v>2445</v>
      </c>
      <c r="P72" s="153"/>
      <c r="Q72" s="151">
        <v>44436.588888888888</v>
      </c>
    </row>
    <row r="73" spans="1:23" ht="18" x14ac:dyDescent="0.25">
      <c r="A73" s="142" t="str">
        <f>VLOOKUP(E73,'LISTADO ATM'!$A$2:$C$901,3,0)</f>
        <v>DISTRITO NACIONAL</v>
      </c>
      <c r="B73" s="126" t="s">
        <v>2746</v>
      </c>
      <c r="C73" s="96">
        <v>44436.32234953704</v>
      </c>
      <c r="D73" s="96" t="s">
        <v>2441</v>
      </c>
      <c r="E73" s="126">
        <v>391</v>
      </c>
      <c r="F73" s="142" t="str">
        <f>VLOOKUP(E73,VIP!$A$2:$O15501,2,0)</f>
        <v>DRBR391</v>
      </c>
      <c r="G73" s="142" t="str">
        <f>VLOOKUP(E73,'LISTADO ATM'!$A$2:$B$900,2,0)</f>
        <v xml:space="preserve">ATM S/M Jumbo Luperón </v>
      </c>
      <c r="H73" s="142" t="str">
        <f>VLOOKUP(E73,VIP!$A$2:$O20462,7,FALSE)</f>
        <v>Si</v>
      </c>
      <c r="I73" s="142" t="str">
        <f>VLOOKUP(E73,VIP!$A$2:$O12427,8,FALSE)</f>
        <v>Si</v>
      </c>
      <c r="J73" s="142" t="str">
        <f>VLOOKUP(E73,VIP!$A$2:$O12377,8,FALSE)</f>
        <v>Si</v>
      </c>
      <c r="K73" s="142" t="str">
        <f>VLOOKUP(E73,VIP!$A$2:$O15951,6,0)</f>
        <v>NO</v>
      </c>
      <c r="L73" s="135" t="s">
        <v>2410</v>
      </c>
      <c r="M73" s="150" t="s">
        <v>2534</v>
      </c>
      <c r="N73" s="95" t="s">
        <v>2444</v>
      </c>
      <c r="O73" s="142" t="s">
        <v>2445</v>
      </c>
      <c r="P73" s="142"/>
      <c r="Q73" s="151">
        <v>44436.588888888888</v>
      </c>
    </row>
    <row r="74" spans="1:23" ht="18" x14ac:dyDescent="0.25">
      <c r="A74" s="142" t="str">
        <f>VLOOKUP(E74,'LISTADO ATM'!$A$2:$C$901,3,0)</f>
        <v>DISTRITO NACIONAL</v>
      </c>
      <c r="B74" s="126" t="s">
        <v>2693</v>
      </c>
      <c r="C74" s="96">
        <v>44435.962951388887</v>
      </c>
      <c r="D74" s="96" t="s">
        <v>2460</v>
      </c>
      <c r="E74" s="126">
        <v>815</v>
      </c>
      <c r="F74" s="142" t="str">
        <f>VLOOKUP(E74,VIP!$A$2:$O15459,2,0)</f>
        <v>DRBR24A</v>
      </c>
      <c r="G74" s="142" t="str">
        <f>VLOOKUP(E74,'LISTADO ATM'!$A$2:$B$900,2,0)</f>
        <v xml:space="preserve">ATM Oficina Atalaya del Mar </v>
      </c>
      <c r="H74" s="142" t="str">
        <f>VLOOKUP(E74,VIP!$A$2:$O20420,7,FALSE)</f>
        <v>Si</v>
      </c>
      <c r="I74" s="142" t="str">
        <f>VLOOKUP(E74,VIP!$A$2:$O12385,8,FALSE)</f>
        <v>Si</v>
      </c>
      <c r="J74" s="142" t="str">
        <f>VLOOKUP(E74,VIP!$A$2:$O12335,8,FALSE)</f>
        <v>Si</v>
      </c>
      <c r="K74" s="142" t="str">
        <f>VLOOKUP(E74,VIP!$A$2:$O15909,6,0)</f>
        <v>SI</v>
      </c>
      <c r="L74" s="135" t="s">
        <v>2410</v>
      </c>
      <c r="M74" s="150" t="s">
        <v>2534</v>
      </c>
      <c r="N74" s="95" t="s">
        <v>2444</v>
      </c>
      <c r="O74" s="142" t="s">
        <v>2461</v>
      </c>
      <c r="P74" s="142"/>
      <c r="Q74" s="151">
        <v>44436.589583333334</v>
      </c>
    </row>
    <row r="75" spans="1:23" ht="18" x14ac:dyDescent="0.25">
      <c r="A75" s="142" t="str">
        <f>VLOOKUP(E75,'LISTADO ATM'!$A$2:$C$901,3,0)</f>
        <v>NORTE</v>
      </c>
      <c r="B75" s="126" t="s">
        <v>2748</v>
      </c>
      <c r="C75" s="96">
        <v>44436.307152777779</v>
      </c>
      <c r="D75" s="96" t="s">
        <v>2460</v>
      </c>
      <c r="E75" s="126">
        <v>604</v>
      </c>
      <c r="F75" s="142" t="str">
        <f>VLOOKUP(E75,VIP!$A$2:$O15503,2,0)</f>
        <v>DRBR401</v>
      </c>
      <c r="G75" s="142" t="str">
        <f>VLOOKUP(E75,'LISTADO ATM'!$A$2:$B$900,2,0)</f>
        <v xml:space="preserve">ATM Oficina Estancia Nueva (Moca) </v>
      </c>
      <c r="H75" s="142" t="str">
        <f>VLOOKUP(E75,VIP!$A$2:$O20464,7,FALSE)</f>
        <v>Si</v>
      </c>
      <c r="I75" s="142" t="str">
        <f>VLOOKUP(E75,VIP!$A$2:$O12429,8,FALSE)</f>
        <v>Si</v>
      </c>
      <c r="J75" s="142" t="str">
        <f>VLOOKUP(E75,VIP!$A$2:$O12379,8,FALSE)</f>
        <v>Si</v>
      </c>
      <c r="K75" s="142" t="str">
        <f>VLOOKUP(E75,VIP!$A$2:$O15953,6,0)</f>
        <v>NO</v>
      </c>
      <c r="L75" s="135" t="s">
        <v>2410</v>
      </c>
      <c r="M75" s="150" t="s">
        <v>2534</v>
      </c>
      <c r="N75" s="95" t="s">
        <v>2444</v>
      </c>
      <c r="O75" s="142" t="s">
        <v>2461</v>
      </c>
      <c r="P75" s="153"/>
      <c r="Q75" s="151">
        <v>44436.589583333334</v>
      </c>
    </row>
    <row r="76" spans="1:23" ht="18" x14ac:dyDescent="0.25">
      <c r="A76" s="142" t="str">
        <f>VLOOKUP(E76,'LISTADO ATM'!$A$2:$C$901,3,0)</f>
        <v>DISTRITO NACIONAL</v>
      </c>
      <c r="B76" s="126" t="s">
        <v>2698</v>
      </c>
      <c r="C76" s="96">
        <v>44435.957407407404</v>
      </c>
      <c r="D76" s="96" t="s">
        <v>2441</v>
      </c>
      <c r="E76" s="126">
        <v>697</v>
      </c>
      <c r="F76" s="142" t="str">
        <f>VLOOKUP(E76,VIP!$A$2:$O15464,2,0)</f>
        <v>DRBR697</v>
      </c>
      <c r="G76" s="142" t="str">
        <f>VLOOKUP(E76,'LISTADO ATM'!$A$2:$B$900,2,0)</f>
        <v>ATM Hipermercado Olé Ciudad Juan Bosch</v>
      </c>
      <c r="H76" s="142" t="str">
        <f>VLOOKUP(E76,VIP!$A$2:$O20425,7,FALSE)</f>
        <v>Si</v>
      </c>
      <c r="I76" s="142" t="str">
        <f>VLOOKUP(E76,VIP!$A$2:$O12390,8,FALSE)</f>
        <v>Si</v>
      </c>
      <c r="J76" s="142" t="str">
        <f>VLOOKUP(E76,VIP!$A$2:$O12340,8,FALSE)</f>
        <v>Si</v>
      </c>
      <c r="K76" s="142" t="str">
        <f>VLOOKUP(E76,VIP!$A$2:$O15914,6,0)</f>
        <v>NO</v>
      </c>
      <c r="L76" s="135" t="s">
        <v>2410</v>
      </c>
      <c r="M76" s="150" t="s">
        <v>2534</v>
      </c>
      <c r="N76" s="95" t="s">
        <v>2444</v>
      </c>
      <c r="O76" s="142" t="s">
        <v>2445</v>
      </c>
      <c r="P76" s="153"/>
      <c r="Q76" s="151">
        <v>44436.590277777781</v>
      </c>
    </row>
    <row r="77" spans="1:23" ht="18" x14ac:dyDescent="0.25">
      <c r="A77" s="142" t="str">
        <f>VLOOKUP(E77,'LISTADO ATM'!$A$2:$C$901,3,0)</f>
        <v>NORTE</v>
      </c>
      <c r="B77" s="126" t="s">
        <v>2706</v>
      </c>
      <c r="C77" s="96">
        <v>44436.144583333335</v>
      </c>
      <c r="D77" s="96" t="s">
        <v>2460</v>
      </c>
      <c r="E77" s="126">
        <v>728</v>
      </c>
      <c r="F77" s="142" t="str">
        <f>VLOOKUP(E77,VIP!$A$2:$O15461,2,0)</f>
        <v>DRBR051</v>
      </c>
      <c r="G77" s="142" t="str">
        <f>VLOOKUP(E77,'LISTADO ATM'!$A$2:$B$900,2,0)</f>
        <v xml:space="preserve">ATM UNP La Vega Oficina Regional Norcentral </v>
      </c>
      <c r="H77" s="142" t="str">
        <f>VLOOKUP(E77,VIP!$A$2:$O20422,7,FALSE)</f>
        <v>Si</v>
      </c>
      <c r="I77" s="142" t="str">
        <f>VLOOKUP(E77,VIP!$A$2:$O12387,8,FALSE)</f>
        <v>Si</v>
      </c>
      <c r="J77" s="142" t="str">
        <f>VLOOKUP(E77,VIP!$A$2:$O12337,8,FALSE)</f>
        <v>Si</v>
      </c>
      <c r="K77" s="142" t="str">
        <f>VLOOKUP(E77,VIP!$A$2:$O15911,6,0)</f>
        <v>SI</v>
      </c>
      <c r="L77" s="135" t="s">
        <v>2410</v>
      </c>
      <c r="M77" s="150" t="s">
        <v>2534</v>
      </c>
      <c r="N77" s="95" t="s">
        <v>2444</v>
      </c>
      <c r="O77" s="142" t="s">
        <v>2461</v>
      </c>
      <c r="P77" s="153"/>
      <c r="Q77" s="151">
        <v>44436.590277777781</v>
      </c>
    </row>
    <row r="78" spans="1:23" ht="18" x14ac:dyDescent="0.25">
      <c r="A78" s="142" t="str">
        <f>VLOOKUP(E78,'LISTADO ATM'!$A$2:$C$901,3,0)</f>
        <v>NORTE</v>
      </c>
      <c r="B78" s="126" t="s">
        <v>2677</v>
      </c>
      <c r="C78" s="96">
        <v>44435.767685185187</v>
      </c>
      <c r="D78" s="96" t="s">
        <v>2611</v>
      </c>
      <c r="E78" s="126">
        <v>154</v>
      </c>
      <c r="F78" s="142" t="str">
        <f>VLOOKUP(E78,VIP!$A$2:$O15461,2,0)</f>
        <v>DRBR154</v>
      </c>
      <c r="G78" s="142" t="str">
        <f>VLOOKUP(E78,'LISTADO ATM'!$A$2:$B$900,2,0)</f>
        <v xml:space="preserve">ATM Oficina Sánchez </v>
      </c>
      <c r="H78" s="142" t="str">
        <f>VLOOKUP(E78,VIP!$A$2:$O20422,7,FALSE)</f>
        <v>Si</v>
      </c>
      <c r="I78" s="142" t="str">
        <f>VLOOKUP(E78,VIP!$A$2:$O12387,8,FALSE)</f>
        <v>Si</v>
      </c>
      <c r="J78" s="142" t="str">
        <f>VLOOKUP(E78,VIP!$A$2:$O12337,8,FALSE)</f>
        <v>Si</v>
      </c>
      <c r="K78" s="142" t="str">
        <f>VLOOKUP(E78,VIP!$A$2:$O15911,6,0)</f>
        <v>SI</v>
      </c>
      <c r="L78" s="135" t="s">
        <v>2410</v>
      </c>
      <c r="M78" s="150" t="s">
        <v>2534</v>
      </c>
      <c r="N78" s="95" t="s">
        <v>2636</v>
      </c>
      <c r="O78" s="142" t="s">
        <v>2612</v>
      </c>
      <c r="P78" s="142"/>
      <c r="Q78" s="151">
        <v>44436.59097222222</v>
      </c>
    </row>
    <row r="79" spans="1:23" ht="18" x14ac:dyDescent="0.25">
      <c r="A79" s="142" t="str">
        <f>VLOOKUP(E79,'LISTADO ATM'!$A$2:$C$901,3,0)</f>
        <v>SUR</v>
      </c>
      <c r="B79" s="126" t="s">
        <v>2727</v>
      </c>
      <c r="C79" s="96">
        <v>44436.463831018518</v>
      </c>
      <c r="D79" s="96" t="s">
        <v>2460</v>
      </c>
      <c r="E79" s="126">
        <v>537</v>
      </c>
      <c r="F79" s="142" t="str">
        <f>VLOOKUP(E79,VIP!$A$2:$O15482,2,0)</f>
        <v>DRBR537</v>
      </c>
      <c r="G79" s="142" t="str">
        <f>VLOOKUP(E79,'LISTADO ATM'!$A$2:$B$900,2,0)</f>
        <v xml:space="preserve">ATM Estación Texaco Enriquillo (Barahona) </v>
      </c>
      <c r="H79" s="142" t="str">
        <f>VLOOKUP(E79,VIP!$A$2:$O20443,7,FALSE)</f>
        <v>Si</v>
      </c>
      <c r="I79" s="142" t="str">
        <f>VLOOKUP(E79,VIP!$A$2:$O12408,8,FALSE)</f>
        <v>Si</v>
      </c>
      <c r="J79" s="142" t="str">
        <f>VLOOKUP(E79,VIP!$A$2:$O12358,8,FALSE)</f>
        <v>Si</v>
      </c>
      <c r="K79" s="142" t="str">
        <f>VLOOKUP(E79,VIP!$A$2:$O15932,6,0)</f>
        <v>NO</v>
      </c>
      <c r="L79" s="135" t="s">
        <v>2410</v>
      </c>
      <c r="M79" s="150" t="s">
        <v>2534</v>
      </c>
      <c r="N79" s="95" t="s">
        <v>2444</v>
      </c>
      <c r="O79" s="142" t="s">
        <v>2461</v>
      </c>
      <c r="P79" s="153"/>
      <c r="Q79" s="151">
        <v>44436.59097222222</v>
      </c>
    </row>
    <row r="80" spans="1:23" ht="18" x14ac:dyDescent="0.25">
      <c r="A80" s="142" t="str">
        <f>VLOOKUP(E80,'LISTADO ATM'!$A$2:$C$901,3,0)</f>
        <v>DISTRITO NACIONAL</v>
      </c>
      <c r="B80" s="126" t="s">
        <v>2744</v>
      </c>
      <c r="C80" s="96">
        <v>44436.330381944441</v>
      </c>
      <c r="D80" s="96" t="s">
        <v>2441</v>
      </c>
      <c r="E80" s="126">
        <v>461</v>
      </c>
      <c r="F80" s="142" t="str">
        <f>VLOOKUP(E80,VIP!$A$2:$O15499,2,0)</f>
        <v>DRBR461</v>
      </c>
      <c r="G80" s="142" t="str">
        <f>VLOOKUP(E80,'LISTADO ATM'!$A$2:$B$900,2,0)</f>
        <v xml:space="preserve">ATM Autobanco Sarasota I </v>
      </c>
      <c r="H80" s="142" t="str">
        <f>VLOOKUP(E80,VIP!$A$2:$O20460,7,FALSE)</f>
        <v>Si</v>
      </c>
      <c r="I80" s="142" t="str">
        <f>VLOOKUP(E80,VIP!$A$2:$O12425,8,FALSE)</f>
        <v>Si</v>
      </c>
      <c r="J80" s="142" t="str">
        <f>VLOOKUP(E80,VIP!$A$2:$O12375,8,FALSE)</f>
        <v>Si</v>
      </c>
      <c r="K80" s="142" t="str">
        <f>VLOOKUP(E80,VIP!$A$2:$O15949,6,0)</f>
        <v>SI</v>
      </c>
      <c r="L80" s="135" t="s">
        <v>2410</v>
      </c>
      <c r="M80" s="150" t="s">
        <v>2534</v>
      </c>
      <c r="N80" s="95" t="s">
        <v>2444</v>
      </c>
      <c r="O80" s="142" t="s">
        <v>2445</v>
      </c>
      <c r="P80" s="153"/>
      <c r="Q80" s="151">
        <v>44436.591666666667</v>
      </c>
    </row>
    <row r="81" spans="1:17" ht="18" x14ac:dyDescent="0.25">
      <c r="A81" s="142" t="str">
        <f>VLOOKUP(E81,'LISTADO ATM'!$A$2:$C$901,3,0)</f>
        <v>DISTRITO NACIONAL</v>
      </c>
      <c r="B81" s="126" t="s">
        <v>2736</v>
      </c>
      <c r="C81" s="96">
        <v>44436.417800925927</v>
      </c>
      <c r="D81" s="96" t="s">
        <v>2441</v>
      </c>
      <c r="E81" s="126">
        <v>967</v>
      </c>
      <c r="F81" s="142" t="str">
        <f>VLOOKUP(E81,VIP!$A$2:$O15491,2,0)</f>
        <v>DRBR967</v>
      </c>
      <c r="G81" s="142" t="str">
        <f>VLOOKUP(E81,'LISTADO ATM'!$A$2:$B$900,2,0)</f>
        <v xml:space="preserve">ATM UNP Hiper Olé Autopista Duarte </v>
      </c>
      <c r="H81" s="142" t="str">
        <f>VLOOKUP(E81,VIP!$A$2:$O20452,7,FALSE)</f>
        <v>Si</v>
      </c>
      <c r="I81" s="142" t="str">
        <f>VLOOKUP(E81,VIP!$A$2:$O12417,8,FALSE)</f>
        <v>Si</v>
      </c>
      <c r="J81" s="142" t="str">
        <f>VLOOKUP(E81,VIP!$A$2:$O12367,8,FALSE)</f>
        <v>Si</v>
      </c>
      <c r="K81" s="142" t="str">
        <f>VLOOKUP(E81,VIP!$A$2:$O15941,6,0)</f>
        <v>NO</v>
      </c>
      <c r="L81" s="135" t="s">
        <v>2410</v>
      </c>
      <c r="M81" s="150" t="s">
        <v>2534</v>
      </c>
      <c r="N81" s="95" t="s">
        <v>2444</v>
      </c>
      <c r="O81" s="142" t="s">
        <v>2445</v>
      </c>
      <c r="P81" s="153"/>
      <c r="Q81" s="151">
        <v>44436.591666666667</v>
      </c>
    </row>
    <row r="82" spans="1:17" ht="18" x14ac:dyDescent="0.25">
      <c r="A82" s="142" t="str">
        <f>VLOOKUP(E82,'LISTADO ATM'!$A$2:$C$901,3,0)</f>
        <v>NORTE</v>
      </c>
      <c r="B82" s="126" t="s">
        <v>2725</v>
      </c>
      <c r="C82" s="96">
        <v>44436.469027777777</v>
      </c>
      <c r="D82" s="96" t="s">
        <v>2460</v>
      </c>
      <c r="E82" s="126">
        <v>333</v>
      </c>
      <c r="F82" s="142" t="str">
        <f>VLOOKUP(E82,VIP!$A$2:$O15480,2,0)</f>
        <v>DRBR333</v>
      </c>
      <c r="G82" s="142" t="str">
        <f>VLOOKUP(E82,'LISTADO ATM'!$A$2:$B$900,2,0)</f>
        <v>ATM Oficina Turey Maimón</v>
      </c>
      <c r="H82" s="142" t="str">
        <f>VLOOKUP(E82,VIP!$A$2:$O20441,7,FALSE)</f>
        <v>Si</v>
      </c>
      <c r="I82" s="142" t="str">
        <f>VLOOKUP(E82,VIP!$A$2:$O12406,8,FALSE)</f>
        <v>Si</v>
      </c>
      <c r="J82" s="142" t="str">
        <f>VLOOKUP(E82,VIP!$A$2:$O12356,8,FALSE)</f>
        <v>Si</v>
      </c>
      <c r="K82" s="142" t="str">
        <f>VLOOKUP(E82,VIP!$A$2:$O15930,6,0)</f>
        <v>NO</v>
      </c>
      <c r="L82" s="135" t="s">
        <v>2410</v>
      </c>
      <c r="M82" s="150" t="s">
        <v>2534</v>
      </c>
      <c r="N82" s="95" t="s">
        <v>2444</v>
      </c>
      <c r="O82" s="142" t="s">
        <v>2461</v>
      </c>
      <c r="P82" s="153"/>
      <c r="Q82" s="151">
        <v>44436.591666666667</v>
      </c>
    </row>
    <row r="83" spans="1:17" ht="18" x14ac:dyDescent="0.25">
      <c r="A83" s="142" t="str">
        <f>VLOOKUP(E83,'LISTADO ATM'!$A$2:$C$901,3,0)</f>
        <v>NORTE</v>
      </c>
      <c r="B83" s="126" t="s">
        <v>2652</v>
      </c>
      <c r="C83" s="96">
        <v>44435.427291666667</v>
      </c>
      <c r="D83" s="96" t="s">
        <v>2611</v>
      </c>
      <c r="E83" s="126">
        <v>635</v>
      </c>
      <c r="F83" s="142" t="str">
        <f>VLOOKUP(E83,VIP!$A$2:$O15467,2,0)</f>
        <v>DRBR12J</v>
      </c>
      <c r="G83" s="142" t="str">
        <f>VLOOKUP(E83,'LISTADO ATM'!$A$2:$B$900,2,0)</f>
        <v xml:space="preserve">ATM Zona Franca Tamboril </v>
      </c>
      <c r="H83" s="142" t="str">
        <f>VLOOKUP(E83,VIP!$A$2:$O20428,7,FALSE)</f>
        <v>Si</v>
      </c>
      <c r="I83" s="142" t="str">
        <f>VLOOKUP(E83,VIP!$A$2:$O12393,8,FALSE)</f>
        <v>Si</v>
      </c>
      <c r="J83" s="142" t="str">
        <f>VLOOKUP(E83,VIP!$A$2:$O12343,8,FALSE)</f>
        <v>Si</v>
      </c>
      <c r="K83" s="142" t="str">
        <f>VLOOKUP(E83,VIP!$A$2:$O15917,6,0)</f>
        <v>NO</v>
      </c>
      <c r="L83" s="135" t="s">
        <v>2410</v>
      </c>
      <c r="M83" s="150" t="s">
        <v>2534</v>
      </c>
      <c r="N83" s="95" t="s">
        <v>2444</v>
      </c>
      <c r="O83" s="142" t="s">
        <v>2612</v>
      </c>
      <c r="P83" s="153"/>
      <c r="Q83" s="155" t="s">
        <v>2907</v>
      </c>
    </row>
    <row r="84" spans="1:17" ht="18" x14ac:dyDescent="0.25">
      <c r="A84" s="142" t="str">
        <f>VLOOKUP(E84,'LISTADO ATM'!$A$2:$C$901,3,0)</f>
        <v>DISTRITO NACIONAL</v>
      </c>
      <c r="B84" s="126" t="s">
        <v>2779</v>
      </c>
      <c r="C84" s="96">
        <v>44436.559386574074</v>
      </c>
      <c r="D84" s="96" t="s">
        <v>2441</v>
      </c>
      <c r="E84" s="126">
        <v>499</v>
      </c>
      <c r="F84" s="142" t="str">
        <f>VLOOKUP(E84,VIP!$A$2:$O15500,2,0)</f>
        <v>DRBR499</v>
      </c>
      <c r="G84" s="142" t="str">
        <f>VLOOKUP(E84,'LISTADO ATM'!$A$2:$B$900,2,0)</f>
        <v xml:space="preserve">ATM Estación Sunix Tiradentes </v>
      </c>
      <c r="H84" s="142" t="str">
        <f>VLOOKUP(E84,VIP!$A$2:$O20461,7,FALSE)</f>
        <v>Si</v>
      </c>
      <c r="I84" s="142" t="str">
        <f>VLOOKUP(E84,VIP!$A$2:$O12426,8,FALSE)</f>
        <v>Si</v>
      </c>
      <c r="J84" s="142" t="str">
        <f>VLOOKUP(E84,VIP!$A$2:$O12376,8,FALSE)</f>
        <v>Si</v>
      </c>
      <c r="K84" s="142" t="str">
        <f>VLOOKUP(E84,VIP!$A$2:$O15950,6,0)</f>
        <v>NO</v>
      </c>
      <c r="L84" s="135" t="s">
        <v>2410</v>
      </c>
      <c r="M84" s="150" t="s">
        <v>2534</v>
      </c>
      <c r="N84" s="95" t="s">
        <v>2444</v>
      </c>
      <c r="O84" s="142" t="s">
        <v>2445</v>
      </c>
      <c r="P84" s="150"/>
      <c r="Q84" s="155" t="s">
        <v>2877</v>
      </c>
    </row>
    <row r="85" spans="1:17" ht="18" x14ac:dyDescent="0.25">
      <c r="A85" s="142" t="str">
        <f>VLOOKUP(E85,'LISTADO ATM'!$A$2:$C$901,3,0)</f>
        <v>DISTRITO NACIONAL</v>
      </c>
      <c r="B85" s="126" t="s">
        <v>2735</v>
      </c>
      <c r="C85" s="96">
        <v>44436.418726851851</v>
      </c>
      <c r="D85" s="96" t="s">
        <v>2441</v>
      </c>
      <c r="E85" s="126">
        <v>900</v>
      </c>
      <c r="F85" s="142" t="str">
        <f>VLOOKUP(E85,VIP!$A$2:$O15490,2,0)</f>
        <v>DRBR900</v>
      </c>
      <c r="G85" s="142" t="str">
        <f>VLOOKUP(E85,'LISTADO ATM'!$A$2:$B$900,2,0)</f>
        <v xml:space="preserve">ATM UNP Merca Santo Domingo </v>
      </c>
      <c r="H85" s="142" t="str">
        <f>VLOOKUP(E85,VIP!$A$2:$O20451,7,FALSE)</f>
        <v>Si</v>
      </c>
      <c r="I85" s="142" t="str">
        <f>VLOOKUP(E85,VIP!$A$2:$O12416,8,FALSE)</f>
        <v>Si</v>
      </c>
      <c r="J85" s="142" t="str">
        <f>VLOOKUP(E85,VIP!$A$2:$O12366,8,FALSE)</f>
        <v>Si</v>
      </c>
      <c r="K85" s="142" t="str">
        <f>VLOOKUP(E85,VIP!$A$2:$O15940,6,0)</f>
        <v>NO</v>
      </c>
      <c r="L85" s="135" t="s">
        <v>2410</v>
      </c>
      <c r="M85" s="150" t="s">
        <v>2534</v>
      </c>
      <c r="N85" s="95" t="s">
        <v>2444</v>
      </c>
      <c r="O85" s="142" t="s">
        <v>2445</v>
      </c>
      <c r="P85" s="153"/>
      <c r="Q85" s="155" t="s">
        <v>2868</v>
      </c>
    </row>
    <row r="86" spans="1:17" ht="18" x14ac:dyDescent="0.25">
      <c r="A86" s="142" t="str">
        <f>VLOOKUP(E86,'LISTADO ATM'!$A$2:$C$901,3,0)</f>
        <v>SUR</v>
      </c>
      <c r="B86" s="126" t="s">
        <v>2694</v>
      </c>
      <c r="C86" s="96">
        <v>44435.960277777776</v>
      </c>
      <c r="D86" s="96" t="s">
        <v>2460</v>
      </c>
      <c r="E86" s="126">
        <v>44</v>
      </c>
      <c r="F86" s="142" t="str">
        <f>VLOOKUP(E86,VIP!$A$2:$O15460,2,0)</f>
        <v>DRBR044</v>
      </c>
      <c r="G86" s="142" t="str">
        <f>VLOOKUP(E86,'LISTADO ATM'!$A$2:$B$900,2,0)</f>
        <v xml:space="preserve">ATM Oficina Pedernales </v>
      </c>
      <c r="H86" s="142" t="str">
        <f>VLOOKUP(E86,VIP!$A$2:$O20421,7,FALSE)</f>
        <v>Si</v>
      </c>
      <c r="I86" s="142" t="str">
        <f>VLOOKUP(E86,VIP!$A$2:$O12386,8,FALSE)</f>
        <v>Si</v>
      </c>
      <c r="J86" s="142" t="str">
        <f>VLOOKUP(E86,VIP!$A$2:$O12336,8,FALSE)</f>
        <v>Si</v>
      </c>
      <c r="K86" s="142" t="str">
        <f>VLOOKUP(E86,VIP!$A$2:$O15910,6,0)</f>
        <v>SI</v>
      </c>
      <c r="L86" s="135" t="s">
        <v>2410</v>
      </c>
      <c r="M86" s="150" t="s">
        <v>2534</v>
      </c>
      <c r="N86" s="95" t="s">
        <v>2444</v>
      </c>
      <c r="O86" s="142" t="s">
        <v>2461</v>
      </c>
      <c r="P86" s="153"/>
      <c r="Q86" s="155" t="s">
        <v>2864</v>
      </c>
    </row>
    <row r="87" spans="1:17" ht="18" x14ac:dyDescent="0.25">
      <c r="A87" s="142" t="str">
        <f>VLOOKUP(E87,'LISTADO ATM'!$A$2:$C$901,3,0)</f>
        <v>NORTE</v>
      </c>
      <c r="B87" s="126" t="s">
        <v>2726</v>
      </c>
      <c r="C87" s="96">
        <v>44436.465520833335</v>
      </c>
      <c r="D87" s="96" t="s">
        <v>2611</v>
      </c>
      <c r="E87" s="126">
        <v>500</v>
      </c>
      <c r="F87" s="142" t="str">
        <f>VLOOKUP(E87,VIP!$A$2:$O15481,2,0)</f>
        <v>DRBR500</v>
      </c>
      <c r="G87" s="142" t="str">
        <f>VLOOKUP(E87,'LISTADO ATM'!$A$2:$B$900,2,0)</f>
        <v xml:space="preserve">ATM UNP Cutupú </v>
      </c>
      <c r="H87" s="142" t="str">
        <f>VLOOKUP(E87,VIP!$A$2:$O20442,7,FALSE)</f>
        <v>Si</v>
      </c>
      <c r="I87" s="142" t="str">
        <f>VLOOKUP(E87,VIP!$A$2:$O12407,8,FALSE)</f>
        <v>Si</v>
      </c>
      <c r="J87" s="142" t="str">
        <f>VLOOKUP(E87,VIP!$A$2:$O12357,8,FALSE)</f>
        <v>Si</v>
      </c>
      <c r="K87" s="142" t="str">
        <f>VLOOKUP(E87,VIP!$A$2:$O15931,6,0)</f>
        <v>NO</v>
      </c>
      <c r="L87" s="135" t="s">
        <v>2410</v>
      </c>
      <c r="M87" s="150" t="s">
        <v>2534</v>
      </c>
      <c r="N87" s="95" t="s">
        <v>2444</v>
      </c>
      <c r="O87" s="142" t="s">
        <v>2612</v>
      </c>
      <c r="P87" s="153"/>
      <c r="Q87" s="155" t="s">
        <v>2870</v>
      </c>
    </row>
    <row r="88" spans="1:17" ht="18" x14ac:dyDescent="0.25">
      <c r="A88" s="142" t="str">
        <f>VLOOKUP(E88,'LISTADO ATM'!$A$2:$C$901,3,0)</f>
        <v>DISTRITO NACIONAL</v>
      </c>
      <c r="B88" s="126" t="s">
        <v>2701</v>
      </c>
      <c r="C88" s="96">
        <v>44435.915763888886</v>
      </c>
      <c r="D88" s="96" t="s">
        <v>2460</v>
      </c>
      <c r="E88" s="126">
        <v>904</v>
      </c>
      <c r="F88" s="142" t="str">
        <f>VLOOKUP(E88,VIP!$A$2:$O15469,2,0)</f>
        <v>DRBR24B</v>
      </c>
      <c r="G88" s="142" t="str">
        <f>VLOOKUP(E88,'LISTADO ATM'!$A$2:$B$900,2,0)</f>
        <v xml:space="preserve">ATM Oficina Multicentro La Sirena Churchill </v>
      </c>
      <c r="H88" s="142" t="str">
        <f>VLOOKUP(E88,VIP!$A$2:$O20430,7,FALSE)</f>
        <v>Si</v>
      </c>
      <c r="I88" s="142" t="str">
        <f>VLOOKUP(E88,VIP!$A$2:$O12395,8,FALSE)</f>
        <v>Si</v>
      </c>
      <c r="J88" s="142" t="str">
        <f>VLOOKUP(E88,VIP!$A$2:$O12345,8,FALSE)</f>
        <v>Si</v>
      </c>
      <c r="K88" s="142" t="str">
        <f>VLOOKUP(E88,VIP!$A$2:$O15919,6,0)</f>
        <v>SI</v>
      </c>
      <c r="L88" s="135" t="s">
        <v>2410</v>
      </c>
      <c r="M88" s="150" t="s">
        <v>2534</v>
      </c>
      <c r="N88" s="95" t="s">
        <v>2444</v>
      </c>
      <c r="O88" s="142" t="s">
        <v>2461</v>
      </c>
      <c r="P88" s="153"/>
      <c r="Q88" s="155" t="s">
        <v>2862</v>
      </c>
    </row>
    <row r="89" spans="1:17" ht="18" x14ac:dyDescent="0.25">
      <c r="A89" s="142" t="str">
        <f>VLOOKUP(E89,'LISTADO ATM'!$A$2:$C$901,3,0)</f>
        <v>DISTRITO NACIONAL</v>
      </c>
      <c r="B89" s="126" t="s">
        <v>2741</v>
      </c>
      <c r="C89" s="96">
        <v>44436.39303240741</v>
      </c>
      <c r="D89" s="96" t="s">
        <v>2441</v>
      </c>
      <c r="E89" s="126">
        <v>821</v>
      </c>
      <c r="F89" s="142" t="str">
        <f>VLOOKUP(E89,VIP!$A$2:$O15496,2,0)</f>
        <v>DRBR821</v>
      </c>
      <c r="G89" s="142" t="str">
        <f>VLOOKUP(E89,'LISTADO ATM'!$A$2:$B$900,2,0)</f>
        <v xml:space="preserve">ATM S/M Bravo Churchill </v>
      </c>
      <c r="H89" s="142" t="str">
        <f>VLOOKUP(E89,VIP!$A$2:$O20457,7,FALSE)</f>
        <v>Si</v>
      </c>
      <c r="I89" s="142" t="str">
        <f>VLOOKUP(E89,VIP!$A$2:$O12422,8,FALSE)</f>
        <v>No</v>
      </c>
      <c r="J89" s="142" t="str">
        <f>VLOOKUP(E89,VIP!$A$2:$O12372,8,FALSE)</f>
        <v>No</v>
      </c>
      <c r="K89" s="142" t="str">
        <f>VLOOKUP(E89,VIP!$A$2:$O15946,6,0)</f>
        <v>SI</v>
      </c>
      <c r="L89" s="135" t="s">
        <v>2410</v>
      </c>
      <c r="M89" s="150" t="s">
        <v>2534</v>
      </c>
      <c r="N89" s="95" t="s">
        <v>2444</v>
      </c>
      <c r="O89" s="142" t="s">
        <v>2445</v>
      </c>
      <c r="P89" s="153"/>
      <c r="Q89" s="155" t="s">
        <v>2862</v>
      </c>
    </row>
    <row r="90" spans="1:17" s="123" customFormat="1" ht="18" x14ac:dyDescent="0.25">
      <c r="A90" s="142" t="str">
        <f>VLOOKUP(E90,'LISTADO ATM'!$A$2:$C$901,3,0)</f>
        <v>NORTE</v>
      </c>
      <c r="B90" s="126" t="s">
        <v>2708</v>
      </c>
      <c r="C90" s="96">
        <v>44436.120243055557</v>
      </c>
      <c r="D90" s="96" t="s">
        <v>2611</v>
      </c>
      <c r="E90" s="126">
        <v>594</v>
      </c>
      <c r="F90" s="142" t="str">
        <f>VLOOKUP(E90,VIP!$A$2:$O15463,2,0)</f>
        <v>DRBR594</v>
      </c>
      <c r="G90" s="142" t="str">
        <f>VLOOKUP(E90,'LISTADO ATM'!$A$2:$B$900,2,0)</f>
        <v xml:space="preserve">ATM Plaza Venezuela II (Santiago) </v>
      </c>
      <c r="H90" s="142" t="str">
        <f>VLOOKUP(E90,VIP!$A$2:$O20424,7,FALSE)</f>
        <v>Si</v>
      </c>
      <c r="I90" s="142" t="str">
        <f>VLOOKUP(E90,VIP!$A$2:$O12389,8,FALSE)</f>
        <v>Si</v>
      </c>
      <c r="J90" s="142" t="str">
        <f>VLOOKUP(E90,VIP!$A$2:$O12339,8,FALSE)</f>
        <v>Si</v>
      </c>
      <c r="K90" s="142" t="str">
        <f>VLOOKUP(E90,VIP!$A$2:$O15913,6,0)</f>
        <v>NO</v>
      </c>
      <c r="L90" s="135" t="s">
        <v>2410</v>
      </c>
      <c r="M90" s="150" t="s">
        <v>2534</v>
      </c>
      <c r="N90" s="95" t="s">
        <v>2444</v>
      </c>
      <c r="O90" s="142" t="s">
        <v>2612</v>
      </c>
      <c r="P90" s="153"/>
      <c r="Q90" s="155" t="s">
        <v>2867</v>
      </c>
    </row>
    <row r="91" spans="1:17" s="123" customFormat="1" ht="18" x14ac:dyDescent="0.25">
      <c r="A91" s="142" t="str">
        <f>VLOOKUP(E91,'LISTADO ATM'!$A$2:$C$901,3,0)</f>
        <v>DISTRITO NACIONAL</v>
      </c>
      <c r="B91" s="126" t="s">
        <v>2712</v>
      </c>
      <c r="C91" s="96">
        <v>44436.097013888888</v>
      </c>
      <c r="D91" s="96" t="s">
        <v>2441</v>
      </c>
      <c r="E91" s="126">
        <v>183</v>
      </c>
      <c r="F91" s="142" t="str">
        <f>VLOOKUP(E91,VIP!$A$2:$O15467,2,0)</f>
        <v>DRBR183</v>
      </c>
      <c r="G91" s="142" t="str">
        <f>VLOOKUP(E91,'LISTADO ATM'!$A$2:$B$900,2,0)</f>
        <v>ATM Estación Nativa Km. 22 Aut. Duarte.</v>
      </c>
      <c r="H91" s="142" t="str">
        <f>VLOOKUP(E91,VIP!$A$2:$O20428,7,FALSE)</f>
        <v>N/A</v>
      </c>
      <c r="I91" s="142" t="str">
        <f>VLOOKUP(E91,VIP!$A$2:$O12393,8,FALSE)</f>
        <v>N/A</v>
      </c>
      <c r="J91" s="142" t="str">
        <f>VLOOKUP(E91,VIP!$A$2:$O12343,8,FALSE)</f>
        <v>N/A</v>
      </c>
      <c r="K91" s="142" t="str">
        <f>VLOOKUP(E91,VIP!$A$2:$O15917,6,0)</f>
        <v>N/A</v>
      </c>
      <c r="L91" s="135" t="s">
        <v>2410</v>
      </c>
      <c r="M91" s="150" t="s">
        <v>2534</v>
      </c>
      <c r="N91" s="95" t="s">
        <v>2444</v>
      </c>
      <c r="O91" s="142" t="s">
        <v>2445</v>
      </c>
      <c r="P91" s="153"/>
      <c r="Q91" s="155" t="s">
        <v>2866</v>
      </c>
    </row>
    <row r="92" spans="1:17" s="123" customFormat="1" ht="18" x14ac:dyDescent="0.25">
      <c r="A92" s="142" t="str">
        <f>VLOOKUP(E92,'LISTADO ATM'!$A$2:$C$901,3,0)</f>
        <v>NORTE</v>
      </c>
      <c r="B92" s="126" t="s">
        <v>2775</v>
      </c>
      <c r="C92" s="96">
        <v>44436.48951388889</v>
      </c>
      <c r="D92" s="96" t="s">
        <v>2460</v>
      </c>
      <c r="E92" s="126">
        <v>138</v>
      </c>
      <c r="F92" s="142" t="str">
        <f>VLOOKUP(E92,VIP!$A$2:$O15522,2,0)</f>
        <v>DRBR138</v>
      </c>
      <c r="G92" s="142" t="str">
        <f>VLOOKUP(E92,'LISTADO ATM'!$A$2:$B$900,2,0)</f>
        <v xml:space="preserve">ATM UNP Fantino </v>
      </c>
      <c r="H92" s="142" t="str">
        <f>VLOOKUP(E92,VIP!$A$2:$O20483,7,FALSE)</f>
        <v>Si</v>
      </c>
      <c r="I92" s="142" t="str">
        <f>VLOOKUP(E92,VIP!$A$2:$O12448,8,FALSE)</f>
        <v>Si</v>
      </c>
      <c r="J92" s="142" t="str">
        <f>VLOOKUP(E92,VIP!$A$2:$O12398,8,FALSE)</f>
        <v>Si</v>
      </c>
      <c r="K92" s="142" t="str">
        <f>VLOOKUP(E92,VIP!$A$2:$O15972,6,0)</f>
        <v>NO</v>
      </c>
      <c r="L92" s="135" t="s">
        <v>2410</v>
      </c>
      <c r="M92" s="150" t="s">
        <v>2534</v>
      </c>
      <c r="N92" s="95" t="s">
        <v>2444</v>
      </c>
      <c r="O92" s="142" t="s">
        <v>2461</v>
      </c>
      <c r="P92" s="150"/>
      <c r="Q92" s="155" t="s">
        <v>2873</v>
      </c>
    </row>
    <row r="93" spans="1:17" s="123" customFormat="1" ht="18" x14ac:dyDescent="0.25">
      <c r="A93" s="142" t="str">
        <f>VLOOKUP(E93,'LISTADO ATM'!$A$2:$C$901,3,0)</f>
        <v>DISTRITO NACIONAL</v>
      </c>
      <c r="B93" s="126" t="s">
        <v>2757</v>
      </c>
      <c r="C93" s="96">
        <v>44436.554131944446</v>
      </c>
      <c r="D93" s="96" t="s">
        <v>2441</v>
      </c>
      <c r="E93" s="126">
        <v>769</v>
      </c>
      <c r="F93" s="142" t="str">
        <f>VLOOKUP(E93,VIP!$A$2:$O15503,2,0)</f>
        <v>DRBR769</v>
      </c>
      <c r="G93" s="142" t="str">
        <f>VLOOKUP(E93,'LISTADO ATM'!$A$2:$B$900,2,0)</f>
        <v>ATM UNP Pablo Mella Morales</v>
      </c>
      <c r="H93" s="142" t="str">
        <f>VLOOKUP(E93,VIP!$A$2:$O20464,7,FALSE)</f>
        <v>Si</v>
      </c>
      <c r="I93" s="142" t="str">
        <f>VLOOKUP(E93,VIP!$A$2:$O12429,8,FALSE)</f>
        <v>Si</v>
      </c>
      <c r="J93" s="142" t="str">
        <f>VLOOKUP(E93,VIP!$A$2:$O12379,8,FALSE)</f>
        <v>Si</v>
      </c>
      <c r="K93" s="142" t="str">
        <f>VLOOKUP(E93,VIP!$A$2:$O15953,6,0)</f>
        <v>NO</v>
      </c>
      <c r="L93" s="135" t="s">
        <v>2410</v>
      </c>
      <c r="M93" s="150" t="s">
        <v>2534</v>
      </c>
      <c r="N93" s="95" t="s">
        <v>2444</v>
      </c>
      <c r="O93" s="142" t="s">
        <v>2445</v>
      </c>
      <c r="P93" s="150"/>
      <c r="Q93" s="155" t="s">
        <v>2873</v>
      </c>
    </row>
    <row r="94" spans="1:17" s="123" customFormat="1" ht="18" x14ac:dyDescent="0.25">
      <c r="A94" s="142" t="str">
        <f>VLOOKUP(E94,'LISTADO ATM'!$A$2:$C$901,3,0)</f>
        <v>NORTE</v>
      </c>
      <c r="B94" s="126" t="s">
        <v>2766</v>
      </c>
      <c r="C94" s="96">
        <v>44436.532349537039</v>
      </c>
      <c r="D94" s="96" t="s">
        <v>2611</v>
      </c>
      <c r="E94" s="126">
        <v>633</v>
      </c>
      <c r="F94" s="142" t="str">
        <f>VLOOKUP(E94,VIP!$A$2:$O15512,2,0)</f>
        <v>DRBR260</v>
      </c>
      <c r="G94" s="142" t="str">
        <f>VLOOKUP(E94,'LISTADO ATM'!$A$2:$B$900,2,0)</f>
        <v xml:space="preserve">ATM Autobanco Las Colinas </v>
      </c>
      <c r="H94" s="142" t="str">
        <f>VLOOKUP(E94,VIP!$A$2:$O20473,7,FALSE)</f>
        <v>Si</v>
      </c>
      <c r="I94" s="142" t="str">
        <f>VLOOKUP(E94,VIP!$A$2:$O12438,8,FALSE)</f>
        <v>Si</v>
      </c>
      <c r="J94" s="142" t="str">
        <f>VLOOKUP(E94,VIP!$A$2:$O12388,8,FALSE)</f>
        <v>Si</v>
      </c>
      <c r="K94" s="142" t="str">
        <f>VLOOKUP(E94,VIP!$A$2:$O15962,6,0)</f>
        <v>SI</v>
      </c>
      <c r="L94" s="135" t="s">
        <v>2410</v>
      </c>
      <c r="M94" s="150" t="s">
        <v>2534</v>
      </c>
      <c r="N94" s="95" t="s">
        <v>2444</v>
      </c>
      <c r="O94" s="142" t="s">
        <v>2612</v>
      </c>
      <c r="P94" s="150"/>
      <c r="Q94" s="155" t="s">
        <v>2874</v>
      </c>
    </row>
    <row r="95" spans="1:17" s="123" customFormat="1" ht="18" x14ac:dyDescent="0.25">
      <c r="A95" s="142" t="str">
        <f>VLOOKUP(E95,'LISTADO ATM'!$A$2:$C$901,3,0)</f>
        <v>SUR</v>
      </c>
      <c r="B95" s="126" t="s">
        <v>2759</v>
      </c>
      <c r="C95" s="96">
        <v>44436.547534722224</v>
      </c>
      <c r="D95" s="96" t="s">
        <v>2441</v>
      </c>
      <c r="E95" s="126">
        <v>84</v>
      </c>
      <c r="F95" s="142" t="str">
        <f>VLOOKUP(E95,VIP!$A$2:$O15505,2,0)</f>
        <v>DRBR084</v>
      </c>
      <c r="G95" s="142" t="str">
        <f>VLOOKUP(E95,'LISTADO ATM'!$A$2:$B$900,2,0)</f>
        <v xml:space="preserve">ATM Oficina Multicentro Sirena San Cristóbal </v>
      </c>
      <c r="H95" s="142" t="str">
        <f>VLOOKUP(E95,VIP!$A$2:$O20466,7,FALSE)</f>
        <v>Si</v>
      </c>
      <c r="I95" s="142" t="str">
        <f>VLOOKUP(E95,VIP!$A$2:$O12431,8,FALSE)</f>
        <v>Si</v>
      </c>
      <c r="J95" s="142" t="str">
        <f>VLOOKUP(E95,VIP!$A$2:$O12381,8,FALSE)</f>
        <v>Si</v>
      </c>
      <c r="K95" s="142" t="str">
        <f>VLOOKUP(E95,VIP!$A$2:$O15955,6,0)</f>
        <v>SI</v>
      </c>
      <c r="L95" s="135" t="s">
        <v>2410</v>
      </c>
      <c r="M95" s="150" t="s">
        <v>2534</v>
      </c>
      <c r="N95" s="95" t="s">
        <v>2444</v>
      </c>
      <c r="O95" s="142" t="s">
        <v>2445</v>
      </c>
      <c r="P95" s="150"/>
      <c r="Q95" s="155" t="s">
        <v>2876</v>
      </c>
    </row>
    <row r="96" spans="1:17" s="123" customFormat="1" ht="18" x14ac:dyDescent="0.25">
      <c r="A96" s="142" t="str">
        <f>VLOOKUP(E96,'LISTADO ATM'!$A$2:$C$901,3,0)</f>
        <v>SUR</v>
      </c>
      <c r="B96" s="126" t="s">
        <v>2856</v>
      </c>
      <c r="C96" s="96">
        <v>44436.641319444447</v>
      </c>
      <c r="D96" s="96" t="s">
        <v>2441</v>
      </c>
      <c r="E96" s="126">
        <v>592</v>
      </c>
      <c r="F96" s="142" t="str">
        <f>VLOOKUP(E96,VIP!$A$2:$O15568,2,0)</f>
        <v>DRBR081</v>
      </c>
      <c r="G96" s="142" t="str">
        <f>VLOOKUP(E96,'LISTADO ATM'!$A$2:$B$900,2,0)</f>
        <v xml:space="preserve">ATM Centro de Caja San Cristóbal I </v>
      </c>
      <c r="H96" s="142" t="str">
        <f>VLOOKUP(E96,VIP!$A$2:$O20529,7,FALSE)</f>
        <v>Si</v>
      </c>
      <c r="I96" s="142" t="str">
        <f>VLOOKUP(E96,VIP!$A$2:$O12494,8,FALSE)</f>
        <v>Si</v>
      </c>
      <c r="J96" s="142" t="str">
        <f>VLOOKUP(E96,VIP!$A$2:$O12444,8,FALSE)</f>
        <v>Si</v>
      </c>
      <c r="K96" s="142" t="str">
        <f>VLOOKUP(E96,VIP!$A$2:$O16018,6,0)</f>
        <v>SI</v>
      </c>
      <c r="L96" s="135" t="s">
        <v>2410</v>
      </c>
      <c r="M96" s="150" t="s">
        <v>2534</v>
      </c>
      <c r="N96" s="95" t="s">
        <v>2444</v>
      </c>
      <c r="O96" s="142" t="s">
        <v>2445</v>
      </c>
      <c r="P96" s="153"/>
      <c r="Q96" s="155" t="s">
        <v>2876</v>
      </c>
    </row>
    <row r="97" spans="1:17" s="123" customFormat="1" ht="18" x14ac:dyDescent="0.25">
      <c r="A97" s="142" t="str">
        <f>VLOOKUP(E97,'LISTADO ATM'!$A$2:$C$901,3,0)</f>
        <v>ESTE</v>
      </c>
      <c r="B97" s="126" t="s">
        <v>2669</v>
      </c>
      <c r="C97" s="96">
        <v>44435.521724537037</v>
      </c>
      <c r="D97" s="96" t="s">
        <v>2460</v>
      </c>
      <c r="E97" s="126">
        <v>158</v>
      </c>
      <c r="F97" s="142" t="str">
        <f>VLOOKUP(E97,VIP!$A$2:$O15478,2,0)</f>
        <v>DRBR158</v>
      </c>
      <c r="G97" s="142" t="str">
        <f>VLOOKUP(E97,'LISTADO ATM'!$A$2:$B$900,2,0)</f>
        <v xml:space="preserve">ATM Oficina Romana Norte </v>
      </c>
      <c r="H97" s="142" t="str">
        <f>VLOOKUP(E97,VIP!$A$2:$O20439,7,FALSE)</f>
        <v>Si</v>
      </c>
      <c r="I97" s="142" t="str">
        <f>VLOOKUP(E97,VIP!$A$2:$O12404,8,FALSE)</f>
        <v>Si</v>
      </c>
      <c r="J97" s="142" t="str">
        <f>VLOOKUP(E97,VIP!$A$2:$O12354,8,FALSE)</f>
        <v>Si</v>
      </c>
      <c r="K97" s="142" t="str">
        <f>VLOOKUP(E97,VIP!$A$2:$O15928,6,0)</f>
        <v>SI</v>
      </c>
      <c r="L97" s="135" t="s">
        <v>2410</v>
      </c>
      <c r="M97" s="150" t="s">
        <v>2534</v>
      </c>
      <c r="N97" s="95" t="s">
        <v>2444</v>
      </c>
      <c r="O97" s="142" t="s">
        <v>2630</v>
      </c>
      <c r="P97" s="153"/>
      <c r="Q97" s="155" t="s">
        <v>2908</v>
      </c>
    </row>
    <row r="98" spans="1:17" s="123" customFormat="1" ht="18" x14ac:dyDescent="0.25">
      <c r="A98" s="142" t="str">
        <f>VLOOKUP(E98,'LISTADO ATM'!$A$2:$C$901,3,0)</f>
        <v>ESTE</v>
      </c>
      <c r="B98" s="126" t="s">
        <v>2760</v>
      </c>
      <c r="C98" s="96">
        <v>44436.546446759261</v>
      </c>
      <c r="D98" s="96" t="s">
        <v>2460</v>
      </c>
      <c r="E98" s="126">
        <v>219</v>
      </c>
      <c r="F98" s="142" t="str">
        <f>VLOOKUP(E98,VIP!$A$2:$O15506,2,0)</f>
        <v>DRBR219</v>
      </c>
      <c r="G98" s="142" t="str">
        <f>VLOOKUP(E98,'LISTADO ATM'!$A$2:$B$900,2,0)</f>
        <v xml:space="preserve">ATM Oficina La Altagracia (Higuey) </v>
      </c>
      <c r="H98" s="142" t="str">
        <f>VLOOKUP(E98,VIP!$A$2:$O20467,7,FALSE)</f>
        <v>Si</v>
      </c>
      <c r="I98" s="142" t="str">
        <f>VLOOKUP(E98,VIP!$A$2:$O12432,8,FALSE)</f>
        <v>Si</v>
      </c>
      <c r="J98" s="142" t="str">
        <f>VLOOKUP(E98,VIP!$A$2:$O12382,8,FALSE)</f>
        <v>Si</v>
      </c>
      <c r="K98" s="142" t="str">
        <f>VLOOKUP(E98,VIP!$A$2:$O15956,6,0)</f>
        <v>NO</v>
      </c>
      <c r="L98" s="135" t="s">
        <v>2410</v>
      </c>
      <c r="M98" s="150" t="s">
        <v>2534</v>
      </c>
      <c r="N98" s="95" t="s">
        <v>2444</v>
      </c>
      <c r="O98" s="142" t="s">
        <v>2461</v>
      </c>
      <c r="P98" s="150"/>
      <c r="Q98" s="155" t="s">
        <v>2875</v>
      </c>
    </row>
    <row r="99" spans="1:17" s="123" customFormat="1" ht="18" x14ac:dyDescent="0.25">
      <c r="A99" s="142" t="str">
        <f>VLOOKUP(E99,'LISTADO ATM'!$A$2:$C$901,3,0)</f>
        <v>NORTE</v>
      </c>
      <c r="B99" s="126" t="s">
        <v>2648</v>
      </c>
      <c r="C99" s="96">
        <v>44435.317870370367</v>
      </c>
      <c r="D99" s="96" t="s">
        <v>2175</v>
      </c>
      <c r="E99" s="126">
        <v>862</v>
      </c>
      <c r="F99" s="142" t="str">
        <f>VLOOKUP(E99,VIP!$A$2:$O15453,2,0)</f>
        <v>DRBR862</v>
      </c>
      <c r="G99" s="142" t="str">
        <f>VLOOKUP(E99,'LISTADO ATM'!$A$2:$B$900,2,0)</f>
        <v xml:space="preserve">ATM S/M Doble A (Sabaneta) </v>
      </c>
      <c r="H99" s="142" t="str">
        <f>VLOOKUP(E99,VIP!$A$2:$O20414,7,FALSE)</f>
        <v>Si</v>
      </c>
      <c r="I99" s="142" t="str">
        <f>VLOOKUP(E99,VIP!$A$2:$O12379,8,FALSE)</f>
        <v>Si</v>
      </c>
      <c r="J99" s="142" t="str">
        <f>VLOOKUP(E99,VIP!$A$2:$O12329,8,FALSE)</f>
        <v>Si</v>
      </c>
      <c r="K99" s="142" t="str">
        <f>VLOOKUP(E99,VIP!$A$2:$O15903,6,0)</f>
        <v>NO</v>
      </c>
      <c r="L99" s="135" t="s">
        <v>2456</v>
      </c>
      <c r="M99" s="150" t="s">
        <v>2534</v>
      </c>
      <c r="N99" s="95" t="s">
        <v>2444</v>
      </c>
      <c r="O99" s="142" t="s">
        <v>2634</v>
      </c>
      <c r="P99" s="153"/>
      <c r="Q99" s="151">
        <v>44436.333333333336</v>
      </c>
    </row>
    <row r="100" spans="1:17" s="123" customFormat="1" ht="18" x14ac:dyDescent="0.25">
      <c r="A100" s="142" t="str">
        <f>VLOOKUP(E100,'LISTADO ATM'!$A$2:$C$901,3,0)</f>
        <v>SUR</v>
      </c>
      <c r="B100" s="126" t="s">
        <v>2637</v>
      </c>
      <c r="C100" s="96">
        <v>44434.579861111109</v>
      </c>
      <c r="D100" s="96" t="s">
        <v>2174</v>
      </c>
      <c r="E100" s="126">
        <v>89</v>
      </c>
      <c r="F100" s="142" t="str">
        <f>VLOOKUP(E100,VIP!$A$2:$O15433,2,0)</f>
        <v>DRBR089</v>
      </c>
      <c r="G100" s="142" t="str">
        <f>VLOOKUP(E100,'LISTADO ATM'!$A$2:$B$900,2,0)</f>
        <v xml:space="preserve">ATM UNP El Cercado (San Juan) </v>
      </c>
      <c r="H100" s="142" t="str">
        <f>VLOOKUP(E100,VIP!$A$2:$O20394,7,FALSE)</f>
        <v>Si</v>
      </c>
      <c r="I100" s="142" t="str">
        <f>VLOOKUP(E100,VIP!$A$2:$O12359,8,FALSE)</f>
        <v>Si</v>
      </c>
      <c r="J100" s="142" t="str">
        <f>VLOOKUP(E100,VIP!$A$2:$O12309,8,FALSE)</f>
        <v>Si</v>
      </c>
      <c r="K100" s="142" t="str">
        <f>VLOOKUP(E100,VIP!$A$2:$O15883,6,0)</f>
        <v>NO</v>
      </c>
      <c r="L100" s="135" t="s">
        <v>2456</v>
      </c>
      <c r="M100" s="150" t="s">
        <v>2534</v>
      </c>
      <c r="N100" s="95" t="s">
        <v>2444</v>
      </c>
      <c r="O100" s="142" t="s">
        <v>2446</v>
      </c>
      <c r="P100" s="142" t="s">
        <v>2628</v>
      </c>
      <c r="Q100" s="151">
        <v>44436.522222222222</v>
      </c>
    </row>
    <row r="101" spans="1:17" s="123" customFormat="1" ht="18" x14ac:dyDescent="0.25">
      <c r="A101" s="142" t="str">
        <f>VLOOKUP(E101,'LISTADO ATM'!$A$2:$C$901,3,0)</f>
        <v>ESTE</v>
      </c>
      <c r="B101" s="126" t="s">
        <v>2739</v>
      </c>
      <c r="C101" s="96">
        <v>44436.40730324074</v>
      </c>
      <c r="D101" s="96" t="s">
        <v>2174</v>
      </c>
      <c r="E101" s="126">
        <v>114</v>
      </c>
      <c r="F101" s="142" t="str">
        <f>VLOOKUP(E101,VIP!$A$2:$O15494,2,0)</f>
        <v>DRBR114</v>
      </c>
      <c r="G101" s="142" t="str">
        <f>VLOOKUP(E101,'LISTADO ATM'!$A$2:$B$900,2,0)</f>
        <v xml:space="preserve">ATM Oficina Hato Mayor </v>
      </c>
      <c r="H101" s="142" t="str">
        <f>VLOOKUP(E101,VIP!$A$2:$O20455,7,FALSE)</f>
        <v>Si</v>
      </c>
      <c r="I101" s="142" t="str">
        <f>VLOOKUP(E101,VIP!$A$2:$O12420,8,FALSE)</f>
        <v>Si</v>
      </c>
      <c r="J101" s="142" t="str">
        <f>VLOOKUP(E101,VIP!$A$2:$O12370,8,FALSE)</f>
        <v>Si</v>
      </c>
      <c r="K101" s="142" t="str">
        <f>VLOOKUP(E101,VIP!$A$2:$O15944,6,0)</f>
        <v>NO</v>
      </c>
      <c r="L101" s="135" t="s">
        <v>2456</v>
      </c>
      <c r="M101" s="150" t="s">
        <v>2534</v>
      </c>
      <c r="N101" s="95" t="s">
        <v>2444</v>
      </c>
      <c r="O101" s="142" t="s">
        <v>2446</v>
      </c>
      <c r="P101" s="153"/>
      <c r="Q101" s="151">
        <v>44436.541666666664</v>
      </c>
    </row>
    <row r="102" spans="1:17" s="123" customFormat="1" ht="18" x14ac:dyDescent="0.25">
      <c r="A102" s="142" t="str">
        <f>VLOOKUP(E102,'LISTADO ATM'!$A$2:$C$901,3,0)</f>
        <v>DISTRITO NACIONAL</v>
      </c>
      <c r="B102" s="126" t="s">
        <v>2721</v>
      </c>
      <c r="C102" s="96">
        <v>44436.011111111111</v>
      </c>
      <c r="D102" s="96" t="s">
        <v>2174</v>
      </c>
      <c r="E102" s="126">
        <v>957</v>
      </c>
      <c r="F102" s="142" t="str">
        <f>VLOOKUP(E102,VIP!$A$2:$O15476,2,0)</f>
        <v>DRBR23F</v>
      </c>
      <c r="G102" s="142" t="str">
        <f>VLOOKUP(E102,'LISTADO ATM'!$A$2:$B$900,2,0)</f>
        <v xml:space="preserve">ATM Oficina Venezuela </v>
      </c>
      <c r="H102" s="142" t="str">
        <f>VLOOKUP(E102,VIP!$A$2:$O20437,7,FALSE)</f>
        <v>Si</v>
      </c>
      <c r="I102" s="142" t="str">
        <f>VLOOKUP(E102,VIP!$A$2:$O12402,8,FALSE)</f>
        <v>Si</v>
      </c>
      <c r="J102" s="142" t="str">
        <f>VLOOKUP(E102,VIP!$A$2:$O12352,8,FALSE)</f>
        <v>Si</v>
      </c>
      <c r="K102" s="142" t="str">
        <f>VLOOKUP(E102,VIP!$A$2:$O15926,6,0)</f>
        <v>SI</v>
      </c>
      <c r="L102" s="135" t="s">
        <v>2456</v>
      </c>
      <c r="M102" s="150" t="s">
        <v>2534</v>
      </c>
      <c r="N102" s="95" t="s">
        <v>2444</v>
      </c>
      <c r="O102" s="142" t="s">
        <v>2446</v>
      </c>
      <c r="P102" s="153"/>
      <c r="Q102" s="151">
        <v>44436.593055555553</v>
      </c>
    </row>
    <row r="103" spans="1:17" s="123" customFormat="1" ht="18" x14ac:dyDescent="0.25">
      <c r="A103" s="142" t="str">
        <f>VLOOKUP(E103,'LISTADO ATM'!$A$2:$C$901,3,0)</f>
        <v>DISTRITO NACIONAL</v>
      </c>
      <c r="B103" s="126" t="s">
        <v>2684</v>
      </c>
      <c r="C103" s="96">
        <v>44435.681817129633</v>
      </c>
      <c r="D103" s="96" t="s">
        <v>2174</v>
      </c>
      <c r="E103" s="126">
        <v>243</v>
      </c>
      <c r="F103" s="142" t="str">
        <f>VLOOKUP(E103,VIP!$A$2:$O15472,2,0)</f>
        <v>DRBR243</v>
      </c>
      <c r="G103" s="142" t="str">
        <f>VLOOKUP(E103,'LISTADO ATM'!$A$2:$B$900,2,0)</f>
        <v xml:space="preserve">ATM Autoservicio Plaza Central  </v>
      </c>
      <c r="H103" s="142" t="str">
        <f>VLOOKUP(E103,VIP!$A$2:$O20433,7,FALSE)</f>
        <v>Si</v>
      </c>
      <c r="I103" s="142" t="str">
        <f>VLOOKUP(E103,VIP!$A$2:$O12398,8,FALSE)</f>
        <v>Si</v>
      </c>
      <c r="J103" s="142" t="str">
        <f>VLOOKUP(E103,VIP!$A$2:$O12348,8,FALSE)</f>
        <v>Si</v>
      </c>
      <c r="K103" s="142" t="str">
        <f>VLOOKUP(E103,VIP!$A$2:$O15922,6,0)</f>
        <v>SI</v>
      </c>
      <c r="L103" s="135" t="s">
        <v>2456</v>
      </c>
      <c r="M103" s="150" t="s">
        <v>2534</v>
      </c>
      <c r="N103" s="95" t="s">
        <v>2672</v>
      </c>
      <c r="O103" s="142" t="s">
        <v>2446</v>
      </c>
      <c r="P103" s="153"/>
      <c r="Q103" s="151">
        <v>44436.604166666664</v>
      </c>
    </row>
    <row r="104" spans="1:17" s="123" customFormat="1" ht="18" x14ac:dyDescent="0.25">
      <c r="A104" s="142" t="str">
        <f>VLOOKUP(E104,'LISTADO ATM'!$A$2:$C$901,3,0)</f>
        <v>SUR</v>
      </c>
      <c r="B104" s="126" t="s">
        <v>2690</v>
      </c>
      <c r="C104" s="96">
        <v>44435.640636574077</v>
      </c>
      <c r="D104" s="96" t="s">
        <v>2174</v>
      </c>
      <c r="E104" s="126">
        <v>584</v>
      </c>
      <c r="F104" s="142" t="str">
        <f>VLOOKUP(E104,VIP!$A$2:$O15483,2,0)</f>
        <v>DRBR404</v>
      </c>
      <c r="G104" s="142" t="str">
        <f>VLOOKUP(E104,'LISTADO ATM'!$A$2:$B$900,2,0)</f>
        <v xml:space="preserve">ATM Oficina San Cristóbal I </v>
      </c>
      <c r="H104" s="142" t="str">
        <f>VLOOKUP(E104,VIP!$A$2:$O20444,7,FALSE)</f>
        <v>Si</v>
      </c>
      <c r="I104" s="142" t="str">
        <f>VLOOKUP(E104,VIP!$A$2:$O12409,8,FALSE)</f>
        <v>Si</v>
      </c>
      <c r="J104" s="142" t="str">
        <f>VLOOKUP(E104,VIP!$A$2:$O12359,8,FALSE)</f>
        <v>Si</v>
      </c>
      <c r="K104" s="142" t="str">
        <f>VLOOKUP(E104,VIP!$A$2:$O15933,6,0)</f>
        <v>SI</v>
      </c>
      <c r="L104" s="135" t="s">
        <v>2456</v>
      </c>
      <c r="M104" s="150" t="s">
        <v>2534</v>
      </c>
      <c r="N104" s="95" t="s">
        <v>2672</v>
      </c>
      <c r="O104" s="142" t="s">
        <v>2446</v>
      </c>
      <c r="P104" s="142"/>
      <c r="Q104" s="155" t="s">
        <v>2909</v>
      </c>
    </row>
    <row r="105" spans="1:17" s="123" customFormat="1" ht="18" x14ac:dyDescent="0.25">
      <c r="A105" s="142" t="str">
        <f>VLOOKUP(E105,'LISTADO ATM'!$A$2:$C$901,3,0)</f>
        <v>DISTRITO NACIONAL</v>
      </c>
      <c r="B105" s="126" t="s">
        <v>2663</v>
      </c>
      <c r="C105" s="96">
        <v>44435.585902777777</v>
      </c>
      <c r="D105" s="96" t="s">
        <v>2174</v>
      </c>
      <c r="E105" s="126">
        <v>841</v>
      </c>
      <c r="F105" s="142" t="str">
        <f>VLOOKUP(E105,VIP!$A$2:$O15464,2,0)</f>
        <v>DRBR841</v>
      </c>
      <c r="G105" s="142" t="str">
        <f>VLOOKUP(E105,'LISTADO ATM'!$A$2:$B$900,2,0)</f>
        <v xml:space="preserve">ATM CEA </v>
      </c>
      <c r="H105" s="142" t="str">
        <f>VLOOKUP(E105,VIP!$A$2:$O20425,7,FALSE)</f>
        <v>Si</v>
      </c>
      <c r="I105" s="142" t="str">
        <f>VLOOKUP(E105,VIP!$A$2:$O12390,8,FALSE)</f>
        <v>No</v>
      </c>
      <c r="J105" s="142" t="str">
        <f>VLOOKUP(E105,VIP!$A$2:$O12340,8,FALSE)</f>
        <v>No</v>
      </c>
      <c r="K105" s="142" t="str">
        <f>VLOOKUP(E105,VIP!$A$2:$O15914,6,0)</f>
        <v>NO</v>
      </c>
      <c r="L105" s="135" t="s">
        <v>2673</v>
      </c>
      <c r="M105" s="95" t="s">
        <v>2438</v>
      </c>
      <c r="N105" s="95" t="s">
        <v>2672</v>
      </c>
      <c r="O105" s="142" t="s">
        <v>2446</v>
      </c>
      <c r="P105" s="142"/>
      <c r="Q105" s="129" t="s">
        <v>2673</v>
      </c>
    </row>
    <row r="106" spans="1:17" s="123" customFormat="1" ht="18" x14ac:dyDescent="0.25">
      <c r="A106" s="142" t="str">
        <f>VLOOKUP(E106,'LISTADO ATM'!$A$2:$C$901,3,0)</f>
        <v>SUR</v>
      </c>
      <c r="B106" s="126" t="s">
        <v>2825</v>
      </c>
      <c r="C106" s="96">
        <v>44436.789340277777</v>
      </c>
      <c r="D106" s="96" t="s">
        <v>2174</v>
      </c>
      <c r="E106" s="126">
        <v>512</v>
      </c>
      <c r="F106" s="142" t="str">
        <f>VLOOKUP(E106,VIP!$A$2:$O15541,2,0)</f>
        <v>DRBR512</v>
      </c>
      <c r="G106" s="142" t="str">
        <f>VLOOKUP(E106,'LISTADO ATM'!$A$2:$B$900,2,0)</f>
        <v>ATM Plaza Jesús Ferreira</v>
      </c>
      <c r="H106" s="142" t="str">
        <f>VLOOKUP(E106,VIP!$A$2:$O20502,7,FALSE)</f>
        <v>N/A</v>
      </c>
      <c r="I106" s="142" t="str">
        <f>VLOOKUP(E106,VIP!$A$2:$O12467,8,FALSE)</f>
        <v>N/A</v>
      </c>
      <c r="J106" s="142" t="str">
        <f>VLOOKUP(E106,VIP!$A$2:$O12417,8,FALSE)</f>
        <v>N/A</v>
      </c>
      <c r="K106" s="142" t="str">
        <f>VLOOKUP(E106,VIP!$A$2:$O15991,6,0)</f>
        <v>N/A</v>
      </c>
      <c r="L106" s="135" t="s">
        <v>2826</v>
      </c>
      <c r="M106" s="95" t="s">
        <v>2438</v>
      </c>
      <c r="N106" s="95" t="s">
        <v>2444</v>
      </c>
      <c r="O106" s="142" t="s">
        <v>2446</v>
      </c>
      <c r="P106" s="142" t="s">
        <v>2887</v>
      </c>
      <c r="Q106" s="129" t="s">
        <v>2826</v>
      </c>
    </row>
    <row r="107" spans="1:17" s="123" customFormat="1" ht="18" x14ac:dyDescent="0.25">
      <c r="A107" s="142" t="str">
        <f>VLOOKUP(E107,'LISTADO ATM'!$A$2:$C$901,3,0)</f>
        <v>DISTRITO NACIONAL</v>
      </c>
      <c r="B107" s="126" t="s">
        <v>2627</v>
      </c>
      <c r="C107" s="96">
        <v>44432.61141203704</v>
      </c>
      <c r="D107" s="96" t="s">
        <v>2174</v>
      </c>
      <c r="E107" s="126">
        <v>14</v>
      </c>
      <c r="F107" s="142" t="str">
        <f>VLOOKUP(E107,VIP!$A$2:$O15406,2,0)</f>
        <v>DRBR014</v>
      </c>
      <c r="G107" s="142" t="str">
        <f>VLOOKUP(E107,'LISTADO ATM'!$A$2:$B$900,2,0)</f>
        <v xml:space="preserve">ATM Oficina Aeropuerto Las Américas I </v>
      </c>
      <c r="H107" s="142" t="str">
        <f>VLOOKUP(E107,VIP!$A$2:$O20367,7,FALSE)</f>
        <v>Si</v>
      </c>
      <c r="I107" s="142" t="str">
        <f>VLOOKUP(E107,VIP!$A$2:$O12332,8,FALSE)</f>
        <v>Si</v>
      </c>
      <c r="J107" s="142" t="str">
        <f>VLOOKUP(E107,VIP!$A$2:$O12282,8,FALSE)</f>
        <v>Si</v>
      </c>
      <c r="K107" s="142" t="str">
        <f>VLOOKUP(E107,VIP!$A$2:$O15856,6,0)</f>
        <v>NO</v>
      </c>
      <c r="L107" s="135" t="s">
        <v>2213</v>
      </c>
      <c r="M107" s="95" t="s">
        <v>2438</v>
      </c>
      <c r="N107" s="95" t="s">
        <v>2444</v>
      </c>
      <c r="O107" s="142" t="s">
        <v>2446</v>
      </c>
      <c r="P107" s="142"/>
      <c r="Q107" s="129" t="s">
        <v>2213</v>
      </c>
    </row>
    <row r="108" spans="1:17" s="123" customFormat="1" ht="18" x14ac:dyDescent="0.25">
      <c r="A108" s="142" t="str">
        <f>VLOOKUP(E108,'LISTADO ATM'!$A$2:$C$901,3,0)</f>
        <v>DISTRITO NACIONAL</v>
      </c>
      <c r="B108" s="126" t="s">
        <v>2639</v>
      </c>
      <c r="C108" s="96">
        <v>44434.470625000002</v>
      </c>
      <c r="D108" s="96" t="s">
        <v>2174</v>
      </c>
      <c r="E108" s="126">
        <v>267</v>
      </c>
      <c r="F108" s="142" t="str">
        <f>VLOOKUP(E108,VIP!$A$2:$O15447,2,0)</f>
        <v>DRBR267</v>
      </c>
      <c r="G108" s="142" t="str">
        <f>VLOOKUP(E108,'LISTADO ATM'!$A$2:$B$900,2,0)</f>
        <v xml:space="preserve">ATM Centro de Caja México </v>
      </c>
      <c r="H108" s="142" t="str">
        <f>VLOOKUP(E108,VIP!$A$2:$O20408,7,FALSE)</f>
        <v>Si</v>
      </c>
      <c r="I108" s="142" t="str">
        <f>VLOOKUP(E108,VIP!$A$2:$O12373,8,FALSE)</f>
        <v>Si</v>
      </c>
      <c r="J108" s="142" t="str">
        <f>VLOOKUP(E108,VIP!$A$2:$O12323,8,FALSE)</f>
        <v>Si</v>
      </c>
      <c r="K108" s="142" t="str">
        <f>VLOOKUP(E108,VIP!$A$2:$O15897,6,0)</f>
        <v>NO</v>
      </c>
      <c r="L108" s="135" t="s">
        <v>2213</v>
      </c>
      <c r="M108" s="95" t="s">
        <v>2438</v>
      </c>
      <c r="N108" s="95" t="s">
        <v>2444</v>
      </c>
      <c r="O108" s="142" t="s">
        <v>2446</v>
      </c>
      <c r="P108" s="153"/>
      <c r="Q108" s="129" t="s">
        <v>2213</v>
      </c>
    </row>
    <row r="109" spans="1:17" s="123" customFormat="1" ht="18" x14ac:dyDescent="0.25">
      <c r="A109" s="142" t="str">
        <f>VLOOKUP(E109,'LISTADO ATM'!$A$2:$C$901,3,0)</f>
        <v>DISTRITO NACIONAL</v>
      </c>
      <c r="B109" s="126" t="s">
        <v>2656</v>
      </c>
      <c r="C109" s="96">
        <v>44435.356145833335</v>
      </c>
      <c r="D109" s="96" t="s">
        <v>2174</v>
      </c>
      <c r="E109" s="126">
        <v>36</v>
      </c>
      <c r="F109" s="142" t="str">
        <f>VLOOKUP(E109,VIP!$A$2:$O15486,2,0)</f>
        <v>DRBR036</v>
      </c>
      <c r="G109" s="142" t="str">
        <f>VLOOKUP(E109,'LISTADO ATM'!$A$2:$B$900,2,0)</f>
        <v xml:space="preserve">ATM Banco Central </v>
      </c>
      <c r="H109" s="142" t="str">
        <f>VLOOKUP(E109,VIP!$A$2:$O20447,7,FALSE)</f>
        <v>Si</v>
      </c>
      <c r="I109" s="142" t="str">
        <f>VLOOKUP(E109,VIP!$A$2:$O12412,8,FALSE)</f>
        <v>Si</v>
      </c>
      <c r="J109" s="142" t="str">
        <f>VLOOKUP(E109,VIP!$A$2:$O12362,8,FALSE)</f>
        <v>Si</v>
      </c>
      <c r="K109" s="142" t="str">
        <f>VLOOKUP(E109,VIP!$A$2:$O15936,6,0)</f>
        <v>SI</v>
      </c>
      <c r="L109" s="135" t="s">
        <v>2213</v>
      </c>
      <c r="M109" s="95" t="s">
        <v>2438</v>
      </c>
      <c r="N109" s="95" t="s">
        <v>2444</v>
      </c>
      <c r="O109" s="142" t="s">
        <v>2446</v>
      </c>
      <c r="P109" s="153"/>
      <c r="Q109" s="129" t="s">
        <v>2213</v>
      </c>
    </row>
    <row r="110" spans="1:17" s="123" customFormat="1" ht="18" x14ac:dyDescent="0.25">
      <c r="A110" s="142" t="str">
        <f>VLOOKUP(E110,'LISTADO ATM'!$A$2:$C$901,3,0)</f>
        <v>DISTRITO NACIONAL</v>
      </c>
      <c r="B110" s="126" t="s">
        <v>2654</v>
      </c>
      <c r="C110" s="96">
        <v>44435.388333333336</v>
      </c>
      <c r="D110" s="96" t="s">
        <v>2174</v>
      </c>
      <c r="E110" s="126">
        <v>938</v>
      </c>
      <c r="F110" s="142" t="str">
        <f>VLOOKUP(E110,VIP!$A$2:$O15476,2,0)</f>
        <v>DRBR938</v>
      </c>
      <c r="G110" s="142" t="str">
        <f>VLOOKUP(E110,'LISTADO ATM'!$A$2:$B$900,2,0)</f>
        <v>ATM Autobanco Plaza Moderna</v>
      </c>
      <c r="H110" s="142" t="str">
        <f>VLOOKUP(E110,VIP!$A$2:$O20437,7,FALSE)</f>
        <v>Si</v>
      </c>
      <c r="I110" s="142" t="str">
        <f>VLOOKUP(E110,VIP!$A$2:$O12402,8,FALSE)</f>
        <v>Si</v>
      </c>
      <c r="J110" s="142" t="str">
        <f>VLOOKUP(E110,VIP!$A$2:$O12352,8,FALSE)</f>
        <v>Si</v>
      </c>
      <c r="K110" s="142" t="str">
        <f>VLOOKUP(E110,VIP!$A$2:$O15926,6,0)</f>
        <v>NO</v>
      </c>
      <c r="L110" s="135" t="s">
        <v>2213</v>
      </c>
      <c r="M110" s="95" t="s">
        <v>2438</v>
      </c>
      <c r="N110" s="95" t="s">
        <v>2444</v>
      </c>
      <c r="O110" s="142" t="s">
        <v>2446</v>
      </c>
      <c r="P110" s="153"/>
      <c r="Q110" s="129" t="s">
        <v>2213</v>
      </c>
    </row>
    <row r="111" spans="1:17" s="123" customFormat="1" ht="18" x14ac:dyDescent="0.25">
      <c r="A111" s="142" t="str">
        <f>VLOOKUP(E111,'LISTADO ATM'!$A$2:$C$901,3,0)</f>
        <v>DISTRITO NACIONAL</v>
      </c>
      <c r="B111" s="126" t="s">
        <v>2653</v>
      </c>
      <c r="C111" s="96">
        <v>44435.407569444447</v>
      </c>
      <c r="D111" s="96" t="s">
        <v>2174</v>
      </c>
      <c r="E111" s="126">
        <v>989</v>
      </c>
      <c r="F111" s="142" t="str">
        <f>VLOOKUP(E111,VIP!$A$2:$O15474,2,0)</f>
        <v>DRBR989</v>
      </c>
      <c r="G111" s="142" t="str">
        <f>VLOOKUP(E111,'LISTADO ATM'!$A$2:$B$900,2,0)</f>
        <v xml:space="preserve">ATM Ministerio de Deportes </v>
      </c>
      <c r="H111" s="142" t="str">
        <f>VLOOKUP(E111,VIP!$A$2:$O20435,7,FALSE)</f>
        <v>Si</v>
      </c>
      <c r="I111" s="142" t="str">
        <f>VLOOKUP(E111,VIP!$A$2:$O12400,8,FALSE)</f>
        <v>Si</v>
      </c>
      <c r="J111" s="142" t="str">
        <f>VLOOKUP(E111,VIP!$A$2:$O12350,8,FALSE)</f>
        <v>Si</v>
      </c>
      <c r="K111" s="142" t="str">
        <f>VLOOKUP(E111,VIP!$A$2:$O15924,6,0)</f>
        <v>NO</v>
      </c>
      <c r="L111" s="135" t="s">
        <v>2213</v>
      </c>
      <c r="M111" s="95" t="s">
        <v>2438</v>
      </c>
      <c r="N111" s="95" t="s">
        <v>2444</v>
      </c>
      <c r="O111" s="142" t="s">
        <v>2446</v>
      </c>
      <c r="P111" s="142"/>
      <c r="Q111" s="129" t="s">
        <v>2213</v>
      </c>
    </row>
    <row r="112" spans="1:17" s="123" customFormat="1" ht="18" x14ac:dyDescent="0.25">
      <c r="A112" s="142" t="str">
        <f>VLOOKUP(E112,'LISTADO ATM'!$A$2:$C$901,3,0)</f>
        <v>DISTRITO NACIONAL</v>
      </c>
      <c r="B112" s="126" t="s">
        <v>2670</v>
      </c>
      <c r="C112" s="96">
        <v>44435.504791666666</v>
      </c>
      <c r="D112" s="96" t="s">
        <v>2174</v>
      </c>
      <c r="E112" s="126">
        <v>908</v>
      </c>
      <c r="F112" s="142" t="str">
        <f>VLOOKUP(E112,VIP!$A$2:$O15485,2,0)</f>
        <v>DRBR16D</v>
      </c>
      <c r="G112" s="142" t="str">
        <f>VLOOKUP(E112,'LISTADO ATM'!$A$2:$B$900,2,0)</f>
        <v xml:space="preserve">ATM Oficina Plaza Botánika </v>
      </c>
      <c r="H112" s="142" t="str">
        <f>VLOOKUP(E112,VIP!$A$2:$O20446,7,FALSE)</f>
        <v>Si</v>
      </c>
      <c r="I112" s="142" t="str">
        <f>VLOOKUP(E112,VIP!$A$2:$O12411,8,FALSE)</f>
        <v>Si</v>
      </c>
      <c r="J112" s="142" t="str">
        <f>VLOOKUP(E112,VIP!$A$2:$O12361,8,FALSE)</f>
        <v>Si</v>
      </c>
      <c r="K112" s="142" t="str">
        <f>VLOOKUP(E112,VIP!$A$2:$O15935,6,0)</f>
        <v>NO</v>
      </c>
      <c r="L112" s="135" t="s">
        <v>2213</v>
      </c>
      <c r="M112" s="95" t="s">
        <v>2438</v>
      </c>
      <c r="N112" s="95" t="s">
        <v>2672</v>
      </c>
      <c r="O112" s="142" t="s">
        <v>2446</v>
      </c>
      <c r="P112" s="153"/>
      <c r="Q112" s="129" t="s">
        <v>2213</v>
      </c>
    </row>
    <row r="113" spans="1:17" s="123" customFormat="1" ht="18" x14ac:dyDescent="0.25">
      <c r="A113" s="142" t="str">
        <f>VLOOKUP(E113,'LISTADO ATM'!$A$2:$C$901,3,0)</f>
        <v>SUR</v>
      </c>
      <c r="B113" s="126" t="s">
        <v>2667</v>
      </c>
      <c r="C113" s="96">
        <v>44435.55846064815</v>
      </c>
      <c r="D113" s="96" t="s">
        <v>2174</v>
      </c>
      <c r="E113" s="126">
        <v>730</v>
      </c>
      <c r="F113" s="142" t="str">
        <f>VLOOKUP(E113,VIP!$A$2:$O15469,2,0)</f>
        <v>DRBR082</v>
      </c>
      <c r="G113" s="142" t="str">
        <f>VLOOKUP(E113,'LISTADO ATM'!$A$2:$B$900,2,0)</f>
        <v xml:space="preserve">ATM Palacio de Justicia Barahona </v>
      </c>
      <c r="H113" s="142" t="str">
        <f>VLOOKUP(E113,VIP!$A$2:$O20430,7,FALSE)</f>
        <v>Si</v>
      </c>
      <c r="I113" s="142" t="str">
        <f>VLOOKUP(E113,VIP!$A$2:$O12395,8,FALSE)</f>
        <v>Si</v>
      </c>
      <c r="J113" s="142" t="str">
        <f>VLOOKUP(E113,VIP!$A$2:$O12345,8,FALSE)</f>
        <v>Si</v>
      </c>
      <c r="K113" s="142" t="str">
        <f>VLOOKUP(E113,VIP!$A$2:$O15919,6,0)</f>
        <v>NO</v>
      </c>
      <c r="L113" s="135" t="s">
        <v>2213</v>
      </c>
      <c r="M113" s="95" t="s">
        <v>2438</v>
      </c>
      <c r="N113" s="95" t="s">
        <v>2672</v>
      </c>
      <c r="O113" s="142" t="s">
        <v>2446</v>
      </c>
      <c r="P113" s="153"/>
      <c r="Q113" s="129" t="s">
        <v>2213</v>
      </c>
    </row>
    <row r="114" spans="1:17" s="123" customFormat="1" ht="18" x14ac:dyDescent="0.25">
      <c r="A114" s="142" t="str">
        <f>VLOOKUP(E114,'LISTADO ATM'!$A$2:$C$901,3,0)</f>
        <v>DISTRITO NACIONAL</v>
      </c>
      <c r="B114" s="126" t="s">
        <v>2666</v>
      </c>
      <c r="C114" s="96">
        <v>44435.559513888889</v>
      </c>
      <c r="D114" s="96" t="s">
        <v>2174</v>
      </c>
      <c r="E114" s="126">
        <v>725</v>
      </c>
      <c r="F114" s="142" t="str">
        <f>VLOOKUP(E114,VIP!$A$2:$O15468,2,0)</f>
        <v>DRBR998</v>
      </c>
      <c r="G114" s="142" t="str">
        <f>VLOOKUP(E114,'LISTADO ATM'!$A$2:$B$900,2,0)</f>
        <v xml:space="preserve">ATM El Huacal II  </v>
      </c>
      <c r="H114" s="142" t="str">
        <f>VLOOKUP(E114,VIP!$A$2:$O20429,7,FALSE)</f>
        <v>Si</v>
      </c>
      <c r="I114" s="142" t="str">
        <f>VLOOKUP(E114,VIP!$A$2:$O12394,8,FALSE)</f>
        <v>Si</v>
      </c>
      <c r="J114" s="142" t="str">
        <f>VLOOKUP(E114,VIP!$A$2:$O12344,8,FALSE)</f>
        <v>Si</v>
      </c>
      <c r="K114" s="142" t="str">
        <f>VLOOKUP(E114,VIP!$A$2:$O15918,6,0)</f>
        <v>NO</v>
      </c>
      <c r="L114" s="135" t="s">
        <v>2213</v>
      </c>
      <c r="M114" s="95" t="s">
        <v>2438</v>
      </c>
      <c r="N114" s="95" t="s">
        <v>2672</v>
      </c>
      <c r="O114" s="142" t="s">
        <v>2446</v>
      </c>
      <c r="P114" s="153"/>
      <c r="Q114" s="129" t="s">
        <v>2213</v>
      </c>
    </row>
    <row r="115" spans="1:17" s="123" customFormat="1" ht="18" x14ac:dyDescent="0.25">
      <c r="A115" s="142" t="str">
        <f>VLOOKUP(E115,'LISTADO ATM'!$A$2:$C$901,3,0)</f>
        <v>DISTRITO NACIONAL</v>
      </c>
      <c r="B115" s="126" t="s">
        <v>2662</v>
      </c>
      <c r="C115" s="96">
        <v>44435.587025462963</v>
      </c>
      <c r="D115" s="96" t="s">
        <v>2174</v>
      </c>
      <c r="E115" s="126">
        <v>2</v>
      </c>
      <c r="F115" s="142" t="str">
        <f>VLOOKUP(E115,VIP!$A$2:$O15463,2,0)</f>
        <v>DRBR002</v>
      </c>
      <c r="G115" s="142" t="str">
        <f>VLOOKUP(E115,'LISTADO ATM'!$A$2:$B$900,2,0)</f>
        <v>ATM Autoservicio Padre Castellano</v>
      </c>
      <c r="H115" s="142" t="str">
        <f>VLOOKUP(E115,VIP!$A$2:$O20424,7,FALSE)</f>
        <v>Si</v>
      </c>
      <c r="I115" s="142" t="str">
        <f>VLOOKUP(E115,VIP!$A$2:$O12389,8,FALSE)</f>
        <v>Si</v>
      </c>
      <c r="J115" s="142" t="str">
        <f>VLOOKUP(E115,VIP!$A$2:$O12339,8,FALSE)</f>
        <v>Si</v>
      </c>
      <c r="K115" s="142" t="str">
        <f>VLOOKUP(E115,VIP!$A$2:$O15913,6,0)</f>
        <v>NO</v>
      </c>
      <c r="L115" s="135" t="s">
        <v>2213</v>
      </c>
      <c r="M115" s="95" t="s">
        <v>2438</v>
      </c>
      <c r="N115" s="95" t="s">
        <v>2672</v>
      </c>
      <c r="O115" s="142" t="s">
        <v>2446</v>
      </c>
      <c r="P115" s="153"/>
      <c r="Q115" s="129" t="s">
        <v>2213</v>
      </c>
    </row>
    <row r="116" spans="1:17" s="123" customFormat="1" ht="18" x14ac:dyDescent="0.25">
      <c r="A116" s="142" t="str">
        <f>VLOOKUP(E116,'LISTADO ATM'!$A$2:$C$901,3,0)</f>
        <v>NORTE</v>
      </c>
      <c r="B116" s="126" t="s">
        <v>2682</v>
      </c>
      <c r="C116" s="96">
        <v>44435.757407407407</v>
      </c>
      <c r="D116" s="96" t="s">
        <v>2175</v>
      </c>
      <c r="E116" s="126">
        <v>105</v>
      </c>
      <c r="F116" s="142" t="str">
        <f>VLOOKUP(E116,VIP!$A$2:$O15470,2,0)</f>
        <v>DRBR105</v>
      </c>
      <c r="G116" s="142" t="str">
        <f>VLOOKUP(E116,'LISTADO ATM'!$A$2:$B$900,2,0)</f>
        <v xml:space="preserve">ATM Autobanco Estancia Nueva (Moca) </v>
      </c>
      <c r="H116" s="142" t="str">
        <f>VLOOKUP(E116,VIP!$A$2:$O20431,7,FALSE)</f>
        <v>Si</v>
      </c>
      <c r="I116" s="142" t="str">
        <f>VLOOKUP(E116,VIP!$A$2:$O12396,8,FALSE)</f>
        <v>Si</v>
      </c>
      <c r="J116" s="142" t="str">
        <f>VLOOKUP(E116,VIP!$A$2:$O12346,8,FALSE)</f>
        <v>Si</v>
      </c>
      <c r="K116" s="142" t="str">
        <f>VLOOKUP(E116,VIP!$A$2:$O15920,6,0)</f>
        <v>NO</v>
      </c>
      <c r="L116" s="135" t="s">
        <v>2213</v>
      </c>
      <c r="M116" s="95" t="s">
        <v>2438</v>
      </c>
      <c r="N116" s="95" t="s">
        <v>2444</v>
      </c>
      <c r="O116" s="142" t="s">
        <v>2582</v>
      </c>
      <c r="P116" s="153"/>
      <c r="Q116" s="129" t="s">
        <v>2213</v>
      </c>
    </row>
    <row r="117" spans="1:17" s="123" customFormat="1" ht="18" x14ac:dyDescent="0.25">
      <c r="A117" s="142" t="str">
        <f>VLOOKUP(E117,'LISTADO ATM'!$A$2:$C$901,3,0)</f>
        <v>SUR</v>
      </c>
      <c r="B117" s="126" t="s">
        <v>2702</v>
      </c>
      <c r="C117" s="96">
        <v>44435.910069444442</v>
      </c>
      <c r="D117" s="96" t="s">
        <v>2174</v>
      </c>
      <c r="E117" s="126">
        <v>512</v>
      </c>
      <c r="F117" s="142" t="str">
        <f>VLOOKUP(E117,VIP!$A$2:$O15470,2,0)</f>
        <v>DRBR512</v>
      </c>
      <c r="G117" s="142" t="str">
        <f>VLOOKUP(E117,'LISTADO ATM'!$A$2:$B$900,2,0)</f>
        <v>ATM Plaza Jesús Ferreira</v>
      </c>
      <c r="H117" s="142" t="str">
        <f>VLOOKUP(E117,VIP!$A$2:$O20431,7,FALSE)</f>
        <v>N/A</v>
      </c>
      <c r="I117" s="142" t="str">
        <f>VLOOKUP(E117,VIP!$A$2:$O12396,8,FALSE)</f>
        <v>N/A</v>
      </c>
      <c r="J117" s="142" t="str">
        <f>VLOOKUP(E117,VIP!$A$2:$O12346,8,FALSE)</f>
        <v>N/A</v>
      </c>
      <c r="K117" s="142" t="str">
        <f>VLOOKUP(E117,VIP!$A$2:$O15920,6,0)</f>
        <v>N/A</v>
      </c>
      <c r="L117" s="135" t="s">
        <v>2213</v>
      </c>
      <c r="M117" s="95" t="s">
        <v>2438</v>
      </c>
      <c r="N117" s="95" t="s">
        <v>2444</v>
      </c>
      <c r="O117" s="142" t="s">
        <v>2446</v>
      </c>
      <c r="P117" s="153"/>
      <c r="Q117" s="129" t="s">
        <v>2213</v>
      </c>
    </row>
    <row r="118" spans="1:17" s="123" customFormat="1" ht="18" x14ac:dyDescent="0.25">
      <c r="A118" s="142" t="str">
        <f>VLOOKUP(E118,'LISTADO ATM'!$A$2:$C$901,3,0)</f>
        <v>SUR</v>
      </c>
      <c r="B118" s="126" t="s">
        <v>2743</v>
      </c>
      <c r="C118" s="96">
        <v>44436.348611111112</v>
      </c>
      <c r="D118" s="96" t="s">
        <v>2174</v>
      </c>
      <c r="E118" s="126">
        <v>780</v>
      </c>
      <c r="F118" s="142" t="str">
        <f>VLOOKUP(E118,VIP!$A$2:$O15498,2,0)</f>
        <v>DRBR041</v>
      </c>
      <c r="G118" s="142" t="str">
        <f>VLOOKUP(E118,'LISTADO ATM'!$A$2:$B$900,2,0)</f>
        <v xml:space="preserve">ATM Oficina Barahona I </v>
      </c>
      <c r="H118" s="142" t="str">
        <f>VLOOKUP(E118,VIP!$A$2:$O20459,7,FALSE)</f>
        <v>Si</v>
      </c>
      <c r="I118" s="142" t="str">
        <f>VLOOKUP(E118,VIP!$A$2:$O12424,8,FALSE)</f>
        <v>Si</v>
      </c>
      <c r="J118" s="142" t="str">
        <f>VLOOKUP(E118,VIP!$A$2:$O12374,8,FALSE)</f>
        <v>Si</v>
      </c>
      <c r="K118" s="142" t="str">
        <f>VLOOKUP(E118,VIP!$A$2:$O15948,6,0)</f>
        <v>SI</v>
      </c>
      <c r="L118" s="135" t="s">
        <v>2213</v>
      </c>
      <c r="M118" s="95" t="s">
        <v>2438</v>
      </c>
      <c r="N118" s="95" t="s">
        <v>2444</v>
      </c>
      <c r="O118" s="142" t="s">
        <v>2446</v>
      </c>
      <c r="P118" s="153"/>
      <c r="Q118" s="129" t="s">
        <v>2213</v>
      </c>
    </row>
    <row r="119" spans="1:17" s="123" customFormat="1" ht="18" x14ac:dyDescent="0.25">
      <c r="A119" s="142" t="str">
        <f>VLOOKUP(E119,'LISTADO ATM'!$A$2:$C$901,3,0)</f>
        <v>DISTRITO NACIONAL</v>
      </c>
      <c r="B119" s="126" t="s">
        <v>2733</v>
      </c>
      <c r="C119" s="96">
        <v>44436.429247685184</v>
      </c>
      <c r="D119" s="96" t="s">
        <v>2174</v>
      </c>
      <c r="E119" s="126">
        <v>115</v>
      </c>
      <c r="F119" s="142" t="str">
        <f>VLOOKUP(E119,VIP!$A$2:$O15488,2,0)</f>
        <v>DRBR115</v>
      </c>
      <c r="G119" s="142" t="str">
        <f>VLOOKUP(E119,'LISTADO ATM'!$A$2:$B$900,2,0)</f>
        <v xml:space="preserve">ATM Oficina Megacentro I </v>
      </c>
      <c r="H119" s="142" t="str">
        <f>VLOOKUP(E119,VIP!$A$2:$O20449,7,FALSE)</f>
        <v>Si</v>
      </c>
      <c r="I119" s="142" t="str">
        <f>VLOOKUP(E119,VIP!$A$2:$O12414,8,FALSE)</f>
        <v>Si</v>
      </c>
      <c r="J119" s="142" t="str">
        <f>VLOOKUP(E119,VIP!$A$2:$O12364,8,FALSE)</f>
        <v>Si</v>
      </c>
      <c r="K119" s="142" t="str">
        <f>VLOOKUP(E119,VIP!$A$2:$O15938,6,0)</f>
        <v>SI</v>
      </c>
      <c r="L119" s="135" t="s">
        <v>2213</v>
      </c>
      <c r="M119" s="95" t="s">
        <v>2438</v>
      </c>
      <c r="N119" s="95" t="s">
        <v>2444</v>
      </c>
      <c r="O119" s="142" t="s">
        <v>2446</v>
      </c>
      <c r="P119" s="153"/>
      <c r="Q119" s="129" t="s">
        <v>2213</v>
      </c>
    </row>
    <row r="120" spans="1:17" s="123" customFormat="1" ht="18" x14ac:dyDescent="0.25">
      <c r="A120" s="142" t="str">
        <f>VLOOKUP(E120,'LISTADO ATM'!$A$2:$C$901,3,0)</f>
        <v>DISTRITO NACIONAL</v>
      </c>
      <c r="B120" s="126" t="s">
        <v>2732</v>
      </c>
      <c r="C120" s="96">
        <v>44436.430393518516</v>
      </c>
      <c r="D120" s="96" t="s">
        <v>2174</v>
      </c>
      <c r="E120" s="126">
        <v>239</v>
      </c>
      <c r="F120" s="142" t="str">
        <f>VLOOKUP(E120,VIP!$A$2:$O15487,2,0)</f>
        <v>DRBR239</v>
      </c>
      <c r="G120" s="142" t="str">
        <f>VLOOKUP(E120,'LISTADO ATM'!$A$2:$B$900,2,0)</f>
        <v xml:space="preserve">ATM Autobanco Charles de Gaulle </v>
      </c>
      <c r="H120" s="142" t="str">
        <f>VLOOKUP(E120,VIP!$A$2:$O20448,7,FALSE)</f>
        <v>Si</v>
      </c>
      <c r="I120" s="142" t="str">
        <f>VLOOKUP(E120,VIP!$A$2:$O12413,8,FALSE)</f>
        <v>Si</v>
      </c>
      <c r="J120" s="142" t="str">
        <f>VLOOKUP(E120,VIP!$A$2:$O12363,8,FALSE)</f>
        <v>Si</v>
      </c>
      <c r="K120" s="142" t="str">
        <f>VLOOKUP(E120,VIP!$A$2:$O15937,6,0)</f>
        <v>SI</v>
      </c>
      <c r="L120" s="135" t="s">
        <v>2213</v>
      </c>
      <c r="M120" s="95" t="s">
        <v>2438</v>
      </c>
      <c r="N120" s="95" t="s">
        <v>2444</v>
      </c>
      <c r="O120" s="142" t="s">
        <v>2446</v>
      </c>
      <c r="P120" s="153"/>
      <c r="Q120" s="129" t="s">
        <v>2213</v>
      </c>
    </row>
    <row r="121" spans="1:17" s="123" customFormat="1" ht="18" x14ac:dyDescent="0.25">
      <c r="A121" s="142" t="str">
        <f>VLOOKUP(E121,'LISTADO ATM'!$A$2:$C$901,3,0)</f>
        <v>DISTRITO NACIONAL</v>
      </c>
      <c r="B121" s="126" t="s">
        <v>2730</v>
      </c>
      <c r="C121" s="96">
        <v>44436.43241898148</v>
      </c>
      <c r="D121" s="96" t="s">
        <v>2174</v>
      </c>
      <c r="E121" s="126">
        <v>488</v>
      </c>
      <c r="F121" s="142" t="str">
        <f>VLOOKUP(E121,VIP!$A$2:$O15485,2,0)</f>
        <v>DRBR488</v>
      </c>
      <c r="G121" s="142" t="str">
        <f>VLOOKUP(E121,'LISTADO ATM'!$A$2:$B$900,2,0)</f>
        <v xml:space="preserve">ATM Aeropuerto El Higuero </v>
      </c>
      <c r="H121" s="142" t="str">
        <f>VLOOKUP(E121,VIP!$A$2:$O20446,7,FALSE)</f>
        <v>Si</v>
      </c>
      <c r="I121" s="142" t="str">
        <f>VLOOKUP(E121,VIP!$A$2:$O12411,8,FALSE)</f>
        <v>Si</v>
      </c>
      <c r="J121" s="142" t="str">
        <f>VLOOKUP(E121,VIP!$A$2:$O12361,8,FALSE)</f>
        <v>Si</v>
      </c>
      <c r="K121" s="142" t="str">
        <f>VLOOKUP(E121,VIP!$A$2:$O15935,6,0)</f>
        <v>NO</v>
      </c>
      <c r="L121" s="135" t="s">
        <v>2213</v>
      </c>
      <c r="M121" s="95" t="s">
        <v>2438</v>
      </c>
      <c r="N121" s="95" t="s">
        <v>2444</v>
      </c>
      <c r="O121" s="142" t="s">
        <v>2446</v>
      </c>
      <c r="P121" s="153"/>
      <c r="Q121" s="129" t="s">
        <v>2213</v>
      </c>
    </row>
    <row r="122" spans="1:17" s="123" customFormat="1" ht="18" x14ac:dyDescent="0.25">
      <c r="A122" s="142" t="str">
        <f>VLOOKUP(E122,'LISTADO ATM'!$A$2:$C$901,3,0)</f>
        <v>NORTE</v>
      </c>
      <c r="B122" s="126" t="s">
        <v>2774</v>
      </c>
      <c r="C122" s="96">
        <v>44436.497384259259</v>
      </c>
      <c r="D122" s="96" t="s">
        <v>2174</v>
      </c>
      <c r="E122" s="126">
        <v>266</v>
      </c>
      <c r="F122" s="142" t="str">
        <f>VLOOKUP(E122,VIP!$A$2:$O15521,2,0)</f>
        <v>DRBR266</v>
      </c>
      <c r="G122" s="142" t="str">
        <f>VLOOKUP(E122,'LISTADO ATM'!$A$2:$B$900,2,0)</f>
        <v xml:space="preserve">ATM Oficina Villa Francisca </v>
      </c>
      <c r="H122" s="142" t="str">
        <f>VLOOKUP(E122,VIP!$A$2:$O20482,7,FALSE)</f>
        <v>Si</v>
      </c>
      <c r="I122" s="142" t="str">
        <f>VLOOKUP(E122,VIP!$A$2:$O12447,8,FALSE)</f>
        <v>Si</v>
      </c>
      <c r="J122" s="142" t="str">
        <f>VLOOKUP(E122,VIP!$A$2:$O12397,8,FALSE)</f>
        <v>Si</v>
      </c>
      <c r="K122" s="142" t="str">
        <f>VLOOKUP(E122,VIP!$A$2:$O15971,6,0)</f>
        <v>NO</v>
      </c>
      <c r="L122" s="135" t="s">
        <v>2213</v>
      </c>
      <c r="M122" s="95" t="s">
        <v>2438</v>
      </c>
      <c r="N122" s="95" t="s">
        <v>2444</v>
      </c>
      <c r="O122" s="142" t="s">
        <v>2446</v>
      </c>
      <c r="P122" s="150"/>
      <c r="Q122" s="129" t="s">
        <v>2213</v>
      </c>
    </row>
    <row r="123" spans="1:17" s="123" customFormat="1" ht="18" x14ac:dyDescent="0.25">
      <c r="A123" s="142" t="str">
        <f>VLOOKUP(E123,'LISTADO ATM'!$A$2:$C$901,3,0)</f>
        <v>DISTRITO NACIONAL</v>
      </c>
      <c r="B123" s="126" t="s">
        <v>2773</v>
      </c>
      <c r="C123" s="96">
        <v>44436.5158912037</v>
      </c>
      <c r="D123" s="96" t="s">
        <v>2174</v>
      </c>
      <c r="E123" s="126">
        <v>575</v>
      </c>
      <c r="F123" s="142" t="str">
        <f>VLOOKUP(E123,VIP!$A$2:$O15520,2,0)</f>
        <v>DRBR16P</v>
      </c>
      <c r="G123" s="142" t="str">
        <f>VLOOKUP(E123,'LISTADO ATM'!$A$2:$B$900,2,0)</f>
        <v xml:space="preserve">ATM EDESUR Tiradentes </v>
      </c>
      <c r="H123" s="142" t="str">
        <f>VLOOKUP(E123,VIP!$A$2:$O20481,7,FALSE)</f>
        <v>Si</v>
      </c>
      <c r="I123" s="142" t="str">
        <f>VLOOKUP(E123,VIP!$A$2:$O12446,8,FALSE)</f>
        <v>Si</v>
      </c>
      <c r="J123" s="142" t="str">
        <f>VLOOKUP(E123,VIP!$A$2:$O12396,8,FALSE)</f>
        <v>Si</v>
      </c>
      <c r="K123" s="142" t="str">
        <f>VLOOKUP(E123,VIP!$A$2:$O15970,6,0)</f>
        <v>NO</v>
      </c>
      <c r="L123" s="135" t="s">
        <v>2213</v>
      </c>
      <c r="M123" s="95" t="s">
        <v>2438</v>
      </c>
      <c r="N123" s="95" t="s">
        <v>2444</v>
      </c>
      <c r="O123" s="142" t="s">
        <v>2446</v>
      </c>
      <c r="P123" s="150"/>
      <c r="Q123" s="129" t="s">
        <v>2213</v>
      </c>
    </row>
    <row r="124" spans="1:17" s="123" customFormat="1" ht="18" x14ac:dyDescent="0.25">
      <c r="A124" s="142" t="str">
        <f>VLOOKUP(E124,'LISTADO ATM'!$A$2:$C$901,3,0)</f>
        <v>SUR</v>
      </c>
      <c r="B124" s="126" t="s">
        <v>2772</v>
      </c>
      <c r="C124" s="96">
        <v>44436.517384259256</v>
      </c>
      <c r="D124" s="96" t="s">
        <v>2174</v>
      </c>
      <c r="E124" s="126">
        <v>512</v>
      </c>
      <c r="F124" s="142" t="str">
        <f>VLOOKUP(E124,VIP!$A$2:$O15519,2,0)</f>
        <v>DRBR512</v>
      </c>
      <c r="G124" s="142" t="str">
        <f>VLOOKUP(E124,'LISTADO ATM'!$A$2:$B$900,2,0)</f>
        <v>ATM Plaza Jesús Ferreira</v>
      </c>
      <c r="H124" s="142" t="str">
        <f>VLOOKUP(E124,VIP!$A$2:$O20480,7,FALSE)</f>
        <v>N/A</v>
      </c>
      <c r="I124" s="142" t="str">
        <f>VLOOKUP(E124,VIP!$A$2:$O12445,8,FALSE)</f>
        <v>N/A</v>
      </c>
      <c r="J124" s="142" t="str">
        <f>VLOOKUP(E124,VIP!$A$2:$O12395,8,FALSE)</f>
        <v>N/A</v>
      </c>
      <c r="K124" s="142" t="str">
        <f>VLOOKUP(E124,VIP!$A$2:$O15969,6,0)</f>
        <v>N/A</v>
      </c>
      <c r="L124" s="135" t="s">
        <v>2213</v>
      </c>
      <c r="M124" s="95" t="s">
        <v>2438</v>
      </c>
      <c r="N124" s="95" t="s">
        <v>2444</v>
      </c>
      <c r="O124" s="142" t="s">
        <v>2446</v>
      </c>
      <c r="P124" s="150"/>
      <c r="Q124" s="129" t="s">
        <v>2213</v>
      </c>
    </row>
    <row r="125" spans="1:17" s="123" customFormat="1" ht="18" x14ac:dyDescent="0.25">
      <c r="A125" s="142" t="str">
        <f>VLOOKUP(E125,'LISTADO ATM'!$A$2:$C$901,3,0)</f>
        <v>ESTE</v>
      </c>
      <c r="B125" s="126" t="s">
        <v>2765</v>
      </c>
      <c r="C125" s="96">
        <v>44436.53329861111</v>
      </c>
      <c r="D125" s="96" t="s">
        <v>2174</v>
      </c>
      <c r="E125" s="126">
        <v>159</v>
      </c>
      <c r="F125" s="142" t="str">
        <f>VLOOKUP(E125,VIP!$A$2:$O15511,2,0)</f>
        <v>DRBR159</v>
      </c>
      <c r="G125" s="142" t="str">
        <f>VLOOKUP(E125,'LISTADO ATM'!$A$2:$B$900,2,0)</f>
        <v xml:space="preserve">ATM Hotel Dreams Bayahibe I </v>
      </c>
      <c r="H125" s="142" t="str">
        <f>VLOOKUP(E125,VIP!$A$2:$O20472,7,FALSE)</f>
        <v>Si</v>
      </c>
      <c r="I125" s="142" t="str">
        <f>VLOOKUP(E125,VIP!$A$2:$O12437,8,FALSE)</f>
        <v>Si</v>
      </c>
      <c r="J125" s="142" t="str">
        <f>VLOOKUP(E125,VIP!$A$2:$O12387,8,FALSE)</f>
        <v>Si</v>
      </c>
      <c r="K125" s="142" t="str">
        <f>VLOOKUP(E125,VIP!$A$2:$O15961,6,0)</f>
        <v>NO</v>
      </c>
      <c r="L125" s="135" t="s">
        <v>2213</v>
      </c>
      <c r="M125" s="95" t="s">
        <v>2438</v>
      </c>
      <c r="N125" s="95" t="s">
        <v>2444</v>
      </c>
      <c r="O125" s="142" t="s">
        <v>2446</v>
      </c>
      <c r="P125" s="150"/>
      <c r="Q125" s="129" t="s">
        <v>2213</v>
      </c>
    </row>
    <row r="126" spans="1:17" s="123" customFormat="1" ht="18" x14ac:dyDescent="0.25">
      <c r="A126" s="142" t="str">
        <f>VLOOKUP(E126,'LISTADO ATM'!$A$2:$C$901,3,0)</f>
        <v>ESTE</v>
      </c>
      <c r="B126" s="126" t="s">
        <v>2764</v>
      </c>
      <c r="C126" s="96">
        <v>44436.53429398148</v>
      </c>
      <c r="D126" s="96" t="s">
        <v>2174</v>
      </c>
      <c r="E126" s="126">
        <v>462</v>
      </c>
      <c r="F126" s="142" t="str">
        <f>VLOOKUP(E126,VIP!$A$2:$O15510,2,0)</f>
        <v>DRBR462</v>
      </c>
      <c r="G126" s="142" t="str">
        <f>VLOOKUP(E126,'LISTADO ATM'!$A$2:$B$900,2,0)</f>
        <v>ATM Agrocafe Del Caribe</v>
      </c>
      <c r="H126" s="142" t="str">
        <f>VLOOKUP(E126,VIP!$A$2:$O20471,7,FALSE)</f>
        <v>Si</v>
      </c>
      <c r="I126" s="142" t="str">
        <f>VLOOKUP(E126,VIP!$A$2:$O12436,8,FALSE)</f>
        <v>Si</v>
      </c>
      <c r="J126" s="142" t="str">
        <f>VLOOKUP(E126,VIP!$A$2:$O12386,8,FALSE)</f>
        <v>Si</v>
      </c>
      <c r="K126" s="142" t="str">
        <f>VLOOKUP(E126,VIP!$A$2:$O15960,6,0)</f>
        <v>NO</v>
      </c>
      <c r="L126" s="135" t="s">
        <v>2213</v>
      </c>
      <c r="M126" s="95" t="s">
        <v>2438</v>
      </c>
      <c r="N126" s="95" t="s">
        <v>2444</v>
      </c>
      <c r="O126" s="142" t="s">
        <v>2446</v>
      </c>
      <c r="P126" s="150"/>
      <c r="Q126" s="129" t="s">
        <v>2213</v>
      </c>
    </row>
    <row r="127" spans="1:17" s="123" customFormat="1" ht="18" x14ac:dyDescent="0.25">
      <c r="A127" s="142" t="str">
        <f>VLOOKUP(E127,'LISTADO ATM'!$A$2:$C$901,3,0)</f>
        <v>ESTE</v>
      </c>
      <c r="B127" s="126" t="s">
        <v>2763</v>
      </c>
      <c r="C127" s="96">
        <v>44436.535069444442</v>
      </c>
      <c r="D127" s="96" t="s">
        <v>2174</v>
      </c>
      <c r="E127" s="126">
        <v>842</v>
      </c>
      <c r="F127" s="142" t="str">
        <f>VLOOKUP(E127,VIP!$A$2:$O15509,2,0)</f>
        <v>DRBR842</v>
      </c>
      <c r="G127" s="142" t="str">
        <f>VLOOKUP(E127,'LISTADO ATM'!$A$2:$B$900,2,0)</f>
        <v xml:space="preserve">ATM Plaza Orense II (La Romana) </v>
      </c>
      <c r="H127" s="142" t="str">
        <f>VLOOKUP(E127,VIP!$A$2:$O20470,7,FALSE)</f>
        <v>Si</v>
      </c>
      <c r="I127" s="142" t="str">
        <f>VLOOKUP(E127,VIP!$A$2:$O12435,8,FALSE)</f>
        <v>Si</v>
      </c>
      <c r="J127" s="142" t="str">
        <f>VLOOKUP(E127,VIP!$A$2:$O12385,8,FALSE)</f>
        <v>Si</v>
      </c>
      <c r="K127" s="142" t="str">
        <f>VLOOKUP(E127,VIP!$A$2:$O15959,6,0)</f>
        <v>NO</v>
      </c>
      <c r="L127" s="135" t="s">
        <v>2213</v>
      </c>
      <c r="M127" s="95" t="s">
        <v>2438</v>
      </c>
      <c r="N127" s="95" t="s">
        <v>2444</v>
      </c>
      <c r="O127" s="142" t="s">
        <v>2446</v>
      </c>
      <c r="P127" s="150"/>
      <c r="Q127" s="129" t="s">
        <v>2213</v>
      </c>
    </row>
    <row r="128" spans="1:17" s="123" customFormat="1" ht="18" x14ac:dyDescent="0.25">
      <c r="A128" s="142" t="str">
        <f>VLOOKUP(E128,'LISTADO ATM'!$A$2:$C$901,3,0)</f>
        <v>DISTRITO NACIONAL</v>
      </c>
      <c r="B128" s="126" t="s">
        <v>2840</v>
      </c>
      <c r="C128" s="96">
        <v>44436.765914351854</v>
      </c>
      <c r="D128" s="96" t="s">
        <v>2174</v>
      </c>
      <c r="E128" s="126">
        <v>596</v>
      </c>
      <c r="F128" s="142" t="str">
        <f>VLOOKUP(E128,VIP!$A$2:$O15552,2,0)</f>
        <v>DRBR274</v>
      </c>
      <c r="G128" s="142" t="str">
        <f>VLOOKUP(E128,'LISTADO ATM'!$A$2:$B$900,2,0)</f>
        <v xml:space="preserve">ATM Autobanco Malecón Center </v>
      </c>
      <c r="H128" s="142" t="str">
        <f>VLOOKUP(E128,VIP!$A$2:$O20513,7,FALSE)</f>
        <v>Si</v>
      </c>
      <c r="I128" s="142" t="str">
        <f>VLOOKUP(E128,VIP!$A$2:$O12478,8,FALSE)</f>
        <v>Si</v>
      </c>
      <c r="J128" s="142" t="str">
        <f>VLOOKUP(E128,VIP!$A$2:$O12428,8,FALSE)</f>
        <v>Si</v>
      </c>
      <c r="K128" s="142" t="str">
        <f>VLOOKUP(E128,VIP!$A$2:$O16002,6,0)</f>
        <v>NO</v>
      </c>
      <c r="L128" s="135" t="s">
        <v>2213</v>
      </c>
      <c r="M128" s="95" t="s">
        <v>2438</v>
      </c>
      <c r="N128" s="95" t="s">
        <v>2444</v>
      </c>
      <c r="O128" s="142" t="s">
        <v>2446</v>
      </c>
      <c r="P128" s="153"/>
      <c r="Q128" s="129" t="s">
        <v>2213</v>
      </c>
    </row>
    <row r="129" spans="1:17" s="123" customFormat="1" ht="18" x14ac:dyDescent="0.25">
      <c r="A129" s="142" t="str">
        <f>VLOOKUP(E129,'LISTADO ATM'!$A$2:$C$901,3,0)</f>
        <v>NORTE</v>
      </c>
      <c r="B129" s="126" t="s">
        <v>2839</v>
      </c>
      <c r="C129" s="96">
        <v>44436.768020833333</v>
      </c>
      <c r="D129" s="96" t="s">
        <v>2175</v>
      </c>
      <c r="E129" s="126">
        <v>882</v>
      </c>
      <c r="F129" s="142" t="str">
        <f>VLOOKUP(E129,VIP!$A$2:$O15551,2,0)</f>
        <v>DRBR882</v>
      </c>
      <c r="G129" s="142" t="str">
        <f>VLOOKUP(E129,'LISTADO ATM'!$A$2:$B$900,2,0)</f>
        <v xml:space="preserve">ATM Oficina Moca II </v>
      </c>
      <c r="H129" s="142" t="str">
        <f>VLOOKUP(E129,VIP!$A$2:$O20512,7,FALSE)</f>
        <v>Si</v>
      </c>
      <c r="I129" s="142" t="str">
        <f>VLOOKUP(E129,VIP!$A$2:$O12477,8,FALSE)</f>
        <v>Si</v>
      </c>
      <c r="J129" s="142" t="str">
        <f>VLOOKUP(E129,VIP!$A$2:$O12427,8,FALSE)</f>
        <v>Si</v>
      </c>
      <c r="K129" s="142" t="str">
        <f>VLOOKUP(E129,VIP!$A$2:$O16001,6,0)</f>
        <v>SI</v>
      </c>
      <c r="L129" s="135" t="s">
        <v>2213</v>
      </c>
      <c r="M129" s="95" t="s">
        <v>2438</v>
      </c>
      <c r="N129" s="95" t="s">
        <v>2444</v>
      </c>
      <c r="O129" s="142" t="s">
        <v>2582</v>
      </c>
      <c r="P129" s="153"/>
      <c r="Q129" s="129" t="s">
        <v>2213</v>
      </c>
    </row>
    <row r="130" spans="1:17" s="123" customFormat="1" ht="18" x14ac:dyDescent="0.25">
      <c r="A130" s="142" t="str">
        <f>VLOOKUP(E130,'LISTADO ATM'!$A$2:$C$901,3,0)</f>
        <v>ESTE</v>
      </c>
      <c r="B130" s="126" t="s">
        <v>2835</v>
      </c>
      <c r="C130" s="96">
        <v>44436.774930555555</v>
      </c>
      <c r="D130" s="96" t="s">
        <v>2174</v>
      </c>
      <c r="E130" s="126">
        <v>294</v>
      </c>
      <c r="F130" s="142" t="str">
        <f>VLOOKUP(E130,VIP!$A$2:$O15547,2,0)</f>
        <v>DRBR294</v>
      </c>
      <c r="G130" s="142" t="str">
        <f>VLOOKUP(E130,'LISTADO ATM'!$A$2:$B$900,2,0)</f>
        <v xml:space="preserve">ATM Plaza Zaglul San Pedro II </v>
      </c>
      <c r="H130" s="142" t="str">
        <f>VLOOKUP(E130,VIP!$A$2:$O20508,7,FALSE)</f>
        <v>Si</v>
      </c>
      <c r="I130" s="142" t="str">
        <f>VLOOKUP(E130,VIP!$A$2:$O12473,8,FALSE)</f>
        <v>Si</v>
      </c>
      <c r="J130" s="142" t="str">
        <f>VLOOKUP(E130,VIP!$A$2:$O12423,8,FALSE)</f>
        <v>Si</v>
      </c>
      <c r="K130" s="142" t="str">
        <f>VLOOKUP(E130,VIP!$A$2:$O15997,6,0)</f>
        <v>NO</v>
      </c>
      <c r="L130" s="135" t="s">
        <v>2213</v>
      </c>
      <c r="M130" s="95" t="s">
        <v>2438</v>
      </c>
      <c r="N130" s="95" t="s">
        <v>2444</v>
      </c>
      <c r="O130" s="142" t="s">
        <v>2446</v>
      </c>
      <c r="P130" s="153"/>
      <c r="Q130" s="129" t="s">
        <v>2213</v>
      </c>
    </row>
    <row r="131" spans="1:17" s="123" customFormat="1" ht="18" x14ac:dyDescent="0.25">
      <c r="A131" s="142" t="str">
        <f>VLOOKUP(E131,'LISTADO ATM'!$A$2:$C$901,3,0)</f>
        <v>DISTRITO NACIONAL</v>
      </c>
      <c r="B131" s="126" t="s">
        <v>2889</v>
      </c>
      <c r="C131" s="96">
        <v>44436.946932870371</v>
      </c>
      <c r="D131" s="96" t="s">
        <v>2174</v>
      </c>
      <c r="E131" s="126">
        <v>31</v>
      </c>
      <c r="F131" s="142" t="str">
        <f>VLOOKUP(E131,VIP!$A$2:$O15526,2,0)</f>
        <v>DRBR031</v>
      </c>
      <c r="G131" s="142" t="str">
        <f>VLOOKUP(E131,'LISTADO ATM'!$A$2:$B$900,2,0)</f>
        <v xml:space="preserve">ATM Oficina San Martín I </v>
      </c>
      <c r="H131" s="142" t="str">
        <f>VLOOKUP(E131,VIP!$A$2:$O20487,7,FALSE)</f>
        <v>Si</v>
      </c>
      <c r="I131" s="142" t="str">
        <f>VLOOKUP(E131,VIP!$A$2:$O12452,8,FALSE)</f>
        <v>Si</v>
      </c>
      <c r="J131" s="142" t="str">
        <f>VLOOKUP(E131,VIP!$A$2:$O12402,8,FALSE)</f>
        <v>Si</v>
      </c>
      <c r="K131" s="142" t="str">
        <f>VLOOKUP(E131,VIP!$A$2:$O15976,6,0)</f>
        <v>NO</v>
      </c>
      <c r="L131" s="135" t="s">
        <v>2213</v>
      </c>
      <c r="M131" s="95" t="s">
        <v>2438</v>
      </c>
      <c r="N131" s="95" t="s">
        <v>2444</v>
      </c>
      <c r="O131" s="142" t="s">
        <v>2446</v>
      </c>
      <c r="P131" s="153"/>
      <c r="Q131" s="129" t="s">
        <v>2213</v>
      </c>
    </row>
    <row r="132" spans="1:17" s="123" customFormat="1" ht="18" x14ac:dyDescent="0.25">
      <c r="A132" s="142" t="str">
        <f>VLOOKUP(E132,'LISTADO ATM'!$A$2:$C$901,3,0)</f>
        <v>ESTE</v>
      </c>
      <c r="B132" s="126" t="s">
        <v>2649</v>
      </c>
      <c r="C132" s="96">
        <v>44435.462500000001</v>
      </c>
      <c r="D132" s="96" t="s">
        <v>2174</v>
      </c>
      <c r="E132" s="126">
        <v>368</v>
      </c>
      <c r="F132" s="142" t="str">
        <f>VLOOKUP(E132,VIP!$A$2:$O15456,2,0)</f>
        <v xml:space="preserve">DRBR368 </v>
      </c>
      <c r="G132" s="142" t="str">
        <f>VLOOKUP(E132,'LISTADO ATM'!$A$2:$B$900,2,0)</f>
        <v>ATM Ayuntamiento Peralvillo</v>
      </c>
      <c r="H132" s="142" t="str">
        <f>VLOOKUP(E132,VIP!$A$2:$O20417,7,FALSE)</f>
        <v>N/A</v>
      </c>
      <c r="I132" s="142" t="str">
        <f>VLOOKUP(E132,VIP!$A$2:$O12382,8,FALSE)</f>
        <v>N/A</v>
      </c>
      <c r="J132" s="142" t="str">
        <f>VLOOKUP(E132,VIP!$A$2:$O12332,8,FALSE)</f>
        <v>N/A</v>
      </c>
      <c r="K132" s="142" t="str">
        <f>VLOOKUP(E132,VIP!$A$2:$O15906,6,0)</f>
        <v>N/A</v>
      </c>
      <c r="L132" s="135" t="s">
        <v>2657</v>
      </c>
      <c r="M132" s="95" t="s">
        <v>2438</v>
      </c>
      <c r="N132" s="95" t="s">
        <v>2444</v>
      </c>
      <c r="O132" s="142" t="s">
        <v>2446</v>
      </c>
      <c r="P132" s="153"/>
      <c r="Q132" s="129" t="s">
        <v>2657</v>
      </c>
    </row>
    <row r="133" spans="1:17" s="123" customFormat="1" ht="18" x14ac:dyDescent="0.25">
      <c r="A133" s="142" t="str">
        <f>VLOOKUP(E133,'LISTADO ATM'!$A$2:$C$901,3,0)</f>
        <v>NORTE</v>
      </c>
      <c r="B133" s="126" t="s">
        <v>2750</v>
      </c>
      <c r="C133" s="96">
        <v>44436.487430555557</v>
      </c>
      <c r="D133" s="96" t="s">
        <v>2460</v>
      </c>
      <c r="E133" s="126">
        <v>882</v>
      </c>
      <c r="F133" s="142" t="str">
        <f>VLOOKUP(E133,VIP!$A$2:$O15495,2,0)</f>
        <v>DRBR882</v>
      </c>
      <c r="G133" s="142" t="str">
        <f>VLOOKUP(E133,'LISTADO ATM'!$A$2:$B$900,2,0)</f>
        <v xml:space="preserve">ATM Oficina Moca II </v>
      </c>
      <c r="H133" s="142" t="str">
        <f>VLOOKUP(E133,VIP!$A$2:$O20456,7,FALSE)</f>
        <v>Si</v>
      </c>
      <c r="I133" s="142" t="str">
        <f>VLOOKUP(E133,VIP!$A$2:$O12421,8,FALSE)</f>
        <v>Si</v>
      </c>
      <c r="J133" s="142" t="str">
        <f>VLOOKUP(E133,VIP!$A$2:$O12371,8,FALSE)</f>
        <v>Si</v>
      </c>
      <c r="K133" s="142" t="str">
        <f>VLOOKUP(E133,VIP!$A$2:$O15945,6,0)</f>
        <v>SI</v>
      </c>
      <c r="L133" s="135" t="s">
        <v>2752</v>
      </c>
      <c r="M133" s="95" t="s">
        <v>2438</v>
      </c>
      <c r="N133" s="95" t="s">
        <v>2636</v>
      </c>
      <c r="O133" s="142" t="s">
        <v>2754</v>
      </c>
      <c r="P133" s="150" t="s">
        <v>2755</v>
      </c>
      <c r="Q133" s="151">
        <v>44436.487500000003</v>
      </c>
    </row>
    <row r="134" spans="1:17" s="123" customFormat="1" ht="18" x14ac:dyDescent="0.25">
      <c r="A134" s="142" t="str">
        <f>VLOOKUP(E134,'LISTADO ATM'!$A$2:$C$901,3,0)</f>
        <v>NORTE</v>
      </c>
      <c r="B134" s="126" t="s">
        <v>2751</v>
      </c>
      <c r="C134" s="96">
        <v>44436.486921296295</v>
      </c>
      <c r="D134" s="96" t="s">
        <v>2460</v>
      </c>
      <c r="E134" s="126">
        <v>712</v>
      </c>
      <c r="F134" s="142" t="str">
        <f>VLOOKUP(E134,VIP!$A$2:$O15496,2,0)</f>
        <v>DRBR128</v>
      </c>
      <c r="G134" s="142" t="str">
        <f>VLOOKUP(E134,'LISTADO ATM'!$A$2:$B$900,2,0)</f>
        <v xml:space="preserve">ATM Oficina Imbert </v>
      </c>
      <c r="H134" s="142" t="str">
        <f>VLOOKUP(E134,VIP!$A$2:$O20457,7,FALSE)</f>
        <v>Si</v>
      </c>
      <c r="I134" s="142" t="str">
        <f>VLOOKUP(E134,VIP!$A$2:$O12422,8,FALSE)</f>
        <v>Si</v>
      </c>
      <c r="J134" s="142" t="str">
        <f>VLOOKUP(E134,VIP!$A$2:$O12372,8,FALSE)</f>
        <v>Si</v>
      </c>
      <c r="K134" s="142" t="str">
        <f>VLOOKUP(E134,VIP!$A$2:$O15946,6,0)</f>
        <v>SI</v>
      </c>
      <c r="L134" s="135" t="s">
        <v>2752</v>
      </c>
      <c r="M134" s="95" t="s">
        <v>2438</v>
      </c>
      <c r="N134" s="95" t="s">
        <v>2636</v>
      </c>
      <c r="O134" s="142" t="s">
        <v>2753</v>
      </c>
      <c r="P134" s="150" t="s">
        <v>2755</v>
      </c>
      <c r="Q134" s="151">
        <v>44436.488194444442</v>
      </c>
    </row>
    <row r="135" spans="1:17" s="123" customFormat="1" ht="18" x14ac:dyDescent="0.25">
      <c r="A135" s="142" t="str">
        <f>VLOOKUP(E135,'LISTADO ATM'!$A$2:$C$901,3,0)</f>
        <v>SUR</v>
      </c>
      <c r="B135" s="126" t="s">
        <v>2749</v>
      </c>
      <c r="C135" s="96">
        <v>44436.488449074073</v>
      </c>
      <c r="D135" s="96" t="s">
        <v>2460</v>
      </c>
      <c r="E135" s="126">
        <v>825</v>
      </c>
      <c r="F135" s="142" t="str">
        <f>VLOOKUP(E135,VIP!$A$2:$O15494,2,0)</f>
        <v>DRBR825</v>
      </c>
      <c r="G135" s="142" t="str">
        <f>VLOOKUP(E135,'LISTADO ATM'!$A$2:$B$900,2,0)</f>
        <v xml:space="preserve">ATM Estacion Eco Cibeles (Las Matas de Farfán) </v>
      </c>
      <c r="H135" s="142" t="str">
        <f>VLOOKUP(E135,VIP!$A$2:$O20455,7,FALSE)</f>
        <v>Si</v>
      </c>
      <c r="I135" s="142" t="str">
        <f>VLOOKUP(E135,VIP!$A$2:$O12420,8,FALSE)</f>
        <v>Si</v>
      </c>
      <c r="J135" s="142" t="str">
        <f>VLOOKUP(E135,VIP!$A$2:$O12370,8,FALSE)</f>
        <v>Si</v>
      </c>
      <c r="K135" s="142" t="str">
        <f>VLOOKUP(E135,VIP!$A$2:$O15944,6,0)</f>
        <v>NO</v>
      </c>
      <c r="L135" s="135" t="s">
        <v>2752</v>
      </c>
      <c r="M135" s="95" t="s">
        <v>2438</v>
      </c>
      <c r="N135" s="95" t="s">
        <v>2636</v>
      </c>
      <c r="O135" s="142" t="s">
        <v>2753</v>
      </c>
      <c r="P135" s="150" t="s">
        <v>2755</v>
      </c>
      <c r="Q135" s="151">
        <v>44436.488194444442</v>
      </c>
    </row>
    <row r="136" spans="1:17" s="123" customFormat="1" ht="18" x14ac:dyDescent="0.25">
      <c r="A136" s="142" t="str">
        <f>VLOOKUP(E136,'LISTADO ATM'!$A$2:$C$901,3,0)</f>
        <v>DISTRITO NACIONAL</v>
      </c>
      <c r="B136" s="126">
        <v>3336005371</v>
      </c>
      <c r="C136" s="96">
        <v>44436.578831018516</v>
      </c>
      <c r="D136" s="96" t="s">
        <v>2460</v>
      </c>
      <c r="E136" s="126">
        <v>570</v>
      </c>
      <c r="F136" s="142" t="str">
        <f>VLOOKUP(E136,VIP!$A$2:$O15525,2,0)</f>
        <v>DRBR478</v>
      </c>
      <c r="G136" s="142" t="str">
        <f>VLOOKUP(E136,'LISTADO ATM'!$A$2:$B$900,2,0)</f>
        <v xml:space="preserve">ATM S/M Liverpool Villa Mella </v>
      </c>
      <c r="H136" s="142" t="str">
        <f>VLOOKUP(E136,VIP!$A$2:$O20486,7,FALSE)</f>
        <v>Si</v>
      </c>
      <c r="I136" s="142" t="str">
        <f>VLOOKUP(E136,VIP!$A$2:$O12451,8,FALSE)</f>
        <v>Si</v>
      </c>
      <c r="J136" s="142" t="str">
        <f>VLOOKUP(E136,VIP!$A$2:$O12401,8,FALSE)</f>
        <v>Si</v>
      </c>
      <c r="K136" s="142" t="str">
        <f>VLOOKUP(E136,VIP!$A$2:$O15975,6,0)</f>
        <v>NO</v>
      </c>
      <c r="L136" s="135" t="s">
        <v>2752</v>
      </c>
      <c r="M136" s="95" t="s">
        <v>2438</v>
      </c>
      <c r="N136" s="95" t="s">
        <v>2636</v>
      </c>
      <c r="O136" s="142" t="s">
        <v>2753</v>
      </c>
      <c r="P136" s="150" t="s">
        <v>2755</v>
      </c>
      <c r="Q136" s="151">
        <v>44436.578472222223</v>
      </c>
    </row>
    <row r="137" spans="1:17" s="123" customFormat="1" ht="18" x14ac:dyDescent="0.25">
      <c r="A137" s="142" t="str">
        <f>VLOOKUP(E137,'LISTADO ATM'!$A$2:$C$901,3,0)</f>
        <v>DISTRITO NACIONAL</v>
      </c>
      <c r="B137" s="126">
        <v>3336005372</v>
      </c>
      <c r="C137" s="96">
        <v>44436.580127314817</v>
      </c>
      <c r="D137" s="96" t="s">
        <v>2460</v>
      </c>
      <c r="E137" s="126">
        <v>557</v>
      </c>
      <c r="F137" s="142" t="str">
        <f>VLOOKUP(E137,VIP!$A$2:$O15524,2,0)</f>
        <v>DRBR022</v>
      </c>
      <c r="G137" s="142" t="str">
        <f>VLOOKUP(E137,'LISTADO ATM'!$A$2:$B$900,2,0)</f>
        <v xml:space="preserve">ATM Multicentro La Sirena Ave. Mella </v>
      </c>
      <c r="H137" s="142" t="str">
        <f>VLOOKUP(E137,VIP!$A$2:$O20485,7,FALSE)</f>
        <v>Si</v>
      </c>
      <c r="I137" s="142" t="str">
        <f>VLOOKUP(E137,VIP!$A$2:$O12450,8,FALSE)</f>
        <v>Si</v>
      </c>
      <c r="J137" s="142" t="str">
        <f>VLOOKUP(E137,VIP!$A$2:$O12400,8,FALSE)</f>
        <v>Si</v>
      </c>
      <c r="K137" s="142" t="str">
        <f>VLOOKUP(E137,VIP!$A$2:$O15974,6,0)</f>
        <v>SI</v>
      </c>
      <c r="L137" s="135" t="s">
        <v>2752</v>
      </c>
      <c r="M137" s="95" t="s">
        <v>2438</v>
      </c>
      <c r="N137" s="95" t="s">
        <v>2636</v>
      </c>
      <c r="O137" s="142" t="s">
        <v>2753</v>
      </c>
      <c r="P137" s="150" t="s">
        <v>2755</v>
      </c>
      <c r="Q137" s="151">
        <v>44436.579861111109</v>
      </c>
    </row>
    <row r="138" spans="1:17" s="123" customFormat="1" ht="18" x14ac:dyDescent="0.25">
      <c r="A138" s="142" t="str">
        <f>VLOOKUP(E138,'LISTADO ATM'!$A$2:$C$901,3,0)</f>
        <v>DISTRITO NACIONAL</v>
      </c>
      <c r="B138" s="126" t="s">
        <v>2655</v>
      </c>
      <c r="C138" s="96">
        <v>44435.379710648151</v>
      </c>
      <c r="D138" s="96" t="s">
        <v>2174</v>
      </c>
      <c r="E138" s="126">
        <v>325</v>
      </c>
      <c r="F138" s="142" t="str">
        <f>VLOOKUP(E138,VIP!$A$2:$O15480,2,0)</f>
        <v>DRBR325</v>
      </c>
      <c r="G138" s="142" t="str">
        <f>VLOOKUP(E138,'LISTADO ATM'!$A$2:$B$900,2,0)</f>
        <v>ATM Casa Edwin</v>
      </c>
      <c r="H138" s="142" t="str">
        <f>VLOOKUP(E138,VIP!$A$2:$O20441,7,FALSE)</f>
        <v>Si</v>
      </c>
      <c r="I138" s="142" t="str">
        <f>VLOOKUP(E138,VIP!$A$2:$O12406,8,FALSE)</f>
        <v>Si</v>
      </c>
      <c r="J138" s="142" t="str">
        <f>VLOOKUP(E138,VIP!$A$2:$O12356,8,FALSE)</f>
        <v>Si</v>
      </c>
      <c r="K138" s="142" t="str">
        <f>VLOOKUP(E138,VIP!$A$2:$O15930,6,0)</f>
        <v>NO</v>
      </c>
      <c r="L138" s="135" t="s">
        <v>2239</v>
      </c>
      <c r="M138" s="95" t="s">
        <v>2438</v>
      </c>
      <c r="N138" s="95" t="s">
        <v>2444</v>
      </c>
      <c r="O138" s="142" t="s">
        <v>2446</v>
      </c>
      <c r="P138" s="153"/>
      <c r="Q138" s="129" t="s">
        <v>2239</v>
      </c>
    </row>
    <row r="139" spans="1:17" s="123" customFormat="1" ht="18" x14ac:dyDescent="0.25">
      <c r="A139" s="142" t="str">
        <f>VLOOKUP(E139,'LISTADO ATM'!$A$2:$C$901,3,0)</f>
        <v>NORTE</v>
      </c>
      <c r="B139" s="126" t="s">
        <v>2846</v>
      </c>
      <c r="C139" s="96">
        <v>44436.726817129631</v>
      </c>
      <c r="D139" s="96" t="s">
        <v>2175</v>
      </c>
      <c r="E139" s="126">
        <v>799</v>
      </c>
      <c r="F139" s="142" t="str">
        <f>VLOOKUP(E139,VIP!$A$2:$O15558,2,0)</f>
        <v>DRBR799</v>
      </c>
      <c r="G139" s="142" t="str">
        <f>VLOOKUP(E139,'LISTADO ATM'!$A$2:$B$900,2,0)</f>
        <v xml:space="preserve">ATM Clínica Corominas (Santiago) </v>
      </c>
      <c r="H139" s="142" t="str">
        <f>VLOOKUP(E139,VIP!$A$2:$O20519,7,FALSE)</f>
        <v>Si</v>
      </c>
      <c r="I139" s="142" t="str">
        <f>VLOOKUP(E139,VIP!$A$2:$O12484,8,FALSE)</f>
        <v>Si</v>
      </c>
      <c r="J139" s="142" t="str">
        <f>VLOOKUP(E139,VIP!$A$2:$O12434,8,FALSE)</f>
        <v>Si</v>
      </c>
      <c r="K139" s="142" t="str">
        <f>VLOOKUP(E139,VIP!$A$2:$O16008,6,0)</f>
        <v>NO</v>
      </c>
      <c r="L139" s="135" t="s">
        <v>2239</v>
      </c>
      <c r="M139" s="95" t="s">
        <v>2438</v>
      </c>
      <c r="N139" s="95" t="s">
        <v>2444</v>
      </c>
      <c r="O139" s="142" t="s">
        <v>2582</v>
      </c>
      <c r="P139" s="153"/>
      <c r="Q139" s="129" t="s">
        <v>2239</v>
      </c>
    </row>
    <row r="140" spans="1:17" s="123" customFormat="1" ht="18" x14ac:dyDescent="0.25">
      <c r="A140" s="142" t="str">
        <f>VLOOKUP(E140,'LISTADO ATM'!$A$2:$C$901,3,0)</f>
        <v>NORTE</v>
      </c>
      <c r="B140" s="126" t="s">
        <v>2845</v>
      </c>
      <c r="C140" s="96">
        <v>44436.727569444447</v>
      </c>
      <c r="D140" s="96" t="s">
        <v>2175</v>
      </c>
      <c r="E140" s="126">
        <v>73</v>
      </c>
      <c r="F140" s="142" t="str">
        <f>VLOOKUP(E140,VIP!$A$2:$O15557,2,0)</f>
        <v>DRBR073</v>
      </c>
      <c r="G140" s="142" t="str">
        <f>VLOOKUP(E140,'LISTADO ATM'!$A$2:$B$900,2,0)</f>
        <v xml:space="preserve">ATM Oficina Playa Dorada </v>
      </c>
      <c r="H140" s="142" t="str">
        <f>VLOOKUP(E140,VIP!$A$2:$O20518,7,FALSE)</f>
        <v>Si</v>
      </c>
      <c r="I140" s="142" t="str">
        <f>VLOOKUP(E140,VIP!$A$2:$O12483,8,FALSE)</f>
        <v>Si</v>
      </c>
      <c r="J140" s="142" t="str">
        <f>VLOOKUP(E140,VIP!$A$2:$O12433,8,FALSE)</f>
        <v>Si</v>
      </c>
      <c r="K140" s="142" t="str">
        <f>VLOOKUP(E140,VIP!$A$2:$O16007,6,0)</f>
        <v>NO</v>
      </c>
      <c r="L140" s="135" t="s">
        <v>2239</v>
      </c>
      <c r="M140" s="95" t="s">
        <v>2438</v>
      </c>
      <c r="N140" s="95" t="s">
        <v>2444</v>
      </c>
      <c r="O140" s="142" t="s">
        <v>2582</v>
      </c>
      <c r="P140" s="153"/>
      <c r="Q140" s="129" t="s">
        <v>2239</v>
      </c>
    </row>
    <row r="141" spans="1:17" s="123" customFormat="1" ht="18" x14ac:dyDescent="0.25">
      <c r="A141" s="142" t="str">
        <f>VLOOKUP(E141,'LISTADO ATM'!$A$2:$C$901,3,0)</f>
        <v>NORTE</v>
      </c>
      <c r="B141" s="126" t="s">
        <v>2841</v>
      </c>
      <c r="C141" s="96">
        <v>44436.747789351852</v>
      </c>
      <c r="D141" s="96" t="s">
        <v>2174</v>
      </c>
      <c r="E141" s="126">
        <v>483</v>
      </c>
      <c r="F141" s="142" t="str">
        <f>VLOOKUP(E141,VIP!$A$2:$O15553,2,0)</f>
        <v>DRBR483</v>
      </c>
      <c r="G141" s="142" t="str">
        <f>VLOOKUP(E141,'LISTADO ATM'!$A$2:$B$900,2,0)</f>
        <v xml:space="preserve">ATM S/M Karla (Dajabón) </v>
      </c>
      <c r="H141" s="142" t="str">
        <f>VLOOKUP(E141,VIP!$A$2:$O20514,7,FALSE)</f>
        <v>Si</v>
      </c>
      <c r="I141" s="142" t="str">
        <f>VLOOKUP(E141,VIP!$A$2:$O12479,8,FALSE)</f>
        <v>Si</v>
      </c>
      <c r="J141" s="142" t="str">
        <f>VLOOKUP(E141,VIP!$A$2:$O12429,8,FALSE)</f>
        <v>Si</v>
      </c>
      <c r="K141" s="142" t="str">
        <f>VLOOKUP(E141,VIP!$A$2:$O16003,6,0)</f>
        <v>NO</v>
      </c>
      <c r="L141" s="135" t="s">
        <v>2239</v>
      </c>
      <c r="M141" s="95" t="s">
        <v>2438</v>
      </c>
      <c r="N141" s="95" t="s">
        <v>2444</v>
      </c>
      <c r="O141" s="142" t="s">
        <v>2446</v>
      </c>
      <c r="P141" s="153"/>
      <c r="Q141" s="129" t="s">
        <v>2239</v>
      </c>
    </row>
    <row r="142" spans="1:17" s="123" customFormat="1" ht="18" x14ac:dyDescent="0.25">
      <c r="A142" s="142" t="str">
        <f>VLOOKUP(E142,'LISTADO ATM'!$A$2:$C$901,3,0)</f>
        <v>ESTE</v>
      </c>
      <c r="B142" s="126" t="s">
        <v>2830</v>
      </c>
      <c r="C142" s="96">
        <v>44436.784016203703</v>
      </c>
      <c r="D142" s="96" t="s">
        <v>2831</v>
      </c>
      <c r="E142" s="126">
        <v>822</v>
      </c>
      <c r="F142" s="142" t="str">
        <f>VLOOKUP(E142,VIP!$A$2:$O15544,2,0)</f>
        <v>DRBR822</v>
      </c>
      <c r="G142" s="142" t="str">
        <f>VLOOKUP(E142,'LISTADO ATM'!$A$2:$B$900,2,0)</f>
        <v xml:space="preserve">ATM INDUSPALMA </v>
      </c>
      <c r="H142" s="142" t="str">
        <f>VLOOKUP(E142,VIP!$A$2:$O20505,7,FALSE)</f>
        <v>Si</v>
      </c>
      <c r="I142" s="142" t="str">
        <f>VLOOKUP(E142,VIP!$A$2:$O12470,8,FALSE)</f>
        <v>Si</v>
      </c>
      <c r="J142" s="142" t="str">
        <f>VLOOKUP(E142,VIP!$A$2:$O12420,8,FALSE)</f>
        <v>Si</v>
      </c>
      <c r="K142" s="142" t="str">
        <f>VLOOKUP(E142,VIP!$A$2:$O15994,6,0)</f>
        <v>NO</v>
      </c>
      <c r="L142" s="135" t="s">
        <v>2239</v>
      </c>
      <c r="M142" s="95" t="s">
        <v>2438</v>
      </c>
      <c r="N142" s="95" t="s">
        <v>2444</v>
      </c>
      <c r="O142" s="142" t="s">
        <v>2832</v>
      </c>
      <c r="P142" s="153"/>
      <c r="Q142" s="129" t="s">
        <v>2239</v>
      </c>
    </row>
    <row r="143" spans="1:17" s="123" customFormat="1" ht="18" x14ac:dyDescent="0.25">
      <c r="A143" s="142" t="str">
        <f>VLOOKUP(E143,'LISTADO ATM'!$A$2:$C$901,3,0)</f>
        <v>DISTRITO NACIONAL</v>
      </c>
      <c r="B143" s="126" t="s">
        <v>2719</v>
      </c>
      <c r="C143" s="96">
        <v>44436.019872685189</v>
      </c>
      <c r="D143" s="96" t="s">
        <v>2460</v>
      </c>
      <c r="E143" s="126">
        <v>911</v>
      </c>
      <c r="F143" s="142" t="str">
        <f>VLOOKUP(E143,VIP!$A$2:$O15474,2,0)</f>
        <v>DRBR911</v>
      </c>
      <c r="G143" s="142" t="str">
        <f>VLOOKUP(E143,'LISTADO ATM'!$A$2:$B$900,2,0)</f>
        <v xml:space="preserve">ATM Oficina Venezuela II </v>
      </c>
      <c r="H143" s="142" t="str">
        <f>VLOOKUP(E143,VIP!$A$2:$O20435,7,FALSE)</f>
        <v>Si</v>
      </c>
      <c r="I143" s="142" t="str">
        <f>VLOOKUP(E143,VIP!$A$2:$O12400,8,FALSE)</f>
        <v>Si</v>
      </c>
      <c r="J143" s="142" t="str">
        <f>VLOOKUP(E143,VIP!$A$2:$O12350,8,FALSE)</f>
        <v>Si</v>
      </c>
      <c r="K143" s="142" t="str">
        <f>VLOOKUP(E143,VIP!$A$2:$O15924,6,0)</f>
        <v>SI</v>
      </c>
      <c r="L143" s="135" t="s">
        <v>2549</v>
      </c>
      <c r="M143" s="95" t="s">
        <v>2438</v>
      </c>
      <c r="N143" s="95" t="s">
        <v>2444</v>
      </c>
      <c r="O143" s="142" t="s">
        <v>2461</v>
      </c>
      <c r="P143" s="153"/>
      <c r="Q143" s="129" t="s">
        <v>2549</v>
      </c>
    </row>
    <row r="144" spans="1:17" s="123" customFormat="1" ht="18" x14ac:dyDescent="0.25">
      <c r="A144" s="142" t="str">
        <f>VLOOKUP(E144,'LISTADO ATM'!$A$2:$C$901,3,0)</f>
        <v>DISTRITO NACIONAL</v>
      </c>
      <c r="B144" s="126" t="s">
        <v>2718</v>
      </c>
      <c r="C144" s="96">
        <v>44436.03875</v>
      </c>
      <c r="D144" s="96" t="s">
        <v>2441</v>
      </c>
      <c r="E144" s="126">
        <v>536</v>
      </c>
      <c r="F144" s="142" t="str">
        <f>VLOOKUP(E144,VIP!$A$2:$O15473,2,0)</f>
        <v>DRBR509</v>
      </c>
      <c r="G144" s="142" t="str">
        <f>VLOOKUP(E144,'LISTADO ATM'!$A$2:$B$900,2,0)</f>
        <v xml:space="preserve">ATM Super Lama San Isidro </v>
      </c>
      <c r="H144" s="142" t="str">
        <f>VLOOKUP(E144,VIP!$A$2:$O20434,7,FALSE)</f>
        <v>Si</v>
      </c>
      <c r="I144" s="142" t="str">
        <f>VLOOKUP(E144,VIP!$A$2:$O12399,8,FALSE)</f>
        <v>Si</v>
      </c>
      <c r="J144" s="142" t="str">
        <f>VLOOKUP(E144,VIP!$A$2:$O12349,8,FALSE)</f>
        <v>Si</v>
      </c>
      <c r="K144" s="142" t="str">
        <f>VLOOKUP(E144,VIP!$A$2:$O15923,6,0)</f>
        <v>NO</v>
      </c>
      <c r="L144" s="135" t="s">
        <v>2549</v>
      </c>
      <c r="M144" s="95" t="s">
        <v>2438</v>
      </c>
      <c r="N144" s="95" t="s">
        <v>2444</v>
      </c>
      <c r="O144" s="142" t="s">
        <v>2445</v>
      </c>
      <c r="P144" s="153"/>
      <c r="Q144" s="129" t="s">
        <v>2549</v>
      </c>
    </row>
    <row r="145" spans="1:28" s="123" customFormat="1" ht="18" x14ac:dyDescent="0.25">
      <c r="A145" s="142" t="str">
        <f>VLOOKUP(E145,'LISTADO ATM'!$A$2:$C$901,3,0)</f>
        <v>DISTRITO NACIONAL</v>
      </c>
      <c r="B145" s="126" t="s">
        <v>2716</v>
      </c>
      <c r="C145" s="96">
        <v>44436.0471412037</v>
      </c>
      <c r="D145" s="96" t="s">
        <v>2441</v>
      </c>
      <c r="E145" s="126">
        <v>908</v>
      </c>
      <c r="F145" s="142" t="str">
        <f>VLOOKUP(E145,VIP!$A$2:$O15471,2,0)</f>
        <v>DRBR16D</v>
      </c>
      <c r="G145" s="142" t="str">
        <f>VLOOKUP(E145,'LISTADO ATM'!$A$2:$B$900,2,0)</f>
        <v xml:space="preserve">ATM Oficina Plaza Botánika </v>
      </c>
      <c r="H145" s="142" t="str">
        <f>VLOOKUP(E145,VIP!$A$2:$O20432,7,FALSE)</f>
        <v>Si</v>
      </c>
      <c r="I145" s="142" t="str">
        <f>VLOOKUP(E145,VIP!$A$2:$O12397,8,FALSE)</f>
        <v>Si</v>
      </c>
      <c r="J145" s="142" t="str">
        <f>VLOOKUP(E145,VIP!$A$2:$O12347,8,FALSE)</f>
        <v>Si</v>
      </c>
      <c r="K145" s="142" t="str">
        <f>VLOOKUP(E145,VIP!$A$2:$O15921,6,0)</f>
        <v>NO</v>
      </c>
      <c r="L145" s="135" t="s">
        <v>2434</v>
      </c>
      <c r="M145" s="95" t="s">
        <v>2438</v>
      </c>
      <c r="N145" s="95" t="s">
        <v>2444</v>
      </c>
      <c r="O145" s="142" t="s">
        <v>2445</v>
      </c>
      <c r="P145" s="153"/>
      <c r="Q145" s="129" t="s">
        <v>2434</v>
      </c>
    </row>
    <row r="146" spans="1:28" s="123" customFormat="1" ht="18" x14ac:dyDescent="0.25">
      <c r="A146" s="142" t="str">
        <f>VLOOKUP(E146,'LISTADO ATM'!$A$2:$C$901,3,0)</f>
        <v>DISTRITO NACIONAL</v>
      </c>
      <c r="B146" s="126" t="s">
        <v>2709</v>
      </c>
      <c r="C146" s="96">
        <v>44436.117268518516</v>
      </c>
      <c r="D146" s="96" t="s">
        <v>2441</v>
      </c>
      <c r="E146" s="126">
        <v>585</v>
      </c>
      <c r="F146" s="142" t="str">
        <f>VLOOKUP(E146,VIP!$A$2:$O15464,2,0)</f>
        <v>DRBR083</v>
      </c>
      <c r="G146" s="142" t="str">
        <f>VLOOKUP(E146,'LISTADO ATM'!$A$2:$B$900,2,0)</f>
        <v xml:space="preserve">ATM Oficina Haina Oriental </v>
      </c>
      <c r="H146" s="142" t="str">
        <f>VLOOKUP(E146,VIP!$A$2:$O20425,7,FALSE)</f>
        <v>Si</v>
      </c>
      <c r="I146" s="142" t="str">
        <f>VLOOKUP(E146,VIP!$A$2:$O12390,8,FALSE)</f>
        <v>Si</v>
      </c>
      <c r="J146" s="142" t="str">
        <f>VLOOKUP(E146,VIP!$A$2:$O12340,8,FALSE)</f>
        <v>Si</v>
      </c>
      <c r="K146" s="142" t="str">
        <f>VLOOKUP(E146,VIP!$A$2:$O15914,6,0)</f>
        <v>NO</v>
      </c>
      <c r="L146" s="135" t="s">
        <v>2434</v>
      </c>
      <c r="M146" s="95" t="s">
        <v>2438</v>
      </c>
      <c r="N146" s="95" t="s">
        <v>2444</v>
      </c>
      <c r="O146" s="142" t="s">
        <v>2445</v>
      </c>
      <c r="P146" s="153"/>
      <c r="Q146" s="129" t="s">
        <v>2434</v>
      </c>
    </row>
    <row r="147" spans="1:28" s="123" customFormat="1" ht="18" x14ac:dyDescent="0.25">
      <c r="A147" s="142" t="str">
        <f>VLOOKUP(E147,'LISTADO ATM'!$A$2:$C$901,3,0)</f>
        <v>SUR</v>
      </c>
      <c r="B147" s="126" t="s">
        <v>2761</v>
      </c>
      <c r="C147" s="96">
        <v>44436.542256944442</v>
      </c>
      <c r="D147" s="96" t="s">
        <v>2460</v>
      </c>
      <c r="E147" s="126">
        <v>6</v>
      </c>
      <c r="F147" s="142" t="str">
        <f>VLOOKUP(E147,VIP!$A$2:$O15507,2,0)</f>
        <v>DRBR006</v>
      </c>
      <c r="G147" s="142" t="str">
        <f>VLOOKUP(E147,'LISTADO ATM'!$A$2:$B$900,2,0)</f>
        <v xml:space="preserve">ATM Plaza WAO San Juan </v>
      </c>
      <c r="H147" s="142" t="str">
        <f>VLOOKUP(E147,VIP!$A$2:$O20468,7,FALSE)</f>
        <v>N/A</v>
      </c>
      <c r="I147" s="142" t="str">
        <f>VLOOKUP(E147,VIP!$A$2:$O12433,8,FALSE)</f>
        <v>N/A</v>
      </c>
      <c r="J147" s="142" t="str">
        <f>VLOOKUP(E147,VIP!$A$2:$O12383,8,FALSE)</f>
        <v>N/A</v>
      </c>
      <c r="K147" s="142" t="str">
        <f>VLOOKUP(E147,VIP!$A$2:$O15957,6,0)</f>
        <v/>
      </c>
      <c r="L147" s="135" t="s">
        <v>2434</v>
      </c>
      <c r="M147" s="95" t="s">
        <v>2438</v>
      </c>
      <c r="N147" s="95" t="s">
        <v>2444</v>
      </c>
      <c r="O147" s="142" t="s">
        <v>2461</v>
      </c>
      <c r="P147" s="150"/>
      <c r="Q147" s="129" t="s">
        <v>2434</v>
      </c>
    </row>
    <row r="148" spans="1:28" s="123" customFormat="1" ht="18" x14ac:dyDescent="0.25">
      <c r="A148" s="153" t="str">
        <f>VLOOKUP(E148,'LISTADO ATM'!$A$2:$C$901,3,0)</f>
        <v>DISTRITO NACIONAL</v>
      </c>
      <c r="B148" s="126" t="s">
        <v>2857</v>
      </c>
      <c r="C148" s="96">
        <v>44436.637708333335</v>
      </c>
      <c r="D148" s="96" t="s">
        <v>2441</v>
      </c>
      <c r="E148" s="126">
        <v>993</v>
      </c>
      <c r="F148" s="153" t="str">
        <f>VLOOKUP(E148,VIP!$A$2:$O15569,2,0)</f>
        <v>DRBR993</v>
      </c>
      <c r="G148" s="153" t="str">
        <f>VLOOKUP(E148,'LISTADO ATM'!$A$2:$B$900,2,0)</f>
        <v xml:space="preserve">ATM Centro Medico Integral II </v>
      </c>
      <c r="H148" s="153" t="str">
        <f>VLOOKUP(E148,VIP!$A$2:$O20530,7,FALSE)</f>
        <v>Si</v>
      </c>
      <c r="I148" s="153" t="str">
        <f>VLOOKUP(E148,VIP!$A$2:$O12495,8,FALSE)</f>
        <v>Si</v>
      </c>
      <c r="J148" s="153" t="str">
        <f>VLOOKUP(E148,VIP!$A$2:$O12445,8,FALSE)</f>
        <v>Si</v>
      </c>
      <c r="K148" s="153" t="str">
        <f>VLOOKUP(E148,VIP!$A$2:$O16019,6,0)</f>
        <v>NO</v>
      </c>
      <c r="L148" s="135" t="s">
        <v>2434</v>
      </c>
      <c r="M148" s="95" t="s">
        <v>2438</v>
      </c>
      <c r="N148" s="95" t="s">
        <v>2444</v>
      </c>
      <c r="O148" s="153" t="s">
        <v>2445</v>
      </c>
      <c r="P148" s="153"/>
      <c r="Q148" s="129" t="s">
        <v>2434</v>
      </c>
      <c r="R148" s="44"/>
      <c r="S148" s="101"/>
      <c r="T148" s="101"/>
      <c r="U148" s="101"/>
      <c r="V148" s="78"/>
      <c r="W148" s="69"/>
      <c r="X148" s="42"/>
      <c r="Y148" s="42"/>
      <c r="Z148" s="42"/>
      <c r="AA148" s="42"/>
      <c r="AB148" s="42"/>
    </row>
    <row r="149" spans="1:28" ht="18" x14ac:dyDescent="0.25">
      <c r="A149" s="153" t="str">
        <f>VLOOKUP(E149,'LISTADO ATM'!$A$2:$C$901,3,0)</f>
        <v>DISTRITO NACIONAL</v>
      </c>
      <c r="B149" s="126" t="s">
        <v>2850</v>
      </c>
      <c r="C149" s="96">
        <v>44436.651863425926</v>
      </c>
      <c r="D149" s="96" t="s">
        <v>2460</v>
      </c>
      <c r="E149" s="126">
        <v>567</v>
      </c>
      <c r="F149" s="153" t="str">
        <f>VLOOKUP(E149,VIP!$A$2:$O15562,2,0)</f>
        <v>DRBR015</v>
      </c>
      <c r="G149" s="153" t="str">
        <f>VLOOKUP(E149,'LISTADO ATM'!$A$2:$B$900,2,0)</f>
        <v xml:space="preserve">ATM Oficina Máximo Gómez </v>
      </c>
      <c r="H149" s="153" t="str">
        <f>VLOOKUP(E149,VIP!$A$2:$O20523,7,FALSE)</f>
        <v>Si</v>
      </c>
      <c r="I149" s="153" t="str">
        <f>VLOOKUP(E149,VIP!$A$2:$O12488,8,FALSE)</f>
        <v>Si</v>
      </c>
      <c r="J149" s="153" t="str">
        <f>VLOOKUP(E149,VIP!$A$2:$O12438,8,FALSE)</f>
        <v>Si</v>
      </c>
      <c r="K149" s="153" t="str">
        <f>VLOOKUP(E149,VIP!$A$2:$O16012,6,0)</f>
        <v>NO</v>
      </c>
      <c r="L149" s="135" t="s">
        <v>2434</v>
      </c>
      <c r="M149" s="95" t="s">
        <v>2438</v>
      </c>
      <c r="N149" s="95" t="s">
        <v>2444</v>
      </c>
      <c r="O149" s="153" t="s">
        <v>2461</v>
      </c>
      <c r="P149" s="153"/>
      <c r="Q149" s="129" t="s">
        <v>2434</v>
      </c>
      <c r="R149" s="44"/>
      <c r="S149" s="101"/>
      <c r="T149" s="101"/>
      <c r="U149" s="101"/>
      <c r="V149" s="78"/>
      <c r="W149" s="69"/>
    </row>
    <row r="150" spans="1:28" ht="18" x14ac:dyDescent="0.25">
      <c r="A150" s="153" t="str">
        <f>VLOOKUP(E150,'LISTADO ATM'!$A$2:$C$901,3,0)</f>
        <v>NORTE</v>
      </c>
      <c r="B150" s="126" t="s">
        <v>2848</v>
      </c>
      <c r="C150" s="96">
        <v>44436.705208333333</v>
      </c>
      <c r="D150" s="96" t="s">
        <v>2460</v>
      </c>
      <c r="E150" s="126">
        <v>142</v>
      </c>
      <c r="F150" s="153" t="str">
        <f>VLOOKUP(E150,VIP!$A$2:$O15560,2,0)</f>
        <v>DRBR142</v>
      </c>
      <c r="G150" s="153" t="str">
        <f>VLOOKUP(E150,'LISTADO ATM'!$A$2:$B$900,2,0)</f>
        <v xml:space="preserve">ATM Centro de Caja Galerías Bonao </v>
      </c>
      <c r="H150" s="153" t="str">
        <f>VLOOKUP(E150,VIP!$A$2:$O20521,7,FALSE)</f>
        <v>Si</v>
      </c>
      <c r="I150" s="153" t="str">
        <f>VLOOKUP(E150,VIP!$A$2:$O12486,8,FALSE)</f>
        <v>Si</v>
      </c>
      <c r="J150" s="153" t="str">
        <f>VLOOKUP(E150,VIP!$A$2:$O12436,8,FALSE)</f>
        <v>Si</v>
      </c>
      <c r="K150" s="153" t="str">
        <f>VLOOKUP(E150,VIP!$A$2:$O16010,6,0)</f>
        <v>SI</v>
      </c>
      <c r="L150" s="135" t="s">
        <v>2434</v>
      </c>
      <c r="M150" s="95" t="s">
        <v>2438</v>
      </c>
      <c r="N150" s="95" t="s">
        <v>2444</v>
      </c>
      <c r="O150" s="153" t="s">
        <v>2630</v>
      </c>
      <c r="P150" s="153"/>
      <c r="Q150" s="129" t="s">
        <v>2434</v>
      </c>
      <c r="R150" s="44"/>
      <c r="S150" s="101"/>
      <c r="T150" s="101"/>
      <c r="U150" s="101"/>
      <c r="V150" s="78"/>
      <c r="W150" s="69"/>
    </row>
    <row r="151" spans="1:28" ht="18" x14ac:dyDescent="0.25">
      <c r="A151" s="153" t="str">
        <f>VLOOKUP(E151,'LISTADO ATM'!$A$2:$C$901,3,0)</f>
        <v>DISTRITO NACIONAL</v>
      </c>
      <c r="B151" s="126" t="s">
        <v>2833</v>
      </c>
      <c r="C151" s="96">
        <v>44436.782951388886</v>
      </c>
      <c r="D151" s="96" t="s">
        <v>2441</v>
      </c>
      <c r="E151" s="126">
        <v>580</v>
      </c>
      <c r="F151" s="153" t="str">
        <f>VLOOKUP(E151,VIP!$A$2:$O15545,2,0)</f>
        <v>DRBR523</v>
      </c>
      <c r="G151" s="153" t="str">
        <f>VLOOKUP(E151,'LISTADO ATM'!$A$2:$B$900,2,0)</f>
        <v xml:space="preserve">ATM Edificio Propagas </v>
      </c>
      <c r="H151" s="153" t="str">
        <f>VLOOKUP(E151,VIP!$A$2:$O20506,7,FALSE)</f>
        <v>Si</v>
      </c>
      <c r="I151" s="153" t="str">
        <f>VLOOKUP(E151,VIP!$A$2:$O12471,8,FALSE)</f>
        <v>Si</v>
      </c>
      <c r="J151" s="153" t="str">
        <f>VLOOKUP(E151,VIP!$A$2:$O12421,8,FALSE)</f>
        <v>Si</v>
      </c>
      <c r="K151" s="153" t="str">
        <f>VLOOKUP(E151,VIP!$A$2:$O15995,6,0)</f>
        <v>NO</v>
      </c>
      <c r="L151" s="135" t="s">
        <v>2434</v>
      </c>
      <c r="M151" s="95" t="s">
        <v>2438</v>
      </c>
      <c r="N151" s="95" t="s">
        <v>2444</v>
      </c>
      <c r="O151" s="153" t="s">
        <v>2445</v>
      </c>
      <c r="P151" s="153"/>
      <c r="Q151" s="129" t="s">
        <v>2434</v>
      </c>
      <c r="R151" s="44"/>
      <c r="S151" s="101"/>
      <c r="T151" s="101"/>
      <c r="U151" s="101"/>
      <c r="V151" s="78"/>
      <c r="W151" s="69"/>
    </row>
    <row r="152" spans="1:28" ht="18" x14ac:dyDescent="0.25">
      <c r="A152" s="153" t="str">
        <f>VLOOKUP(E152,'LISTADO ATM'!$A$2:$C$901,3,0)</f>
        <v>NORTE</v>
      </c>
      <c r="B152" s="126" t="s">
        <v>2823</v>
      </c>
      <c r="C152" s="96">
        <v>44436.798958333333</v>
      </c>
      <c r="D152" s="96" t="s">
        <v>2460</v>
      </c>
      <c r="E152" s="126">
        <v>752</v>
      </c>
      <c r="F152" s="153" t="str">
        <f>VLOOKUP(E152,VIP!$A$2:$O15539,2,0)</f>
        <v>DRBR280</v>
      </c>
      <c r="G152" s="153" t="str">
        <f>VLOOKUP(E152,'LISTADO ATM'!$A$2:$B$900,2,0)</f>
        <v xml:space="preserve">ATM UNP Las Carolinas (La Vega) </v>
      </c>
      <c r="H152" s="153" t="str">
        <f>VLOOKUP(E152,VIP!$A$2:$O20500,7,FALSE)</f>
        <v>Si</v>
      </c>
      <c r="I152" s="153" t="str">
        <f>VLOOKUP(E152,VIP!$A$2:$O12465,8,FALSE)</f>
        <v>Si</v>
      </c>
      <c r="J152" s="153" t="str">
        <f>VLOOKUP(E152,VIP!$A$2:$O12415,8,FALSE)</f>
        <v>Si</v>
      </c>
      <c r="K152" s="153" t="str">
        <f>VLOOKUP(E152,VIP!$A$2:$O15989,6,0)</f>
        <v>SI</v>
      </c>
      <c r="L152" s="135" t="s">
        <v>2434</v>
      </c>
      <c r="M152" s="95" t="s">
        <v>2438</v>
      </c>
      <c r="N152" s="95" t="s">
        <v>2444</v>
      </c>
      <c r="O152" s="153" t="s">
        <v>2630</v>
      </c>
      <c r="P152" s="153"/>
      <c r="Q152" s="129" t="s">
        <v>2434</v>
      </c>
      <c r="R152" s="44"/>
      <c r="S152" s="101"/>
      <c r="T152" s="101"/>
      <c r="U152" s="101"/>
      <c r="V152" s="78"/>
      <c r="W152" s="69"/>
    </row>
    <row r="153" spans="1:28" ht="18" x14ac:dyDescent="0.25">
      <c r="A153" s="153" t="str">
        <f>VLOOKUP(E153,'LISTADO ATM'!$A$2:$C$901,3,0)</f>
        <v>ESTE</v>
      </c>
      <c r="B153" s="126" t="s">
        <v>2822</v>
      </c>
      <c r="C153" s="96">
        <v>44436.810891203706</v>
      </c>
      <c r="D153" s="96" t="s">
        <v>2460</v>
      </c>
      <c r="E153" s="126">
        <v>385</v>
      </c>
      <c r="F153" s="153" t="str">
        <f>VLOOKUP(E153,VIP!$A$2:$O15538,2,0)</f>
        <v>DRBR385</v>
      </c>
      <c r="G153" s="153" t="str">
        <f>VLOOKUP(E153,'LISTADO ATM'!$A$2:$B$900,2,0)</f>
        <v xml:space="preserve">ATM Plaza Verón I </v>
      </c>
      <c r="H153" s="153" t="str">
        <f>VLOOKUP(E153,VIP!$A$2:$O20499,7,FALSE)</f>
        <v>Si</v>
      </c>
      <c r="I153" s="153" t="str">
        <f>VLOOKUP(E153,VIP!$A$2:$O12464,8,FALSE)</f>
        <v>Si</v>
      </c>
      <c r="J153" s="153" t="str">
        <f>VLOOKUP(E153,VIP!$A$2:$O12414,8,FALSE)</f>
        <v>Si</v>
      </c>
      <c r="K153" s="153" t="str">
        <f>VLOOKUP(E153,VIP!$A$2:$O15988,6,0)</f>
        <v>NO</v>
      </c>
      <c r="L153" s="135" t="s">
        <v>2434</v>
      </c>
      <c r="M153" s="95" t="s">
        <v>2438</v>
      </c>
      <c r="N153" s="95" t="s">
        <v>2444</v>
      </c>
      <c r="O153" s="153" t="s">
        <v>2630</v>
      </c>
      <c r="P153" s="153"/>
      <c r="Q153" s="129" t="s">
        <v>2434</v>
      </c>
      <c r="R153" s="44"/>
      <c r="S153" s="101"/>
      <c r="T153" s="101"/>
      <c r="U153" s="101"/>
      <c r="V153" s="78"/>
      <c r="W153" s="69"/>
    </row>
    <row r="154" spans="1:28" ht="18" x14ac:dyDescent="0.25">
      <c r="A154" s="153" t="str">
        <f>VLOOKUP(E154,'LISTADO ATM'!$A$2:$C$901,3,0)</f>
        <v>SUR</v>
      </c>
      <c r="B154" s="126" t="s">
        <v>2819</v>
      </c>
      <c r="C154" s="96">
        <v>44436.817754629628</v>
      </c>
      <c r="D154" s="96" t="s">
        <v>2460</v>
      </c>
      <c r="E154" s="126">
        <v>962</v>
      </c>
      <c r="F154" s="153" t="str">
        <f>VLOOKUP(E154,VIP!$A$2:$O15535,2,0)</f>
        <v>DRBR962</v>
      </c>
      <c r="G154" s="153" t="str">
        <f>VLOOKUP(E154,'LISTADO ATM'!$A$2:$B$900,2,0)</f>
        <v xml:space="preserve">ATM Oficina Villa Ofelia II (San Juan) </v>
      </c>
      <c r="H154" s="153" t="str">
        <f>VLOOKUP(E154,VIP!$A$2:$O20496,7,FALSE)</f>
        <v>Si</v>
      </c>
      <c r="I154" s="153" t="str">
        <f>VLOOKUP(E154,VIP!$A$2:$O12461,8,FALSE)</f>
        <v>Si</v>
      </c>
      <c r="J154" s="153" t="str">
        <f>VLOOKUP(E154,VIP!$A$2:$O12411,8,FALSE)</f>
        <v>Si</v>
      </c>
      <c r="K154" s="153" t="str">
        <f>VLOOKUP(E154,VIP!$A$2:$O15985,6,0)</f>
        <v>NO</v>
      </c>
      <c r="L154" s="135" t="s">
        <v>2434</v>
      </c>
      <c r="M154" s="95" t="s">
        <v>2438</v>
      </c>
      <c r="N154" s="95" t="s">
        <v>2444</v>
      </c>
      <c r="O154" s="153" t="s">
        <v>2630</v>
      </c>
      <c r="P154" s="153"/>
      <c r="Q154" s="129" t="s">
        <v>2434</v>
      </c>
      <c r="R154" s="44"/>
      <c r="S154" s="101"/>
      <c r="T154" s="101"/>
      <c r="U154" s="101"/>
      <c r="V154" s="78"/>
      <c r="W154" s="69"/>
    </row>
    <row r="155" spans="1:28" ht="18" x14ac:dyDescent="0.25">
      <c r="A155" s="153" t="str">
        <f>VLOOKUP(E155,'LISTADO ATM'!$A$2:$C$901,3,0)</f>
        <v>ESTE</v>
      </c>
      <c r="B155" s="126" t="s">
        <v>2894</v>
      </c>
      <c r="C155" s="96">
        <v>44436.887314814812</v>
      </c>
      <c r="D155" s="96" t="s">
        <v>2460</v>
      </c>
      <c r="E155" s="126">
        <v>386</v>
      </c>
      <c r="F155" s="153" t="str">
        <f>VLOOKUP(E155,VIP!$A$2:$O15531,2,0)</f>
        <v>DRBR386</v>
      </c>
      <c r="G155" s="153" t="str">
        <f>VLOOKUP(E155,'LISTADO ATM'!$A$2:$B$900,2,0)</f>
        <v xml:space="preserve">ATM Plaza Verón II </v>
      </c>
      <c r="H155" s="153" t="str">
        <f>VLOOKUP(E155,VIP!$A$2:$O20492,7,FALSE)</f>
        <v>Si</v>
      </c>
      <c r="I155" s="153" t="str">
        <f>VLOOKUP(E155,VIP!$A$2:$O12457,8,FALSE)</f>
        <v>Si</v>
      </c>
      <c r="J155" s="153" t="str">
        <f>VLOOKUP(E155,VIP!$A$2:$O12407,8,FALSE)</f>
        <v>Si</v>
      </c>
      <c r="K155" s="153" t="str">
        <f>VLOOKUP(E155,VIP!$A$2:$O15981,6,0)</f>
        <v>NO</v>
      </c>
      <c r="L155" s="135" t="s">
        <v>2434</v>
      </c>
      <c r="M155" s="95" t="s">
        <v>2438</v>
      </c>
      <c r="N155" s="95" t="s">
        <v>2444</v>
      </c>
      <c r="O155" s="153" t="s">
        <v>2630</v>
      </c>
      <c r="P155" s="153"/>
      <c r="Q155" s="129" t="s">
        <v>2434</v>
      </c>
      <c r="R155" s="44"/>
      <c r="S155" s="101"/>
      <c r="T155" s="101"/>
      <c r="U155" s="101"/>
      <c r="V155" s="78"/>
      <c r="W155" s="69"/>
    </row>
    <row r="156" spans="1:28" ht="18" x14ac:dyDescent="0.25">
      <c r="A156" s="153" t="str">
        <f>VLOOKUP(E156,'LISTADO ATM'!$A$2:$C$901,3,0)</f>
        <v>NORTE</v>
      </c>
      <c r="B156" s="126" t="s">
        <v>2895</v>
      </c>
      <c r="C156" s="96">
        <v>44436.884351851855</v>
      </c>
      <c r="D156" s="96" t="s">
        <v>2460</v>
      </c>
      <c r="E156" s="126">
        <v>380</v>
      </c>
      <c r="F156" s="153" t="str">
        <f>VLOOKUP(E156,VIP!$A$2:$O15532,2,0)</f>
        <v>DRBR380</v>
      </c>
      <c r="G156" s="153" t="str">
        <f>VLOOKUP(E156,'LISTADO ATM'!$A$2:$B$900,2,0)</f>
        <v xml:space="preserve">ATM Oficina Navarrete </v>
      </c>
      <c r="H156" s="153" t="str">
        <f>VLOOKUP(E156,VIP!$A$2:$O20493,7,FALSE)</f>
        <v>Si</v>
      </c>
      <c r="I156" s="153" t="str">
        <f>VLOOKUP(E156,VIP!$A$2:$O12458,8,FALSE)</f>
        <v>Si</v>
      </c>
      <c r="J156" s="153" t="str">
        <f>VLOOKUP(E156,VIP!$A$2:$O12408,8,FALSE)</f>
        <v>Si</v>
      </c>
      <c r="K156" s="153" t="str">
        <f>VLOOKUP(E156,VIP!$A$2:$O15982,6,0)</f>
        <v>NO</v>
      </c>
      <c r="L156" s="135" t="s">
        <v>2434</v>
      </c>
      <c r="M156" s="95" t="s">
        <v>2438</v>
      </c>
      <c r="N156" s="95" t="s">
        <v>2444</v>
      </c>
      <c r="O156" s="153" t="s">
        <v>2630</v>
      </c>
      <c r="P156" s="153"/>
      <c r="Q156" s="129" t="s">
        <v>2434</v>
      </c>
      <c r="R156" s="44"/>
      <c r="S156" s="101"/>
      <c r="T156" s="101"/>
      <c r="U156" s="101"/>
      <c r="V156" s="78"/>
      <c r="W156" s="69"/>
    </row>
    <row r="157" spans="1:28" ht="18" x14ac:dyDescent="0.25">
      <c r="A157" s="153" t="str">
        <f>VLOOKUP(E157,'LISTADO ATM'!$A$2:$C$901,3,0)</f>
        <v>DISTRITO NACIONAL</v>
      </c>
      <c r="B157" s="126" t="s">
        <v>2722</v>
      </c>
      <c r="C157" s="96">
        <v>44436.008773148147</v>
      </c>
      <c r="D157" s="96" t="s">
        <v>2174</v>
      </c>
      <c r="E157" s="126">
        <v>318</v>
      </c>
      <c r="F157" s="153" t="str">
        <f>VLOOKUP(E157,VIP!$A$2:$O15477,2,0)</f>
        <v>DRBR318</v>
      </c>
      <c r="G157" s="153" t="str">
        <f>VLOOKUP(E157,'LISTADO ATM'!$A$2:$B$900,2,0)</f>
        <v>ATM Autoservicio Lope de Vega</v>
      </c>
      <c r="H157" s="153" t="str">
        <f>VLOOKUP(E157,VIP!$A$2:$O20438,7,FALSE)</f>
        <v>Si</v>
      </c>
      <c r="I157" s="153" t="str">
        <f>VLOOKUP(E157,VIP!$A$2:$O12403,8,FALSE)</f>
        <v>Si</v>
      </c>
      <c r="J157" s="153" t="str">
        <f>VLOOKUP(E157,VIP!$A$2:$O12353,8,FALSE)</f>
        <v>Si</v>
      </c>
      <c r="K157" s="153" t="str">
        <f>VLOOKUP(E157,VIP!$A$2:$O15927,6,0)</f>
        <v>NO</v>
      </c>
      <c r="L157" s="135" t="s">
        <v>2674</v>
      </c>
      <c r="M157" s="95" t="s">
        <v>2438</v>
      </c>
      <c r="N157" s="95" t="s">
        <v>2444</v>
      </c>
      <c r="O157" s="153" t="s">
        <v>2446</v>
      </c>
      <c r="P157" s="153"/>
      <c r="Q157" s="129" t="s">
        <v>2674</v>
      </c>
      <c r="R157" s="44"/>
      <c r="S157" s="101"/>
      <c r="T157" s="101"/>
      <c r="U157" s="101"/>
      <c r="V157" s="78"/>
      <c r="W157" s="69"/>
    </row>
    <row r="158" spans="1:28" ht="18" x14ac:dyDescent="0.25">
      <c r="A158" s="153" t="str">
        <f>VLOOKUP(E158,'LISTADO ATM'!$A$2:$C$901,3,0)</f>
        <v>SUR</v>
      </c>
      <c r="B158" s="126" t="s">
        <v>2729</v>
      </c>
      <c r="C158" s="96">
        <v>44436.454039351855</v>
      </c>
      <c r="D158" s="96" t="s">
        <v>2174</v>
      </c>
      <c r="E158" s="126">
        <v>699</v>
      </c>
      <c r="F158" s="153" t="str">
        <f>VLOOKUP(E158,VIP!$A$2:$O15484,2,0)</f>
        <v>DRBR699</v>
      </c>
      <c r="G158" s="153" t="str">
        <f>VLOOKUP(E158,'LISTADO ATM'!$A$2:$B$900,2,0)</f>
        <v>ATM S/M Bravo Bani</v>
      </c>
      <c r="H158" s="153" t="str">
        <f>VLOOKUP(E158,VIP!$A$2:$O20445,7,FALSE)</f>
        <v>NO</v>
      </c>
      <c r="I158" s="153" t="str">
        <f>VLOOKUP(E158,VIP!$A$2:$O12410,8,FALSE)</f>
        <v>SI</v>
      </c>
      <c r="J158" s="153" t="str">
        <f>VLOOKUP(E158,VIP!$A$2:$O12360,8,FALSE)</f>
        <v>SI</v>
      </c>
      <c r="K158" s="153" t="str">
        <f>VLOOKUP(E158,VIP!$A$2:$O15934,6,0)</f>
        <v>NO</v>
      </c>
      <c r="L158" s="135" t="s">
        <v>2631</v>
      </c>
      <c r="M158" s="95" t="s">
        <v>2438</v>
      </c>
      <c r="N158" s="95" t="s">
        <v>2444</v>
      </c>
      <c r="O158" s="153" t="s">
        <v>2446</v>
      </c>
      <c r="P158" s="153"/>
      <c r="Q158" s="129" t="s">
        <v>2631</v>
      </c>
      <c r="R158" s="44"/>
      <c r="S158" s="101"/>
      <c r="T158" s="101"/>
      <c r="U158" s="101"/>
      <c r="V158" s="78"/>
      <c r="W158" s="69"/>
    </row>
    <row r="159" spans="1:28" ht="18" x14ac:dyDescent="0.25">
      <c r="A159" s="153" t="str">
        <f>VLOOKUP(E159,'LISTADO ATM'!$A$2:$C$901,3,0)</f>
        <v>DISTRITO NACIONAL</v>
      </c>
      <c r="B159" s="126" t="s">
        <v>2680</v>
      </c>
      <c r="C159" s="96">
        <v>44435.764861111114</v>
      </c>
      <c r="D159" s="96" t="s">
        <v>2174</v>
      </c>
      <c r="E159" s="126">
        <v>26</v>
      </c>
      <c r="F159" s="153" t="str">
        <f>VLOOKUP(E159,VIP!$A$2:$O15466,2,0)</f>
        <v>DRBR221</v>
      </c>
      <c r="G159" s="153" t="str">
        <f>VLOOKUP(E159,'LISTADO ATM'!$A$2:$B$900,2,0)</f>
        <v>ATM S/M Jumbo San Isidro</v>
      </c>
      <c r="H159" s="153" t="str">
        <f>VLOOKUP(E159,VIP!$A$2:$O20427,7,FALSE)</f>
        <v>Si</v>
      </c>
      <c r="I159" s="153" t="str">
        <f>VLOOKUP(E159,VIP!$A$2:$O12392,8,FALSE)</f>
        <v>Si</v>
      </c>
      <c r="J159" s="153" t="str">
        <f>VLOOKUP(E159,VIP!$A$2:$O12342,8,FALSE)</f>
        <v>Si</v>
      </c>
      <c r="K159" s="153" t="str">
        <f>VLOOKUP(E159,VIP!$A$2:$O15916,6,0)</f>
        <v>NO</v>
      </c>
      <c r="L159" s="135" t="s">
        <v>2632</v>
      </c>
      <c r="M159" s="95" t="s">
        <v>2438</v>
      </c>
      <c r="N159" s="95" t="s">
        <v>2444</v>
      </c>
      <c r="O159" s="153" t="s">
        <v>2446</v>
      </c>
      <c r="P159" s="153" t="s">
        <v>2628</v>
      </c>
      <c r="Q159" s="129" t="s">
        <v>2632</v>
      </c>
      <c r="R159" s="44"/>
      <c r="S159" s="101"/>
      <c r="T159" s="101"/>
      <c r="U159" s="101"/>
      <c r="V159" s="78"/>
      <c r="W159" s="69"/>
    </row>
    <row r="160" spans="1:28" ht="18" x14ac:dyDescent="0.25">
      <c r="A160" s="153" t="str">
        <f>VLOOKUP(E160,'LISTADO ATM'!$A$2:$C$901,3,0)</f>
        <v>ESTE</v>
      </c>
      <c r="B160" s="126" t="s">
        <v>2844</v>
      </c>
      <c r="C160" s="96">
        <v>44436.742129629631</v>
      </c>
      <c r="D160" s="96" t="s">
        <v>2174</v>
      </c>
      <c r="E160" s="126">
        <v>117</v>
      </c>
      <c r="F160" s="153" t="str">
        <f>VLOOKUP(E160,VIP!$A$2:$O15556,2,0)</f>
        <v>DRBR117</v>
      </c>
      <c r="G160" s="153" t="str">
        <f>VLOOKUP(E160,'LISTADO ATM'!$A$2:$B$900,2,0)</f>
        <v xml:space="preserve">ATM Oficina El Seybo </v>
      </c>
      <c r="H160" s="153" t="str">
        <f>VLOOKUP(E160,VIP!$A$2:$O20517,7,FALSE)</f>
        <v>Si</v>
      </c>
      <c r="I160" s="153" t="str">
        <f>VLOOKUP(E160,VIP!$A$2:$O12482,8,FALSE)</f>
        <v>Si</v>
      </c>
      <c r="J160" s="153" t="str">
        <f>VLOOKUP(E160,VIP!$A$2:$O12432,8,FALSE)</f>
        <v>Si</v>
      </c>
      <c r="K160" s="153" t="str">
        <f>VLOOKUP(E160,VIP!$A$2:$O16006,6,0)</f>
        <v>SI</v>
      </c>
      <c r="L160" s="135" t="s">
        <v>2632</v>
      </c>
      <c r="M160" s="95" t="s">
        <v>2438</v>
      </c>
      <c r="N160" s="95" t="s">
        <v>2444</v>
      </c>
      <c r="O160" s="153" t="s">
        <v>2446</v>
      </c>
      <c r="P160" s="153" t="s">
        <v>2628</v>
      </c>
      <c r="Q160" s="129" t="s">
        <v>2632</v>
      </c>
      <c r="R160" s="44"/>
      <c r="S160" s="101"/>
      <c r="T160" s="101"/>
      <c r="U160" s="101"/>
      <c r="V160" s="78"/>
      <c r="W160" s="69"/>
    </row>
    <row r="161" spans="1:23" ht="18" x14ac:dyDescent="0.25">
      <c r="A161" s="153" t="str">
        <f>VLOOKUP(E161,'LISTADO ATM'!$A$2:$C$901,3,0)</f>
        <v>DISTRITO NACIONAL</v>
      </c>
      <c r="B161" s="126" t="s">
        <v>2843</v>
      </c>
      <c r="C161" s="96">
        <v>44436.745798611111</v>
      </c>
      <c r="D161" s="96" t="s">
        <v>2174</v>
      </c>
      <c r="E161" s="126">
        <v>527</v>
      </c>
      <c r="F161" s="153" t="str">
        <f>VLOOKUP(E161,VIP!$A$2:$O15555,2,0)</f>
        <v>DRBR527</v>
      </c>
      <c r="G161" s="153" t="str">
        <f>VLOOKUP(E161,'LISTADO ATM'!$A$2:$B$900,2,0)</f>
        <v>ATM Oficina Zona Oriental II</v>
      </c>
      <c r="H161" s="153" t="str">
        <f>VLOOKUP(E161,VIP!$A$2:$O20516,7,FALSE)</f>
        <v>Si</v>
      </c>
      <c r="I161" s="153" t="str">
        <f>VLOOKUP(E161,VIP!$A$2:$O12481,8,FALSE)</f>
        <v>Si</v>
      </c>
      <c r="J161" s="153" t="str">
        <f>VLOOKUP(E161,VIP!$A$2:$O12431,8,FALSE)</f>
        <v>Si</v>
      </c>
      <c r="K161" s="153" t="str">
        <f>VLOOKUP(E161,VIP!$A$2:$O16005,6,0)</f>
        <v>SI</v>
      </c>
      <c r="L161" s="135" t="s">
        <v>2632</v>
      </c>
      <c r="M161" s="95" t="s">
        <v>2438</v>
      </c>
      <c r="N161" s="95" t="s">
        <v>2444</v>
      </c>
      <c r="O161" s="153" t="s">
        <v>2446</v>
      </c>
      <c r="P161" s="153" t="s">
        <v>2628</v>
      </c>
      <c r="Q161" s="129" t="s">
        <v>2632</v>
      </c>
      <c r="R161" s="44"/>
      <c r="S161" s="101"/>
      <c r="T161" s="101"/>
      <c r="U161" s="101"/>
      <c r="V161" s="78"/>
      <c r="W161" s="69"/>
    </row>
    <row r="162" spans="1:23" ht="18" x14ac:dyDescent="0.25">
      <c r="A162" s="153" t="str">
        <f>VLOOKUP(E162,'LISTADO ATM'!$A$2:$C$901,3,0)</f>
        <v>NORTE</v>
      </c>
      <c r="B162" s="126" t="s">
        <v>2842</v>
      </c>
      <c r="C162" s="96">
        <v>44436.746782407405</v>
      </c>
      <c r="D162" s="96" t="s">
        <v>2175</v>
      </c>
      <c r="E162" s="126">
        <v>171</v>
      </c>
      <c r="F162" s="153" t="str">
        <f>VLOOKUP(E162,VIP!$A$2:$O15554,2,0)</f>
        <v>DRBR171</v>
      </c>
      <c r="G162" s="153" t="str">
        <f>VLOOKUP(E162,'LISTADO ATM'!$A$2:$B$900,2,0)</f>
        <v xml:space="preserve">ATM Oficina Moca </v>
      </c>
      <c r="H162" s="153" t="str">
        <f>VLOOKUP(E162,VIP!$A$2:$O20515,7,FALSE)</f>
        <v>Si</v>
      </c>
      <c r="I162" s="153" t="str">
        <f>VLOOKUP(E162,VIP!$A$2:$O12480,8,FALSE)</f>
        <v>Si</v>
      </c>
      <c r="J162" s="153" t="str">
        <f>VLOOKUP(E162,VIP!$A$2:$O12430,8,FALSE)</f>
        <v>Si</v>
      </c>
      <c r="K162" s="153" t="str">
        <f>VLOOKUP(E162,VIP!$A$2:$O16004,6,0)</f>
        <v>NO</v>
      </c>
      <c r="L162" s="135" t="s">
        <v>2632</v>
      </c>
      <c r="M162" s="95" t="s">
        <v>2438</v>
      </c>
      <c r="N162" s="95" t="s">
        <v>2444</v>
      </c>
      <c r="O162" s="153" t="s">
        <v>2582</v>
      </c>
      <c r="P162" s="153" t="s">
        <v>2628</v>
      </c>
      <c r="Q162" s="129" t="s">
        <v>2632</v>
      </c>
      <c r="R162" s="44"/>
      <c r="S162" s="101"/>
      <c r="T162" s="101"/>
      <c r="U162" s="101"/>
      <c r="V162" s="78"/>
      <c r="W162" s="69"/>
    </row>
    <row r="163" spans="1:23" ht="18" x14ac:dyDescent="0.25">
      <c r="A163" s="153" t="str">
        <f>VLOOKUP(E163,'LISTADO ATM'!$A$2:$C$901,3,0)</f>
        <v>ESTE</v>
      </c>
      <c r="B163" s="126" t="s">
        <v>2891</v>
      </c>
      <c r="C163" s="96">
        <v>44436.944444444445</v>
      </c>
      <c r="D163" s="96" t="s">
        <v>2174</v>
      </c>
      <c r="E163" s="126">
        <v>631</v>
      </c>
      <c r="F163" s="153" t="str">
        <f>VLOOKUP(E163,VIP!$A$2:$O15528,2,0)</f>
        <v>DRBR417</v>
      </c>
      <c r="G163" s="153" t="str">
        <f>VLOOKUP(E163,'LISTADO ATM'!$A$2:$B$900,2,0)</f>
        <v xml:space="preserve">ATM ASOCODEQUI (San Pedro) </v>
      </c>
      <c r="H163" s="153" t="str">
        <f>VLOOKUP(E163,VIP!$A$2:$O20489,7,FALSE)</f>
        <v>Si</v>
      </c>
      <c r="I163" s="153" t="str">
        <f>VLOOKUP(E163,VIP!$A$2:$O12454,8,FALSE)</f>
        <v>Si</v>
      </c>
      <c r="J163" s="153" t="str">
        <f>VLOOKUP(E163,VIP!$A$2:$O12404,8,FALSE)</f>
        <v>Si</v>
      </c>
      <c r="K163" s="153" t="str">
        <f>VLOOKUP(E163,VIP!$A$2:$O15978,6,0)</f>
        <v>NO</v>
      </c>
      <c r="L163" s="135" t="s">
        <v>2632</v>
      </c>
      <c r="M163" s="95" t="s">
        <v>2438</v>
      </c>
      <c r="N163" s="95" t="s">
        <v>2444</v>
      </c>
      <c r="O163" s="153" t="s">
        <v>2446</v>
      </c>
      <c r="P163" s="153"/>
      <c r="Q163" s="129" t="s">
        <v>2632</v>
      </c>
      <c r="R163" s="44"/>
      <c r="S163" s="101"/>
      <c r="T163" s="101"/>
      <c r="U163" s="101"/>
      <c r="V163" s="78"/>
      <c r="W163" s="69"/>
    </row>
    <row r="164" spans="1:23" ht="18" x14ac:dyDescent="0.25">
      <c r="A164" s="153" t="str">
        <f>VLOOKUP(E164,'LISTADO ATM'!$A$2:$C$901,3,0)</f>
        <v>DISTRITO NACIONAL</v>
      </c>
      <c r="B164" s="126" t="s">
        <v>2640</v>
      </c>
      <c r="C164" s="96">
        <v>44434.459016203706</v>
      </c>
      <c r="D164" s="96" t="s">
        <v>2174</v>
      </c>
      <c r="E164" s="126">
        <v>909</v>
      </c>
      <c r="F164" s="153" t="str">
        <f>VLOOKUP(E164,VIP!$A$2:$O15451,2,0)</f>
        <v>DRBR01A</v>
      </c>
      <c r="G164" s="153" t="str">
        <f>VLOOKUP(E164,'LISTADO ATM'!$A$2:$B$900,2,0)</f>
        <v xml:space="preserve">ATM UNP UASD </v>
      </c>
      <c r="H164" s="153" t="str">
        <f>VLOOKUP(E164,VIP!$A$2:$O20412,7,FALSE)</f>
        <v>Si</v>
      </c>
      <c r="I164" s="153" t="str">
        <f>VLOOKUP(E164,VIP!$A$2:$O12377,8,FALSE)</f>
        <v>Si</v>
      </c>
      <c r="J164" s="153" t="str">
        <f>VLOOKUP(E164,VIP!$A$2:$O12327,8,FALSE)</f>
        <v>Si</v>
      </c>
      <c r="K164" s="153" t="str">
        <f>VLOOKUP(E164,VIP!$A$2:$O15901,6,0)</f>
        <v>SI</v>
      </c>
      <c r="L164" s="135" t="s">
        <v>2626</v>
      </c>
      <c r="M164" s="95" t="s">
        <v>2438</v>
      </c>
      <c r="N164" s="95" t="s">
        <v>2636</v>
      </c>
      <c r="O164" s="153" t="s">
        <v>2446</v>
      </c>
      <c r="P164" s="153"/>
      <c r="Q164" s="129" t="s">
        <v>2626</v>
      </c>
      <c r="R164" s="44"/>
      <c r="S164" s="101"/>
      <c r="T164" s="101"/>
      <c r="U164" s="101"/>
      <c r="V164" s="78"/>
      <c r="W164" s="69"/>
    </row>
    <row r="165" spans="1:23" ht="18" x14ac:dyDescent="0.25">
      <c r="A165" s="153" t="str">
        <f>VLOOKUP(E165,'LISTADO ATM'!$A$2:$C$901,3,0)</f>
        <v>ESTE</v>
      </c>
      <c r="B165" s="126" t="s">
        <v>2665</v>
      </c>
      <c r="C165" s="96">
        <v>44435.561412037037</v>
      </c>
      <c r="D165" s="96" t="s">
        <v>2460</v>
      </c>
      <c r="E165" s="126">
        <v>429</v>
      </c>
      <c r="F165" s="153" t="str">
        <f>VLOOKUP(E165,VIP!$A$2:$O15467,2,0)</f>
        <v>DRBR429</v>
      </c>
      <c r="G165" s="153" t="str">
        <f>VLOOKUP(E165,'LISTADO ATM'!$A$2:$B$900,2,0)</f>
        <v xml:space="preserve">ATM Oficina Jumbo La Romana </v>
      </c>
      <c r="H165" s="153" t="str">
        <f>VLOOKUP(E165,VIP!$A$2:$O20428,7,FALSE)</f>
        <v>Si</v>
      </c>
      <c r="I165" s="153" t="str">
        <f>VLOOKUP(E165,VIP!$A$2:$O12393,8,FALSE)</f>
        <v>Si</v>
      </c>
      <c r="J165" s="153" t="str">
        <f>VLOOKUP(E165,VIP!$A$2:$O12343,8,FALSE)</f>
        <v>Si</v>
      </c>
      <c r="K165" s="153" t="str">
        <f>VLOOKUP(E165,VIP!$A$2:$O15917,6,0)</f>
        <v>NO</v>
      </c>
      <c r="L165" s="135" t="s">
        <v>2410</v>
      </c>
      <c r="M165" s="95" t="s">
        <v>2438</v>
      </c>
      <c r="N165" s="95" t="s">
        <v>2444</v>
      </c>
      <c r="O165" s="153" t="s">
        <v>2630</v>
      </c>
      <c r="P165" s="153"/>
      <c r="Q165" s="129" t="s">
        <v>2410</v>
      </c>
      <c r="R165" s="44"/>
      <c r="S165" s="101"/>
      <c r="T165" s="101"/>
      <c r="U165" s="101"/>
      <c r="V165" s="78"/>
      <c r="W165" s="69"/>
    </row>
    <row r="166" spans="1:23" ht="18" x14ac:dyDescent="0.25">
      <c r="A166" s="153" t="str">
        <f>VLOOKUP(E166,'LISTADO ATM'!$A$2:$C$901,3,0)</f>
        <v>DISTRITO NACIONAL</v>
      </c>
      <c r="B166" s="126" t="s">
        <v>2678</v>
      </c>
      <c r="C166" s="96">
        <v>44435.766828703701</v>
      </c>
      <c r="D166" s="96" t="s">
        <v>2441</v>
      </c>
      <c r="E166" s="126">
        <v>331</v>
      </c>
      <c r="F166" s="153" t="str">
        <f>VLOOKUP(E166,VIP!$A$2:$O15462,2,0)</f>
        <v>DRBR331</v>
      </c>
      <c r="G166" s="153" t="str">
        <f>VLOOKUP(E166,'LISTADO ATM'!$A$2:$B$900,2,0)</f>
        <v>ATM Ayuntamiento Sto. Dgo. Este</v>
      </c>
      <c r="H166" s="153" t="str">
        <f>VLOOKUP(E166,VIP!$A$2:$O20423,7,FALSE)</f>
        <v>N/A</v>
      </c>
      <c r="I166" s="153" t="str">
        <f>VLOOKUP(E166,VIP!$A$2:$O12388,8,FALSE)</f>
        <v>N/A</v>
      </c>
      <c r="J166" s="153" t="str">
        <f>VLOOKUP(E166,VIP!$A$2:$O12338,8,FALSE)</f>
        <v>N/A</v>
      </c>
      <c r="K166" s="153" t="str">
        <f>VLOOKUP(E166,VIP!$A$2:$O15912,6,0)</f>
        <v>NO</v>
      </c>
      <c r="L166" s="135" t="s">
        <v>2410</v>
      </c>
      <c r="M166" s="95" t="s">
        <v>2438</v>
      </c>
      <c r="N166" s="95" t="s">
        <v>2444</v>
      </c>
      <c r="O166" s="153" t="s">
        <v>2445</v>
      </c>
      <c r="P166" s="153"/>
      <c r="Q166" s="129" t="s">
        <v>2410</v>
      </c>
      <c r="R166" s="44"/>
      <c r="S166" s="101"/>
      <c r="T166" s="101"/>
      <c r="U166" s="101"/>
      <c r="V166" s="78"/>
      <c r="W166" s="69"/>
    </row>
    <row r="167" spans="1:23" ht="18" x14ac:dyDescent="0.25">
      <c r="A167" s="153" t="str">
        <f>VLOOKUP(E167,'LISTADO ATM'!$A$2:$C$901,3,0)</f>
        <v>DISTRITO NACIONAL</v>
      </c>
      <c r="B167" s="126" t="s">
        <v>2715</v>
      </c>
      <c r="C167" s="96">
        <v>44436.050312500003</v>
      </c>
      <c r="D167" s="96" t="s">
        <v>2441</v>
      </c>
      <c r="E167" s="126">
        <v>884</v>
      </c>
      <c r="F167" s="153" t="str">
        <f>VLOOKUP(E167,VIP!$A$2:$O15470,2,0)</f>
        <v>DRBR884</v>
      </c>
      <c r="G167" s="153" t="str">
        <f>VLOOKUP(E167,'LISTADO ATM'!$A$2:$B$900,2,0)</f>
        <v xml:space="preserve">ATM UNP Olé Sabana Perdida </v>
      </c>
      <c r="H167" s="153" t="str">
        <f>VLOOKUP(E167,VIP!$A$2:$O20431,7,FALSE)</f>
        <v>Si</v>
      </c>
      <c r="I167" s="153" t="str">
        <f>VLOOKUP(E167,VIP!$A$2:$O12396,8,FALSE)</f>
        <v>Si</v>
      </c>
      <c r="J167" s="153" t="str">
        <f>VLOOKUP(E167,VIP!$A$2:$O12346,8,FALSE)</f>
        <v>Si</v>
      </c>
      <c r="K167" s="153" t="str">
        <f>VLOOKUP(E167,VIP!$A$2:$O15920,6,0)</f>
        <v>NO</v>
      </c>
      <c r="L167" s="135" t="s">
        <v>2410</v>
      </c>
      <c r="M167" s="95" t="s">
        <v>2438</v>
      </c>
      <c r="N167" s="95" t="s">
        <v>2444</v>
      </c>
      <c r="O167" s="153" t="s">
        <v>2445</v>
      </c>
      <c r="P167" s="153"/>
      <c r="Q167" s="129" t="s">
        <v>2410</v>
      </c>
      <c r="R167" s="44"/>
      <c r="S167" s="101"/>
      <c r="T167" s="101"/>
      <c r="U167" s="101"/>
      <c r="V167" s="78"/>
      <c r="W167" s="69"/>
    </row>
    <row r="168" spans="1:23" ht="18" x14ac:dyDescent="0.25">
      <c r="A168" s="153" t="str">
        <f>VLOOKUP(E168,'LISTADO ATM'!$A$2:$C$901,3,0)</f>
        <v>DISTRITO NACIONAL</v>
      </c>
      <c r="B168" s="126" t="s">
        <v>2724</v>
      </c>
      <c r="C168" s="96">
        <v>44436.470439814817</v>
      </c>
      <c r="D168" s="96" t="s">
        <v>2441</v>
      </c>
      <c r="E168" s="126">
        <v>563</v>
      </c>
      <c r="F168" s="153" t="str">
        <f>VLOOKUP(E168,VIP!$A$2:$O15479,2,0)</f>
        <v>DRBR233</v>
      </c>
      <c r="G168" s="153" t="str">
        <f>VLOOKUP(E168,'LISTADO ATM'!$A$2:$B$900,2,0)</f>
        <v xml:space="preserve">ATM Base Aérea San Isidro </v>
      </c>
      <c r="H168" s="153" t="str">
        <f>VLOOKUP(E168,VIP!$A$2:$O20440,7,FALSE)</f>
        <v>Si</v>
      </c>
      <c r="I168" s="153" t="str">
        <f>VLOOKUP(E168,VIP!$A$2:$O12405,8,FALSE)</f>
        <v>Si</v>
      </c>
      <c r="J168" s="153" t="str">
        <f>VLOOKUP(E168,VIP!$A$2:$O12355,8,FALSE)</f>
        <v>Si</v>
      </c>
      <c r="K168" s="153" t="str">
        <f>VLOOKUP(E168,VIP!$A$2:$O15929,6,0)</f>
        <v>NO</v>
      </c>
      <c r="L168" s="135" t="s">
        <v>2410</v>
      </c>
      <c r="M168" s="95" t="s">
        <v>2438</v>
      </c>
      <c r="N168" s="95" t="s">
        <v>2444</v>
      </c>
      <c r="O168" s="153" t="s">
        <v>2445</v>
      </c>
      <c r="P168" s="153"/>
      <c r="Q168" s="129" t="s">
        <v>2410</v>
      </c>
      <c r="R168" s="44"/>
      <c r="S168" s="101"/>
      <c r="T168" s="101"/>
      <c r="U168" s="101"/>
      <c r="V168" s="78"/>
      <c r="W168" s="69"/>
    </row>
    <row r="169" spans="1:23" ht="18" x14ac:dyDescent="0.25">
      <c r="A169" s="153" t="str">
        <f>VLOOKUP(E169,'LISTADO ATM'!$A$2:$C$901,3,0)</f>
        <v>ESTE</v>
      </c>
      <c r="B169" s="126" t="s">
        <v>2762</v>
      </c>
      <c r="C169" s="96">
        <v>44436.538657407407</v>
      </c>
      <c r="D169" s="96" t="s">
        <v>2460</v>
      </c>
      <c r="E169" s="126">
        <v>608</v>
      </c>
      <c r="F169" s="153" t="str">
        <f>VLOOKUP(E169,VIP!$A$2:$O15508,2,0)</f>
        <v>DRBR305</v>
      </c>
      <c r="G169" s="153" t="str">
        <f>VLOOKUP(E169,'LISTADO ATM'!$A$2:$B$900,2,0)</f>
        <v xml:space="preserve">ATM Oficina Jumbo (San Pedro) </v>
      </c>
      <c r="H169" s="153" t="str">
        <f>VLOOKUP(E169,VIP!$A$2:$O20469,7,FALSE)</f>
        <v>Si</v>
      </c>
      <c r="I169" s="153" t="str">
        <f>VLOOKUP(E169,VIP!$A$2:$O12434,8,FALSE)</f>
        <v>Si</v>
      </c>
      <c r="J169" s="153" t="str">
        <f>VLOOKUP(E169,VIP!$A$2:$O12384,8,FALSE)</f>
        <v>Si</v>
      </c>
      <c r="K169" s="153" t="str">
        <f>VLOOKUP(E169,VIP!$A$2:$O15958,6,0)</f>
        <v>SI</v>
      </c>
      <c r="L169" s="135" t="s">
        <v>2410</v>
      </c>
      <c r="M169" s="95" t="s">
        <v>2438</v>
      </c>
      <c r="N169" s="95" t="s">
        <v>2444</v>
      </c>
      <c r="O169" s="153" t="s">
        <v>2461</v>
      </c>
      <c r="P169" s="150"/>
      <c r="Q169" s="129" t="s">
        <v>2410</v>
      </c>
      <c r="R169" s="44"/>
      <c r="S169" s="101"/>
      <c r="T169" s="101"/>
      <c r="U169" s="101"/>
      <c r="V169" s="78"/>
      <c r="W169" s="69"/>
    </row>
    <row r="170" spans="1:23" ht="18" x14ac:dyDescent="0.25">
      <c r="A170" s="153" t="str">
        <f>VLOOKUP(E170,'LISTADO ATM'!$A$2:$C$901,3,0)</f>
        <v>ESTE</v>
      </c>
      <c r="B170" s="126" t="s">
        <v>2758</v>
      </c>
      <c r="C170" s="96">
        <v>44436.55027777778</v>
      </c>
      <c r="D170" s="96" t="s">
        <v>2460</v>
      </c>
      <c r="E170" s="126">
        <v>912</v>
      </c>
      <c r="F170" s="153" t="str">
        <f>VLOOKUP(E170,VIP!$A$2:$O15504,2,0)</f>
        <v>DRBR973</v>
      </c>
      <c r="G170" s="153" t="str">
        <f>VLOOKUP(E170,'LISTADO ATM'!$A$2:$B$900,2,0)</f>
        <v xml:space="preserve">ATM Oficina San Pedro II </v>
      </c>
      <c r="H170" s="153" t="str">
        <f>VLOOKUP(E170,VIP!$A$2:$O20465,7,FALSE)</f>
        <v>Si</v>
      </c>
      <c r="I170" s="153" t="str">
        <f>VLOOKUP(E170,VIP!$A$2:$O12430,8,FALSE)</f>
        <v>Si</v>
      </c>
      <c r="J170" s="153" t="str">
        <f>VLOOKUP(E170,VIP!$A$2:$O12380,8,FALSE)</f>
        <v>Si</v>
      </c>
      <c r="K170" s="153" t="str">
        <f>VLOOKUP(E170,VIP!$A$2:$O15954,6,0)</f>
        <v>SI</v>
      </c>
      <c r="L170" s="135" t="s">
        <v>2410</v>
      </c>
      <c r="M170" s="95" t="s">
        <v>2438</v>
      </c>
      <c r="N170" s="95" t="s">
        <v>2444</v>
      </c>
      <c r="O170" s="153" t="s">
        <v>2461</v>
      </c>
      <c r="P170" s="150"/>
      <c r="Q170" s="129" t="s">
        <v>2410</v>
      </c>
      <c r="R170" s="44"/>
      <c r="S170" s="101"/>
      <c r="T170" s="101"/>
      <c r="U170" s="101"/>
      <c r="V170" s="78"/>
      <c r="W170" s="69"/>
    </row>
    <row r="171" spans="1:23" ht="18" x14ac:dyDescent="0.25">
      <c r="A171" s="153" t="str">
        <f>VLOOKUP(E171,'LISTADO ATM'!$A$2:$C$901,3,0)</f>
        <v>SUR</v>
      </c>
      <c r="B171" s="126" t="s">
        <v>2756</v>
      </c>
      <c r="C171" s="96">
        <v>44436.556354166663</v>
      </c>
      <c r="D171" s="96" t="s">
        <v>2460</v>
      </c>
      <c r="E171" s="126">
        <v>249</v>
      </c>
      <c r="F171" s="153" t="str">
        <f>VLOOKUP(E171,VIP!$A$2:$O15502,2,0)</f>
        <v>DRBR249</v>
      </c>
      <c r="G171" s="153" t="str">
        <f>VLOOKUP(E171,'LISTADO ATM'!$A$2:$B$900,2,0)</f>
        <v xml:space="preserve">ATM Banco Agrícola Neiba </v>
      </c>
      <c r="H171" s="153" t="str">
        <f>VLOOKUP(E171,VIP!$A$2:$O20463,7,FALSE)</f>
        <v>Si</v>
      </c>
      <c r="I171" s="153" t="str">
        <f>VLOOKUP(E171,VIP!$A$2:$O12428,8,FALSE)</f>
        <v>Si</v>
      </c>
      <c r="J171" s="153" t="str">
        <f>VLOOKUP(E171,VIP!$A$2:$O12378,8,FALSE)</f>
        <v>Si</v>
      </c>
      <c r="K171" s="153" t="str">
        <f>VLOOKUP(E171,VIP!$A$2:$O15952,6,0)</f>
        <v>NO</v>
      </c>
      <c r="L171" s="135" t="s">
        <v>2410</v>
      </c>
      <c r="M171" s="95" t="s">
        <v>2438</v>
      </c>
      <c r="N171" s="95" t="s">
        <v>2444</v>
      </c>
      <c r="O171" s="153" t="s">
        <v>2461</v>
      </c>
      <c r="P171" s="150"/>
      <c r="Q171" s="129" t="s">
        <v>2410</v>
      </c>
      <c r="R171" s="44"/>
      <c r="S171" s="101"/>
      <c r="T171" s="101"/>
      <c r="U171" s="101"/>
      <c r="V171" s="78"/>
      <c r="W171" s="69"/>
    </row>
    <row r="172" spans="1:23" ht="18" x14ac:dyDescent="0.25">
      <c r="A172" s="153" t="str">
        <f>VLOOKUP(E172,'LISTADO ATM'!$A$2:$C$901,3,0)</f>
        <v>DISTRITO NACIONAL</v>
      </c>
      <c r="B172" s="126" t="s">
        <v>2780</v>
      </c>
      <c r="C172" s="96">
        <v>44436.55841435185</v>
      </c>
      <c r="D172" s="96" t="s">
        <v>2441</v>
      </c>
      <c r="E172" s="126">
        <v>493</v>
      </c>
      <c r="F172" s="153" t="str">
        <f>VLOOKUP(E172,VIP!$A$2:$O15501,2,0)</f>
        <v>DRBR493</v>
      </c>
      <c r="G172" s="153" t="str">
        <f>VLOOKUP(E172,'LISTADO ATM'!$A$2:$B$900,2,0)</f>
        <v xml:space="preserve">ATM Oficina Haina Occidental II </v>
      </c>
      <c r="H172" s="153" t="str">
        <f>VLOOKUP(E172,VIP!$A$2:$O20462,7,FALSE)</f>
        <v>Si</v>
      </c>
      <c r="I172" s="153" t="str">
        <f>VLOOKUP(E172,VIP!$A$2:$O12427,8,FALSE)</f>
        <v>Si</v>
      </c>
      <c r="J172" s="153" t="str">
        <f>VLOOKUP(E172,VIP!$A$2:$O12377,8,FALSE)</f>
        <v>Si</v>
      </c>
      <c r="K172" s="153" t="str">
        <f>VLOOKUP(E172,VIP!$A$2:$O15951,6,0)</f>
        <v>NO</v>
      </c>
      <c r="L172" s="135" t="s">
        <v>2410</v>
      </c>
      <c r="M172" s="95" t="s">
        <v>2438</v>
      </c>
      <c r="N172" s="95" t="s">
        <v>2444</v>
      </c>
      <c r="O172" s="153" t="s">
        <v>2445</v>
      </c>
      <c r="P172" s="150"/>
      <c r="Q172" s="129" t="s">
        <v>2410</v>
      </c>
      <c r="R172" s="44"/>
      <c r="S172" s="101"/>
      <c r="T172" s="101"/>
      <c r="U172" s="101"/>
      <c r="V172" s="78"/>
      <c r="W172" s="69"/>
    </row>
    <row r="173" spans="1:23" ht="18" x14ac:dyDescent="0.25">
      <c r="A173" s="153" t="str">
        <f>VLOOKUP(E173,'LISTADO ATM'!$A$2:$C$901,3,0)</f>
        <v>DISTRITO NACIONAL</v>
      </c>
      <c r="B173" s="126" t="s">
        <v>2860</v>
      </c>
      <c r="C173" s="96">
        <v>44436.611041666663</v>
      </c>
      <c r="D173" s="96" t="s">
        <v>2460</v>
      </c>
      <c r="E173" s="126">
        <v>721</v>
      </c>
      <c r="F173" s="153" t="str">
        <f>VLOOKUP(E173,VIP!$A$2:$O15572,2,0)</f>
        <v>DRBR23A</v>
      </c>
      <c r="G173" s="153" t="str">
        <f>VLOOKUP(E173,'LISTADO ATM'!$A$2:$B$900,2,0)</f>
        <v xml:space="preserve">ATM Oficina Charles de Gaulle II </v>
      </c>
      <c r="H173" s="153" t="str">
        <f>VLOOKUP(E173,VIP!$A$2:$O20533,7,FALSE)</f>
        <v>Si</v>
      </c>
      <c r="I173" s="153" t="str">
        <f>VLOOKUP(E173,VIP!$A$2:$O12498,8,FALSE)</f>
        <v>Si</v>
      </c>
      <c r="J173" s="153" t="str">
        <f>VLOOKUP(E173,VIP!$A$2:$O12448,8,FALSE)</f>
        <v>Si</v>
      </c>
      <c r="K173" s="153" t="str">
        <f>VLOOKUP(E173,VIP!$A$2:$O16022,6,0)</f>
        <v>NO</v>
      </c>
      <c r="L173" s="135" t="s">
        <v>2410</v>
      </c>
      <c r="M173" s="95" t="s">
        <v>2438</v>
      </c>
      <c r="N173" s="95" t="s">
        <v>2444</v>
      </c>
      <c r="O173" s="153" t="s">
        <v>2461</v>
      </c>
      <c r="P173" s="153"/>
      <c r="Q173" s="129" t="s">
        <v>2410</v>
      </c>
      <c r="R173" s="44"/>
      <c r="S173" s="101"/>
      <c r="T173" s="101"/>
      <c r="U173" s="101"/>
      <c r="V173" s="78"/>
      <c r="W173" s="69"/>
    </row>
    <row r="174" spans="1:23" ht="18" x14ac:dyDescent="0.25">
      <c r="A174" s="153" t="str">
        <f>VLOOKUP(E174,'LISTADO ATM'!$A$2:$C$901,3,0)</f>
        <v>ESTE</v>
      </c>
      <c r="B174" s="126" t="s">
        <v>2859</v>
      </c>
      <c r="C174" s="96">
        <v>44436.612291666665</v>
      </c>
      <c r="D174" s="96" t="s">
        <v>2460</v>
      </c>
      <c r="E174" s="126">
        <v>824</v>
      </c>
      <c r="F174" s="153" t="str">
        <f>VLOOKUP(E174,VIP!$A$2:$O15571,2,0)</f>
        <v>DRBR824</v>
      </c>
      <c r="G174" s="153" t="str">
        <f>VLOOKUP(E174,'LISTADO ATM'!$A$2:$B$900,2,0)</f>
        <v xml:space="preserve">ATM Multiplaza (Higuey) </v>
      </c>
      <c r="H174" s="153" t="str">
        <f>VLOOKUP(E174,VIP!$A$2:$O20532,7,FALSE)</f>
        <v>Si</v>
      </c>
      <c r="I174" s="153" t="str">
        <f>VLOOKUP(E174,VIP!$A$2:$O12497,8,FALSE)</f>
        <v>Si</v>
      </c>
      <c r="J174" s="153" t="str">
        <f>VLOOKUP(E174,VIP!$A$2:$O12447,8,FALSE)</f>
        <v>Si</v>
      </c>
      <c r="K174" s="153" t="str">
        <f>VLOOKUP(E174,VIP!$A$2:$O16021,6,0)</f>
        <v>NO</v>
      </c>
      <c r="L174" s="135" t="s">
        <v>2410</v>
      </c>
      <c r="M174" s="95" t="s">
        <v>2438</v>
      </c>
      <c r="N174" s="95" t="s">
        <v>2444</v>
      </c>
      <c r="O174" s="153" t="s">
        <v>2461</v>
      </c>
      <c r="P174" s="153"/>
      <c r="Q174" s="129" t="s">
        <v>2410</v>
      </c>
      <c r="R174" s="44"/>
      <c r="S174" s="101"/>
      <c r="T174" s="101"/>
      <c r="U174" s="101"/>
      <c r="V174" s="78"/>
      <c r="W174" s="69"/>
    </row>
    <row r="175" spans="1:23" ht="18" x14ac:dyDescent="0.25">
      <c r="A175" s="153" t="str">
        <f>VLOOKUP(E175,'LISTADO ATM'!$A$2:$C$901,3,0)</f>
        <v>ESTE</v>
      </c>
      <c r="B175" s="126" t="s">
        <v>2858</v>
      </c>
      <c r="C175" s="96">
        <v>44436.613622685189</v>
      </c>
      <c r="D175" s="96" t="s">
        <v>2460</v>
      </c>
      <c r="E175" s="126">
        <v>353</v>
      </c>
      <c r="F175" s="153" t="str">
        <f>VLOOKUP(E175,VIP!$A$2:$O15570,2,0)</f>
        <v>DRBR353</v>
      </c>
      <c r="G175" s="153" t="str">
        <f>VLOOKUP(E175,'LISTADO ATM'!$A$2:$B$900,2,0)</f>
        <v xml:space="preserve">ATM Estación Boulevard Juan Dolio </v>
      </c>
      <c r="H175" s="153" t="str">
        <f>VLOOKUP(E175,VIP!$A$2:$O20531,7,FALSE)</f>
        <v>Si</v>
      </c>
      <c r="I175" s="153" t="str">
        <f>VLOOKUP(E175,VIP!$A$2:$O12496,8,FALSE)</f>
        <v>Si</v>
      </c>
      <c r="J175" s="153" t="str">
        <f>VLOOKUP(E175,VIP!$A$2:$O12446,8,FALSE)</f>
        <v>Si</v>
      </c>
      <c r="K175" s="153" t="str">
        <f>VLOOKUP(E175,VIP!$A$2:$O16020,6,0)</f>
        <v>NO</v>
      </c>
      <c r="L175" s="135" t="s">
        <v>2410</v>
      </c>
      <c r="M175" s="95" t="s">
        <v>2438</v>
      </c>
      <c r="N175" s="95" t="s">
        <v>2444</v>
      </c>
      <c r="O175" s="153" t="s">
        <v>2461</v>
      </c>
      <c r="P175" s="153"/>
      <c r="Q175" s="129" t="s">
        <v>2410</v>
      </c>
      <c r="R175" s="44"/>
      <c r="S175" s="101"/>
      <c r="T175" s="101"/>
      <c r="U175" s="101"/>
      <c r="V175" s="78"/>
      <c r="W175" s="69"/>
    </row>
    <row r="176" spans="1:23" ht="18" x14ac:dyDescent="0.25">
      <c r="A176" s="153" t="str">
        <f>VLOOKUP(E176,'LISTADO ATM'!$A$2:$C$901,3,0)</f>
        <v>SUR</v>
      </c>
      <c r="B176" s="126" t="s">
        <v>2855</v>
      </c>
      <c r="C176" s="96">
        <v>44436.642766203702</v>
      </c>
      <c r="D176" s="96" t="s">
        <v>2460</v>
      </c>
      <c r="E176" s="126">
        <v>296</v>
      </c>
      <c r="F176" s="153" t="str">
        <f>VLOOKUP(E176,VIP!$A$2:$O15567,2,0)</f>
        <v>DRBR296</v>
      </c>
      <c r="G176" s="153" t="str">
        <f>VLOOKUP(E176,'LISTADO ATM'!$A$2:$B$900,2,0)</f>
        <v>ATM Estación BANICOMB (Baní)  ECO Petroleo</v>
      </c>
      <c r="H176" s="153" t="str">
        <f>VLOOKUP(E176,VIP!$A$2:$O20528,7,FALSE)</f>
        <v>Si</v>
      </c>
      <c r="I176" s="153" t="str">
        <f>VLOOKUP(E176,VIP!$A$2:$O12493,8,FALSE)</f>
        <v>Si</v>
      </c>
      <c r="J176" s="153" t="str">
        <f>VLOOKUP(E176,VIP!$A$2:$O12443,8,FALSE)</f>
        <v>Si</v>
      </c>
      <c r="K176" s="153" t="str">
        <f>VLOOKUP(E176,VIP!$A$2:$O16017,6,0)</f>
        <v>NO</v>
      </c>
      <c r="L176" s="135" t="s">
        <v>2410</v>
      </c>
      <c r="M176" s="95" t="s">
        <v>2438</v>
      </c>
      <c r="N176" s="95" t="s">
        <v>2444</v>
      </c>
      <c r="O176" s="153" t="s">
        <v>2461</v>
      </c>
      <c r="P176" s="153"/>
      <c r="Q176" s="129" t="s">
        <v>2410</v>
      </c>
      <c r="R176" s="44"/>
      <c r="S176" s="101"/>
      <c r="T176" s="101"/>
      <c r="U176" s="101"/>
      <c r="V176" s="78"/>
      <c r="W176" s="69"/>
    </row>
    <row r="177" spans="1:23" ht="18" x14ac:dyDescent="0.25">
      <c r="A177" s="153" t="str">
        <f>VLOOKUP(E177,'LISTADO ATM'!$A$2:$C$901,3,0)</f>
        <v>DISTRITO NACIONAL</v>
      </c>
      <c r="B177" s="126" t="s">
        <v>2838</v>
      </c>
      <c r="C177" s="96">
        <v>44436.769594907404</v>
      </c>
      <c r="D177" s="96" t="s">
        <v>2441</v>
      </c>
      <c r="E177" s="126">
        <v>562</v>
      </c>
      <c r="F177" s="153" t="str">
        <f>VLOOKUP(E177,VIP!$A$2:$O15550,2,0)</f>
        <v>DRBR226</v>
      </c>
      <c r="G177" s="153" t="str">
        <f>VLOOKUP(E177,'LISTADO ATM'!$A$2:$B$900,2,0)</f>
        <v xml:space="preserve">ATM S/M Jumbo Carretera Mella </v>
      </c>
      <c r="H177" s="153" t="str">
        <f>VLOOKUP(E177,VIP!$A$2:$O20511,7,FALSE)</f>
        <v>Si</v>
      </c>
      <c r="I177" s="153" t="str">
        <f>VLOOKUP(E177,VIP!$A$2:$O12476,8,FALSE)</f>
        <v>Si</v>
      </c>
      <c r="J177" s="153" t="str">
        <f>VLOOKUP(E177,VIP!$A$2:$O12426,8,FALSE)</f>
        <v>Si</v>
      </c>
      <c r="K177" s="153" t="str">
        <f>VLOOKUP(E177,VIP!$A$2:$O16000,6,0)</f>
        <v>SI</v>
      </c>
      <c r="L177" s="135" t="s">
        <v>2410</v>
      </c>
      <c r="M177" s="95" t="s">
        <v>2438</v>
      </c>
      <c r="N177" s="95" t="s">
        <v>2444</v>
      </c>
      <c r="O177" s="153" t="s">
        <v>2445</v>
      </c>
      <c r="P177" s="153"/>
      <c r="Q177" s="129" t="s">
        <v>2410</v>
      </c>
      <c r="R177" s="44"/>
      <c r="S177" s="101"/>
      <c r="T177" s="101"/>
      <c r="U177" s="101"/>
      <c r="V177" s="78"/>
      <c r="W177" s="69"/>
    </row>
    <row r="178" spans="1:23" ht="18" x14ac:dyDescent="0.25">
      <c r="A178" s="153" t="str">
        <f>VLOOKUP(E178,'LISTADO ATM'!$A$2:$C$901,3,0)</f>
        <v>DISTRITO NACIONAL</v>
      </c>
      <c r="B178" s="126" t="s">
        <v>2837</v>
      </c>
      <c r="C178" s="96">
        <v>44436.771851851852</v>
      </c>
      <c r="D178" s="96" t="s">
        <v>2441</v>
      </c>
      <c r="E178" s="126">
        <v>238</v>
      </c>
      <c r="F178" s="153" t="str">
        <f>VLOOKUP(E178,VIP!$A$2:$O15549,2,0)</f>
        <v>DRBR238</v>
      </c>
      <c r="G178" s="153" t="str">
        <f>VLOOKUP(E178,'LISTADO ATM'!$A$2:$B$900,2,0)</f>
        <v xml:space="preserve">ATM Multicentro La Sirena Charles de Gaulle </v>
      </c>
      <c r="H178" s="153" t="str">
        <f>VLOOKUP(E178,VIP!$A$2:$O20510,7,FALSE)</f>
        <v>Si</v>
      </c>
      <c r="I178" s="153" t="str">
        <f>VLOOKUP(E178,VIP!$A$2:$O12475,8,FALSE)</f>
        <v>Si</v>
      </c>
      <c r="J178" s="153" t="str">
        <f>VLOOKUP(E178,VIP!$A$2:$O12425,8,FALSE)</f>
        <v>Si</v>
      </c>
      <c r="K178" s="153" t="str">
        <f>VLOOKUP(E178,VIP!$A$2:$O15999,6,0)</f>
        <v>No</v>
      </c>
      <c r="L178" s="135" t="s">
        <v>2410</v>
      </c>
      <c r="M178" s="95" t="s">
        <v>2438</v>
      </c>
      <c r="N178" s="95" t="s">
        <v>2444</v>
      </c>
      <c r="O178" s="153" t="s">
        <v>2445</v>
      </c>
      <c r="P178" s="153"/>
      <c r="Q178" s="129" t="s">
        <v>2410</v>
      </c>
      <c r="R178" s="44"/>
      <c r="S178" s="101"/>
      <c r="T178" s="101"/>
      <c r="U178" s="101"/>
      <c r="V178" s="78"/>
      <c r="W178" s="69"/>
    </row>
    <row r="179" spans="1:23" ht="18" x14ac:dyDescent="0.25">
      <c r="A179" s="153" t="str">
        <f>VLOOKUP(E179,'LISTADO ATM'!$A$2:$C$901,3,0)</f>
        <v>DISTRITO NACIONAL</v>
      </c>
      <c r="B179" s="126" t="s">
        <v>2836</v>
      </c>
      <c r="C179" s="96">
        <v>44436.774548611109</v>
      </c>
      <c r="D179" s="96" t="s">
        <v>2460</v>
      </c>
      <c r="E179" s="126">
        <v>516</v>
      </c>
      <c r="F179" s="153" t="str">
        <f>VLOOKUP(E179,VIP!$A$2:$O15548,2,0)</f>
        <v>DRBR516</v>
      </c>
      <c r="G179" s="153" t="str">
        <f>VLOOKUP(E179,'LISTADO ATM'!$A$2:$B$900,2,0)</f>
        <v xml:space="preserve">ATM Oficina Gascue </v>
      </c>
      <c r="H179" s="153" t="str">
        <f>VLOOKUP(E179,VIP!$A$2:$O20509,7,FALSE)</f>
        <v>Si</v>
      </c>
      <c r="I179" s="153" t="str">
        <f>VLOOKUP(E179,VIP!$A$2:$O12474,8,FALSE)</f>
        <v>Si</v>
      </c>
      <c r="J179" s="153" t="str">
        <f>VLOOKUP(E179,VIP!$A$2:$O12424,8,FALSE)</f>
        <v>Si</v>
      </c>
      <c r="K179" s="153" t="str">
        <f>VLOOKUP(E179,VIP!$A$2:$O15998,6,0)</f>
        <v>SI</v>
      </c>
      <c r="L179" s="135" t="s">
        <v>2410</v>
      </c>
      <c r="M179" s="95" t="s">
        <v>2438</v>
      </c>
      <c r="N179" s="95" t="s">
        <v>2444</v>
      </c>
      <c r="O179" s="153" t="s">
        <v>2630</v>
      </c>
      <c r="P179" s="153"/>
      <c r="Q179" s="129" t="s">
        <v>2410</v>
      </c>
      <c r="R179" s="44"/>
      <c r="S179" s="101"/>
      <c r="T179" s="101"/>
      <c r="U179" s="101"/>
      <c r="V179" s="78"/>
      <c r="W179" s="69"/>
    </row>
    <row r="180" spans="1:23" ht="18" x14ac:dyDescent="0.25">
      <c r="A180" s="153" t="str">
        <f>VLOOKUP(E180,'LISTADO ATM'!$A$2:$C$901,3,0)</f>
        <v>DISTRITO NACIONAL</v>
      </c>
      <c r="B180" s="126" t="s">
        <v>2829</v>
      </c>
      <c r="C180" s="96">
        <v>44436.786863425928</v>
      </c>
      <c r="D180" s="96" t="s">
        <v>2441</v>
      </c>
      <c r="E180" s="126">
        <v>416</v>
      </c>
      <c r="F180" s="153" t="str">
        <f>VLOOKUP(E180,VIP!$A$2:$O15543,2,0)</f>
        <v>DRBR416</v>
      </c>
      <c r="G180" s="153" t="str">
        <f>VLOOKUP(E180,'LISTADO ATM'!$A$2:$B$900,2,0)</f>
        <v xml:space="preserve">ATM Autobanco San Martín II </v>
      </c>
      <c r="H180" s="153" t="str">
        <f>VLOOKUP(E180,VIP!$A$2:$O20504,7,FALSE)</f>
        <v>Si</v>
      </c>
      <c r="I180" s="153" t="str">
        <f>VLOOKUP(E180,VIP!$A$2:$O12469,8,FALSE)</f>
        <v>Si</v>
      </c>
      <c r="J180" s="153" t="str">
        <f>VLOOKUP(E180,VIP!$A$2:$O12419,8,FALSE)</f>
        <v>Si</v>
      </c>
      <c r="K180" s="153" t="str">
        <f>VLOOKUP(E180,VIP!$A$2:$O15993,6,0)</f>
        <v>NO</v>
      </c>
      <c r="L180" s="135" t="s">
        <v>2410</v>
      </c>
      <c r="M180" s="95" t="s">
        <v>2438</v>
      </c>
      <c r="N180" s="95" t="s">
        <v>2444</v>
      </c>
      <c r="O180" s="153" t="s">
        <v>2445</v>
      </c>
      <c r="P180" s="153"/>
      <c r="Q180" s="129" t="s">
        <v>2410</v>
      </c>
      <c r="R180" s="44"/>
      <c r="S180" s="101"/>
      <c r="T180" s="101"/>
      <c r="U180" s="101"/>
      <c r="V180" s="78"/>
      <c r="W180" s="69"/>
    </row>
    <row r="181" spans="1:23" ht="18" x14ac:dyDescent="0.25">
      <c r="A181" s="153" t="str">
        <f>VLOOKUP(E181,'LISTADO ATM'!$A$2:$C$901,3,0)</f>
        <v>DISTRITO NACIONAL</v>
      </c>
      <c r="B181" s="126" t="s">
        <v>2824</v>
      </c>
      <c r="C181" s="96">
        <v>44436.791168981479</v>
      </c>
      <c r="D181" s="96" t="s">
        <v>2441</v>
      </c>
      <c r="E181" s="126">
        <v>165</v>
      </c>
      <c r="F181" s="153" t="str">
        <f>VLOOKUP(E181,VIP!$A$2:$O15540,2,0)</f>
        <v>DRBR165</v>
      </c>
      <c r="G181" s="153" t="str">
        <f>VLOOKUP(E181,'LISTADO ATM'!$A$2:$B$900,2,0)</f>
        <v>ATM Autoservicio Megacentro</v>
      </c>
      <c r="H181" s="153" t="str">
        <f>VLOOKUP(E181,VIP!$A$2:$O20501,7,FALSE)</f>
        <v>Si</v>
      </c>
      <c r="I181" s="153" t="str">
        <f>VLOOKUP(E181,VIP!$A$2:$O12466,8,FALSE)</f>
        <v>Si</v>
      </c>
      <c r="J181" s="153" t="str">
        <f>VLOOKUP(E181,VIP!$A$2:$O12416,8,FALSE)</f>
        <v>Si</v>
      </c>
      <c r="K181" s="153" t="str">
        <f>VLOOKUP(E181,VIP!$A$2:$O15990,6,0)</f>
        <v>SI</v>
      </c>
      <c r="L181" s="135" t="s">
        <v>2410</v>
      </c>
      <c r="M181" s="95" t="s">
        <v>2438</v>
      </c>
      <c r="N181" s="95" t="s">
        <v>2444</v>
      </c>
      <c r="O181" s="153" t="s">
        <v>2445</v>
      </c>
      <c r="P181" s="153"/>
      <c r="Q181" s="129" t="s">
        <v>2410</v>
      </c>
      <c r="R181" s="44"/>
      <c r="S181" s="101"/>
      <c r="T181" s="101"/>
      <c r="U181" s="101"/>
      <c r="V181" s="78"/>
      <c r="W181" s="69"/>
    </row>
    <row r="182" spans="1:23" ht="18" x14ac:dyDescent="0.25">
      <c r="A182" s="153" t="str">
        <f>VLOOKUP(E182,'LISTADO ATM'!$A$2:$C$901,3,0)</f>
        <v>DISTRITO NACIONAL</v>
      </c>
      <c r="B182" s="126" t="s">
        <v>2821</v>
      </c>
      <c r="C182" s="96">
        <v>44436.813171296293</v>
      </c>
      <c r="D182" s="96" t="s">
        <v>2441</v>
      </c>
      <c r="E182" s="126">
        <v>377</v>
      </c>
      <c r="F182" s="153" t="str">
        <f>VLOOKUP(E182,VIP!$A$2:$O15537,2,0)</f>
        <v>DRBR377</v>
      </c>
      <c r="G182" s="153" t="str">
        <f>VLOOKUP(E182,'LISTADO ATM'!$A$2:$B$900,2,0)</f>
        <v>ATM Estación del Metro Eduardo Brito</v>
      </c>
      <c r="H182" s="153" t="str">
        <f>VLOOKUP(E182,VIP!$A$2:$O20498,7,FALSE)</f>
        <v>Si</v>
      </c>
      <c r="I182" s="153" t="str">
        <f>VLOOKUP(E182,VIP!$A$2:$O12463,8,FALSE)</f>
        <v>Si</v>
      </c>
      <c r="J182" s="153" t="str">
        <f>VLOOKUP(E182,VIP!$A$2:$O12413,8,FALSE)</f>
        <v>Si</v>
      </c>
      <c r="K182" s="153" t="str">
        <f>VLOOKUP(E182,VIP!$A$2:$O15987,6,0)</f>
        <v>NO</v>
      </c>
      <c r="L182" s="135" t="s">
        <v>2410</v>
      </c>
      <c r="M182" s="95" t="s">
        <v>2438</v>
      </c>
      <c r="N182" s="95" t="s">
        <v>2444</v>
      </c>
      <c r="O182" s="153" t="s">
        <v>2445</v>
      </c>
      <c r="P182" s="153"/>
      <c r="Q182" s="129" t="s">
        <v>2410</v>
      </c>
      <c r="R182" s="44"/>
      <c r="S182" s="101"/>
      <c r="T182" s="101"/>
      <c r="U182" s="101"/>
      <c r="V182" s="78"/>
      <c r="W182" s="69"/>
    </row>
    <row r="183" spans="1:23" ht="18" x14ac:dyDescent="0.25">
      <c r="A183" s="153" t="str">
        <f>VLOOKUP(E183,'LISTADO ATM'!$A$2:$C$901,3,0)</f>
        <v>ESTE</v>
      </c>
      <c r="B183" s="126" t="s">
        <v>2820</v>
      </c>
      <c r="C183" s="96">
        <v>44436.814722222225</v>
      </c>
      <c r="D183" s="96" t="s">
        <v>2441</v>
      </c>
      <c r="E183" s="126">
        <v>480</v>
      </c>
      <c r="F183" s="153" t="str">
        <f>VLOOKUP(E183,VIP!$A$2:$O15536,2,0)</f>
        <v>DRBR480</v>
      </c>
      <c r="G183" s="153" t="str">
        <f>VLOOKUP(E183,'LISTADO ATM'!$A$2:$B$900,2,0)</f>
        <v>ATM UNP Farmaconal Higuey</v>
      </c>
      <c r="H183" s="153" t="str">
        <f>VLOOKUP(E183,VIP!$A$2:$O20497,7,FALSE)</f>
        <v>N/A</v>
      </c>
      <c r="I183" s="153" t="str">
        <f>VLOOKUP(E183,VIP!$A$2:$O12462,8,FALSE)</f>
        <v>N/A</v>
      </c>
      <c r="J183" s="153" t="str">
        <f>VLOOKUP(E183,VIP!$A$2:$O12412,8,FALSE)</f>
        <v>N/A</v>
      </c>
      <c r="K183" s="153" t="str">
        <f>VLOOKUP(E183,VIP!$A$2:$O15986,6,0)</f>
        <v>N/A</v>
      </c>
      <c r="L183" s="135" t="s">
        <v>2410</v>
      </c>
      <c r="M183" s="95" t="s">
        <v>2438</v>
      </c>
      <c r="N183" s="95" t="s">
        <v>2444</v>
      </c>
      <c r="O183" s="153" t="s">
        <v>2445</v>
      </c>
      <c r="P183" s="153"/>
      <c r="Q183" s="129" t="s">
        <v>2410</v>
      </c>
      <c r="R183" s="44"/>
      <c r="S183" s="101"/>
      <c r="T183" s="101"/>
      <c r="U183" s="101"/>
      <c r="V183" s="78"/>
      <c r="W183" s="69"/>
    </row>
    <row r="184" spans="1:23" ht="18" x14ac:dyDescent="0.25">
      <c r="A184" s="153" t="str">
        <f>VLOOKUP(E184,'LISTADO ATM'!$A$2:$C$901,3,0)</f>
        <v>NORTE</v>
      </c>
      <c r="B184" s="126" t="s">
        <v>2818</v>
      </c>
      <c r="C184" s="96">
        <v>44436.822314814817</v>
      </c>
      <c r="D184" s="96" t="s">
        <v>2460</v>
      </c>
      <c r="E184" s="126">
        <v>965</v>
      </c>
      <c r="F184" s="153" t="str">
        <f>VLOOKUP(E184,VIP!$A$2:$O15534,2,0)</f>
        <v>DRBR965</v>
      </c>
      <c r="G184" s="153" t="str">
        <f>VLOOKUP(E184,'LISTADO ATM'!$A$2:$B$900,2,0)</f>
        <v xml:space="preserve">ATM S/M La Fuente FUN (Santiago) </v>
      </c>
      <c r="H184" s="153" t="str">
        <f>VLOOKUP(E184,VIP!$A$2:$O20495,7,FALSE)</f>
        <v>Si</v>
      </c>
      <c r="I184" s="153" t="str">
        <f>VLOOKUP(E184,VIP!$A$2:$O12460,8,FALSE)</f>
        <v>Si</v>
      </c>
      <c r="J184" s="153" t="str">
        <f>VLOOKUP(E184,VIP!$A$2:$O12410,8,FALSE)</f>
        <v>Si</v>
      </c>
      <c r="K184" s="153" t="str">
        <f>VLOOKUP(E184,VIP!$A$2:$O15984,6,0)</f>
        <v>NO</v>
      </c>
      <c r="L184" s="135" t="s">
        <v>2410</v>
      </c>
      <c r="M184" s="95" t="s">
        <v>2438</v>
      </c>
      <c r="N184" s="95" t="s">
        <v>2444</v>
      </c>
      <c r="O184" s="153" t="s">
        <v>2630</v>
      </c>
      <c r="P184" s="153"/>
      <c r="Q184" s="129" t="s">
        <v>2410</v>
      </c>
      <c r="R184" s="44"/>
      <c r="S184" s="101"/>
      <c r="T184" s="101"/>
      <c r="U184" s="101"/>
      <c r="V184" s="78"/>
      <c r="W184" s="69"/>
    </row>
    <row r="185" spans="1:23" ht="18" x14ac:dyDescent="0.25">
      <c r="A185" s="153" t="str">
        <f>VLOOKUP(E185,'LISTADO ATM'!$A$2:$C$901,3,0)</f>
        <v>ESTE</v>
      </c>
      <c r="B185" s="126" t="s">
        <v>2817</v>
      </c>
      <c r="C185" s="96">
        <v>44436.823564814818</v>
      </c>
      <c r="D185" s="96" t="s">
        <v>2460</v>
      </c>
      <c r="E185" s="126">
        <v>399</v>
      </c>
      <c r="F185" s="153" t="str">
        <f>VLOOKUP(E185,VIP!$A$2:$O15533,2,0)</f>
        <v>DRBR399</v>
      </c>
      <c r="G185" s="153" t="str">
        <f>VLOOKUP(E185,'LISTADO ATM'!$A$2:$B$900,2,0)</f>
        <v xml:space="preserve">ATM Oficina La Romana II </v>
      </c>
      <c r="H185" s="153" t="str">
        <f>VLOOKUP(E185,VIP!$A$2:$O20494,7,FALSE)</f>
        <v>Si</v>
      </c>
      <c r="I185" s="153" t="str">
        <f>VLOOKUP(E185,VIP!$A$2:$O12459,8,FALSE)</f>
        <v>Si</v>
      </c>
      <c r="J185" s="153" t="str">
        <f>VLOOKUP(E185,VIP!$A$2:$O12409,8,FALSE)</f>
        <v>Si</v>
      </c>
      <c r="K185" s="153" t="str">
        <f>VLOOKUP(E185,VIP!$A$2:$O15983,6,0)</f>
        <v>NO</v>
      </c>
      <c r="L185" s="135" t="s">
        <v>2410</v>
      </c>
      <c r="M185" s="95" t="s">
        <v>2438</v>
      </c>
      <c r="N185" s="95" t="s">
        <v>2444</v>
      </c>
      <c r="O185" s="153" t="s">
        <v>2630</v>
      </c>
      <c r="P185" s="153"/>
      <c r="Q185" s="129" t="s">
        <v>2410</v>
      </c>
      <c r="R185" s="44"/>
      <c r="S185" s="101"/>
      <c r="T185" s="101"/>
      <c r="U185" s="101"/>
      <c r="V185" s="78"/>
      <c r="W185" s="69"/>
    </row>
    <row r="186" spans="1:23" ht="18" x14ac:dyDescent="0.25">
      <c r="A186" s="153" t="str">
        <f>VLOOKUP(E186,'LISTADO ATM'!$A$2:$C$901,3,0)</f>
        <v>DISTRITO NACIONAL</v>
      </c>
      <c r="B186" s="126" t="s">
        <v>2892</v>
      </c>
      <c r="C186" s="96">
        <v>44436.921574074076</v>
      </c>
      <c r="D186" s="96" t="s">
        <v>2441</v>
      </c>
      <c r="E186" s="126">
        <v>363</v>
      </c>
      <c r="F186" s="153" t="str">
        <f>VLOOKUP(E186,VIP!$A$2:$O15529,2,0)</f>
        <v>DRBR363</v>
      </c>
      <c r="G186" s="153" t="str">
        <f>VLOOKUP(E186,'LISTADO ATM'!$A$2:$B$900,2,0)</f>
        <v>ATM Sirena Villa Mella</v>
      </c>
      <c r="H186" s="153" t="str">
        <f>VLOOKUP(E186,VIP!$A$2:$O20490,7,FALSE)</f>
        <v>N/A</v>
      </c>
      <c r="I186" s="153" t="str">
        <f>VLOOKUP(E186,VIP!$A$2:$O12455,8,FALSE)</f>
        <v>N/A</v>
      </c>
      <c r="J186" s="153" t="str">
        <f>VLOOKUP(E186,VIP!$A$2:$O12405,8,FALSE)</f>
        <v>N/A</v>
      </c>
      <c r="K186" s="153" t="str">
        <f>VLOOKUP(E186,VIP!$A$2:$O15979,6,0)</f>
        <v>N/A</v>
      </c>
      <c r="L186" s="135" t="s">
        <v>2410</v>
      </c>
      <c r="M186" s="95" t="s">
        <v>2438</v>
      </c>
      <c r="N186" s="95" t="s">
        <v>2444</v>
      </c>
      <c r="O186" s="153" t="s">
        <v>2445</v>
      </c>
      <c r="P186" s="153"/>
      <c r="Q186" s="129" t="s">
        <v>2410</v>
      </c>
      <c r="R186" s="44"/>
      <c r="S186" s="101"/>
      <c r="T186" s="101"/>
      <c r="U186" s="101"/>
      <c r="V186" s="78"/>
      <c r="W186" s="69"/>
    </row>
    <row r="187" spans="1:23" ht="18" x14ac:dyDescent="0.25">
      <c r="A187" s="153" t="str">
        <f>VLOOKUP(E187,'LISTADO ATM'!$A$2:$C$901,3,0)</f>
        <v>DISTRITO NACIONAL</v>
      </c>
      <c r="B187" s="126" t="s">
        <v>2893</v>
      </c>
      <c r="C187" s="96">
        <v>44436.897268518522</v>
      </c>
      <c r="D187" s="96" t="s">
        <v>2441</v>
      </c>
      <c r="E187" s="126">
        <v>438</v>
      </c>
      <c r="F187" s="153" t="str">
        <f>VLOOKUP(E187,VIP!$A$2:$O15530,2,0)</f>
        <v>DRBR438</v>
      </c>
      <c r="G187" s="153" t="str">
        <f>VLOOKUP(E187,'LISTADO ATM'!$A$2:$B$900,2,0)</f>
        <v xml:space="preserve">ATM Autobanco Torre IV </v>
      </c>
      <c r="H187" s="153" t="str">
        <f>VLOOKUP(E187,VIP!$A$2:$O20491,7,FALSE)</f>
        <v>Si</v>
      </c>
      <c r="I187" s="153" t="str">
        <f>VLOOKUP(E187,VIP!$A$2:$O12456,8,FALSE)</f>
        <v>Si</v>
      </c>
      <c r="J187" s="153" t="str">
        <f>VLOOKUP(E187,VIP!$A$2:$O12406,8,FALSE)</f>
        <v>Si</v>
      </c>
      <c r="K187" s="153" t="str">
        <f>VLOOKUP(E187,VIP!$A$2:$O15980,6,0)</f>
        <v>SI</v>
      </c>
      <c r="L187" s="135" t="s">
        <v>2410</v>
      </c>
      <c r="M187" s="95" t="s">
        <v>2438</v>
      </c>
      <c r="N187" s="95" t="s">
        <v>2444</v>
      </c>
      <c r="O187" s="153" t="s">
        <v>2445</v>
      </c>
      <c r="P187" s="153"/>
      <c r="Q187" s="129" t="s">
        <v>2410</v>
      </c>
      <c r="R187" s="44"/>
      <c r="S187" s="101"/>
      <c r="T187" s="101"/>
      <c r="U187" s="101"/>
      <c r="V187" s="78"/>
      <c r="W187" s="69"/>
    </row>
    <row r="188" spans="1:23" ht="18" x14ac:dyDescent="0.25">
      <c r="A188" s="153" t="str">
        <f>VLOOKUP(E188,'LISTADO ATM'!$A$2:$C$901,3,0)</f>
        <v>DISTRITO NACIONAL</v>
      </c>
      <c r="B188" s="126" t="s">
        <v>2896</v>
      </c>
      <c r="C188" s="96">
        <v>44436.880289351851</v>
      </c>
      <c r="D188" s="96" t="s">
        <v>2441</v>
      </c>
      <c r="E188" s="126">
        <v>708</v>
      </c>
      <c r="F188" s="153" t="str">
        <f>VLOOKUP(E188,VIP!$A$2:$O15533,2,0)</f>
        <v>DRBR505</v>
      </c>
      <c r="G188" s="153" t="str">
        <f>VLOOKUP(E188,'LISTADO ATM'!$A$2:$B$900,2,0)</f>
        <v xml:space="preserve">ATM El Vestir De Hoy </v>
      </c>
      <c r="H188" s="153" t="str">
        <f>VLOOKUP(E188,VIP!$A$2:$O20494,7,FALSE)</f>
        <v>Si</v>
      </c>
      <c r="I188" s="153" t="str">
        <f>VLOOKUP(E188,VIP!$A$2:$O12459,8,FALSE)</f>
        <v>Si</v>
      </c>
      <c r="J188" s="153" t="str">
        <f>VLOOKUP(E188,VIP!$A$2:$O12409,8,FALSE)</f>
        <v>Si</v>
      </c>
      <c r="K188" s="153" t="str">
        <f>VLOOKUP(E188,VIP!$A$2:$O15983,6,0)</f>
        <v>NO</v>
      </c>
      <c r="L188" s="135" t="s">
        <v>2410</v>
      </c>
      <c r="M188" s="95" t="s">
        <v>2438</v>
      </c>
      <c r="N188" s="95" t="s">
        <v>2444</v>
      </c>
      <c r="O188" s="153" t="s">
        <v>2445</v>
      </c>
      <c r="P188" s="153"/>
      <c r="Q188" s="129" t="s">
        <v>2410</v>
      </c>
      <c r="R188" s="44"/>
      <c r="S188" s="101"/>
      <c r="T188" s="101"/>
      <c r="U188" s="101"/>
      <c r="V188" s="78"/>
      <c r="W188" s="69"/>
    </row>
    <row r="189" spans="1:23" ht="18" x14ac:dyDescent="0.25">
      <c r="A189" s="153" t="str">
        <f>VLOOKUP(E189,'LISTADO ATM'!$A$2:$C$901,3,0)</f>
        <v>DISTRITO NACIONAL</v>
      </c>
      <c r="B189" s="126" t="s">
        <v>2661</v>
      </c>
      <c r="C189" s="96">
        <v>44435.5940162037</v>
      </c>
      <c r="D189" s="96" t="s">
        <v>2174</v>
      </c>
      <c r="E189" s="126">
        <v>359</v>
      </c>
      <c r="F189" s="153" t="str">
        <f>VLOOKUP(E189,VIP!$A$2:$O15460,2,0)</f>
        <v>DRBR359</v>
      </c>
      <c r="G189" s="153" t="str">
        <f>VLOOKUP(E189,'LISTADO ATM'!$A$2:$B$900,2,0)</f>
        <v>ATM S/M Bravo Ozama</v>
      </c>
      <c r="H189" s="153" t="str">
        <f>VLOOKUP(E189,VIP!$A$2:$O20421,7,FALSE)</f>
        <v>N/A</v>
      </c>
      <c r="I189" s="153" t="str">
        <f>VLOOKUP(E189,VIP!$A$2:$O12386,8,FALSE)</f>
        <v>N/A</v>
      </c>
      <c r="J189" s="153" t="str">
        <f>VLOOKUP(E189,VIP!$A$2:$O12336,8,FALSE)</f>
        <v>N/A</v>
      </c>
      <c r="K189" s="153" t="str">
        <f>VLOOKUP(E189,VIP!$A$2:$O15910,6,0)</f>
        <v>N/A</v>
      </c>
      <c r="L189" s="135" t="s">
        <v>2456</v>
      </c>
      <c r="M189" s="95" t="s">
        <v>2438</v>
      </c>
      <c r="N189" s="95" t="s">
        <v>2672</v>
      </c>
      <c r="O189" s="153" t="s">
        <v>2446</v>
      </c>
      <c r="P189" s="153"/>
      <c r="Q189" s="129" t="s">
        <v>2456</v>
      </c>
      <c r="R189" s="44"/>
      <c r="S189" s="101"/>
      <c r="T189" s="101"/>
      <c r="U189" s="101"/>
      <c r="V189" s="78"/>
      <c r="W189" s="69"/>
    </row>
    <row r="190" spans="1:23" ht="18" x14ac:dyDescent="0.25">
      <c r="A190" s="153" t="str">
        <f>VLOOKUP(E190,'LISTADO ATM'!$A$2:$C$901,3,0)</f>
        <v>DISTRITO NACIONAL</v>
      </c>
      <c r="B190" s="126" t="s">
        <v>2685</v>
      </c>
      <c r="C190" s="96">
        <v>44435.677731481483</v>
      </c>
      <c r="D190" s="96" t="s">
        <v>2174</v>
      </c>
      <c r="E190" s="126">
        <v>676</v>
      </c>
      <c r="F190" s="153" t="str">
        <f>VLOOKUP(E190,VIP!$A$2:$O15473,2,0)</f>
        <v>DRBR676</v>
      </c>
      <c r="G190" s="153" t="str">
        <f>VLOOKUP(E190,'LISTADO ATM'!$A$2:$B$900,2,0)</f>
        <v>ATM S/M Bravo Colina Del Oeste</v>
      </c>
      <c r="H190" s="153" t="str">
        <f>VLOOKUP(E190,VIP!$A$2:$O20434,7,FALSE)</f>
        <v>Si</v>
      </c>
      <c r="I190" s="153" t="str">
        <f>VLOOKUP(E190,VIP!$A$2:$O12399,8,FALSE)</f>
        <v>Si</v>
      </c>
      <c r="J190" s="153" t="str">
        <f>VLOOKUP(E190,VIP!$A$2:$O12349,8,FALSE)</f>
        <v>Si</v>
      </c>
      <c r="K190" s="153" t="str">
        <f>VLOOKUP(E190,VIP!$A$2:$O15923,6,0)</f>
        <v>NO</v>
      </c>
      <c r="L190" s="135" t="s">
        <v>2456</v>
      </c>
      <c r="M190" s="95" t="s">
        <v>2438</v>
      </c>
      <c r="N190" s="95" t="s">
        <v>2672</v>
      </c>
      <c r="O190" s="153" t="s">
        <v>2446</v>
      </c>
      <c r="P190" s="153"/>
      <c r="Q190" s="129" t="s">
        <v>2456</v>
      </c>
      <c r="R190" s="44"/>
      <c r="S190" s="101"/>
      <c r="T190" s="101"/>
      <c r="U190" s="101"/>
      <c r="V190" s="78"/>
      <c r="W190" s="69"/>
    </row>
    <row r="191" spans="1:23" ht="18" x14ac:dyDescent="0.25">
      <c r="A191" s="153" t="str">
        <f>VLOOKUP(E191,'LISTADO ATM'!$A$2:$C$901,3,0)</f>
        <v>DISTRITO NACIONAL</v>
      </c>
      <c r="B191" s="126" t="s">
        <v>2738</v>
      </c>
      <c r="C191" s="96">
        <v>44436.415312500001</v>
      </c>
      <c r="D191" s="96" t="s">
        <v>2174</v>
      </c>
      <c r="E191" s="126">
        <v>618</v>
      </c>
      <c r="F191" s="153" t="str">
        <f>VLOOKUP(E191,VIP!$A$2:$O15493,2,0)</f>
        <v>DRBR618</v>
      </c>
      <c r="G191" s="153" t="str">
        <f>VLOOKUP(E191,'LISTADO ATM'!$A$2:$B$900,2,0)</f>
        <v xml:space="preserve">ATM Bienes Nacionales </v>
      </c>
      <c r="H191" s="153" t="str">
        <f>VLOOKUP(E191,VIP!$A$2:$O20454,7,FALSE)</f>
        <v>Si</v>
      </c>
      <c r="I191" s="153" t="str">
        <f>VLOOKUP(E191,VIP!$A$2:$O12419,8,FALSE)</f>
        <v>Si</v>
      </c>
      <c r="J191" s="153" t="str">
        <f>VLOOKUP(E191,VIP!$A$2:$O12369,8,FALSE)</f>
        <v>Si</v>
      </c>
      <c r="K191" s="153" t="str">
        <f>VLOOKUP(E191,VIP!$A$2:$O15943,6,0)</f>
        <v>NO</v>
      </c>
      <c r="L191" s="135" t="s">
        <v>2456</v>
      </c>
      <c r="M191" s="95" t="s">
        <v>2438</v>
      </c>
      <c r="N191" s="95" t="s">
        <v>2444</v>
      </c>
      <c r="O191" s="153" t="s">
        <v>2446</v>
      </c>
      <c r="P191" s="153"/>
      <c r="Q191" s="129" t="s">
        <v>2456</v>
      </c>
      <c r="R191" s="44"/>
      <c r="S191" s="101"/>
      <c r="T191" s="101"/>
      <c r="U191" s="101"/>
      <c r="V191" s="78"/>
      <c r="W191" s="69"/>
    </row>
    <row r="192" spans="1:23" ht="18" x14ac:dyDescent="0.25">
      <c r="A192" s="153" t="str">
        <f>VLOOKUP(E192,'LISTADO ATM'!$A$2:$C$901,3,0)</f>
        <v>DISTRITO NACIONAL</v>
      </c>
      <c r="B192" s="126" t="s">
        <v>2771</v>
      </c>
      <c r="C192" s="96">
        <v>44436.518935185188</v>
      </c>
      <c r="D192" s="96" t="s">
        <v>2174</v>
      </c>
      <c r="E192" s="126">
        <v>961</v>
      </c>
      <c r="F192" s="153" t="str">
        <f>VLOOKUP(E192,VIP!$A$2:$O15518,2,0)</f>
        <v>DRBR03H</v>
      </c>
      <c r="G192" s="153" t="str">
        <f>VLOOKUP(E192,'LISTADO ATM'!$A$2:$B$900,2,0)</f>
        <v xml:space="preserve">ATM Listín Diario </v>
      </c>
      <c r="H192" s="153" t="str">
        <f>VLOOKUP(E192,VIP!$A$2:$O20479,7,FALSE)</f>
        <v>Si</v>
      </c>
      <c r="I192" s="153" t="str">
        <f>VLOOKUP(E192,VIP!$A$2:$O12444,8,FALSE)</f>
        <v>Si</v>
      </c>
      <c r="J192" s="153" t="str">
        <f>VLOOKUP(E192,VIP!$A$2:$O12394,8,FALSE)</f>
        <v>Si</v>
      </c>
      <c r="K192" s="153" t="str">
        <f>VLOOKUP(E192,VIP!$A$2:$O15968,6,0)</f>
        <v>NO</v>
      </c>
      <c r="L192" s="135" t="s">
        <v>2456</v>
      </c>
      <c r="M192" s="95" t="s">
        <v>2438</v>
      </c>
      <c r="N192" s="95" t="s">
        <v>2444</v>
      </c>
      <c r="O192" s="153" t="s">
        <v>2446</v>
      </c>
      <c r="P192" s="150"/>
      <c r="Q192" s="129" t="s">
        <v>2456</v>
      </c>
      <c r="R192" s="44"/>
      <c r="S192" s="101"/>
      <c r="T192" s="101"/>
      <c r="U192" s="101"/>
      <c r="V192" s="78"/>
      <c r="W192" s="69"/>
    </row>
    <row r="193" spans="1:25" ht="18" x14ac:dyDescent="0.25">
      <c r="A193" s="153" t="str">
        <f>VLOOKUP(E193,'LISTADO ATM'!$A$2:$C$901,3,0)</f>
        <v>ESTE</v>
      </c>
      <c r="B193" s="126" t="s">
        <v>2770</v>
      </c>
      <c r="C193" s="96">
        <v>44436.52002314815</v>
      </c>
      <c r="D193" s="96" t="s">
        <v>2174</v>
      </c>
      <c r="E193" s="126">
        <v>843</v>
      </c>
      <c r="F193" s="153" t="str">
        <f>VLOOKUP(E193,VIP!$A$2:$O15517,2,0)</f>
        <v>DRBR843</v>
      </c>
      <c r="G193" s="153" t="str">
        <f>VLOOKUP(E193,'LISTADO ATM'!$A$2:$B$900,2,0)</f>
        <v xml:space="preserve">ATM Oficina Romana Centro </v>
      </c>
      <c r="H193" s="153" t="str">
        <f>VLOOKUP(E193,VIP!$A$2:$O20478,7,FALSE)</f>
        <v>Si</v>
      </c>
      <c r="I193" s="153" t="str">
        <f>VLOOKUP(E193,VIP!$A$2:$O12443,8,FALSE)</f>
        <v>Si</v>
      </c>
      <c r="J193" s="153" t="str">
        <f>VLOOKUP(E193,VIP!$A$2:$O12393,8,FALSE)</f>
        <v>Si</v>
      </c>
      <c r="K193" s="153" t="str">
        <f>VLOOKUP(E193,VIP!$A$2:$O15967,6,0)</f>
        <v>NO</v>
      </c>
      <c r="L193" s="135" t="s">
        <v>2456</v>
      </c>
      <c r="M193" s="95" t="s">
        <v>2438</v>
      </c>
      <c r="N193" s="95" t="s">
        <v>2444</v>
      </c>
      <c r="O193" s="153" t="s">
        <v>2446</v>
      </c>
      <c r="P193" s="150"/>
      <c r="Q193" s="129" t="s">
        <v>2456</v>
      </c>
      <c r="R193" s="44"/>
      <c r="S193" s="101"/>
      <c r="T193" s="101"/>
      <c r="U193" s="101"/>
      <c r="V193" s="78"/>
      <c r="W193" s="69"/>
    </row>
    <row r="194" spans="1:25" ht="18" x14ac:dyDescent="0.25">
      <c r="A194" s="153" t="str">
        <f>VLOOKUP(E194,'LISTADO ATM'!$A$2:$C$901,3,0)</f>
        <v>NORTE</v>
      </c>
      <c r="B194" s="126" t="s">
        <v>2769</v>
      </c>
      <c r="C194" s="96">
        <v>44436.528182870374</v>
      </c>
      <c r="D194" s="96" t="s">
        <v>2174</v>
      </c>
      <c r="E194" s="126">
        <v>332</v>
      </c>
      <c r="F194" s="153" t="str">
        <f>VLOOKUP(E194,VIP!$A$2:$O15516,2,0)</f>
        <v>DRBR332</v>
      </c>
      <c r="G194" s="153" t="str">
        <f>VLOOKUP(E194,'LISTADO ATM'!$A$2:$B$900,2,0)</f>
        <v>ATM Estación Sigma (Cotuí)</v>
      </c>
      <c r="H194" s="153" t="str">
        <f>VLOOKUP(E194,VIP!$A$2:$O20477,7,FALSE)</f>
        <v>Si</v>
      </c>
      <c r="I194" s="153" t="str">
        <f>VLOOKUP(E194,VIP!$A$2:$O12442,8,FALSE)</f>
        <v>Si</v>
      </c>
      <c r="J194" s="153" t="str">
        <f>VLOOKUP(E194,VIP!$A$2:$O12392,8,FALSE)</f>
        <v>Si</v>
      </c>
      <c r="K194" s="153" t="str">
        <f>VLOOKUP(E194,VIP!$A$2:$O15966,6,0)</f>
        <v>NO</v>
      </c>
      <c r="L194" s="135" t="s">
        <v>2456</v>
      </c>
      <c r="M194" s="95" t="s">
        <v>2438</v>
      </c>
      <c r="N194" s="95" t="s">
        <v>2444</v>
      </c>
      <c r="O194" s="153" t="s">
        <v>2446</v>
      </c>
      <c r="P194" s="150"/>
      <c r="Q194" s="129" t="s">
        <v>2456</v>
      </c>
      <c r="R194" s="44"/>
      <c r="S194" s="101"/>
      <c r="T194" s="101"/>
      <c r="U194" s="101"/>
      <c r="V194" s="78"/>
      <c r="W194" s="69"/>
    </row>
    <row r="195" spans="1:25" ht="18" x14ac:dyDescent="0.25">
      <c r="A195" s="153" t="str">
        <f>VLOOKUP(E195,'LISTADO ATM'!$A$2:$C$901,3,0)</f>
        <v>DISTRITO NACIONAL</v>
      </c>
      <c r="B195" s="126" t="s">
        <v>2768</v>
      </c>
      <c r="C195" s="96">
        <v>44436.53</v>
      </c>
      <c r="D195" s="96" t="s">
        <v>2174</v>
      </c>
      <c r="E195" s="126">
        <v>264</v>
      </c>
      <c r="F195" s="153" t="str">
        <f>VLOOKUP(E195,VIP!$A$2:$O15515,2,0)</f>
        <v>DRBR264</v>
      </c>
      <c r="G195" s="153" t="str">
        <f>VLOOKUP(E195,'LISTADO ATM'!$A$2:$B$900,2,0)</f>
        <v xml:space="preserve">ATM S/M Nacional Independencia </v>
      </c>
      <c r="H195" s="153" t="str">
        <f>VLOOKUP(E195,VIP!$A$2:$O20476,7,FALSE)</f>
        <v>Si</v>
      </c>
      <c r="I195" s="153" t="str">
        <f>VLOOKUP(E195,VIP!$A$2:$O12441,8,FALSE)</f>
        <v>Si</v>
      </c>
      <c r="J195" s="153" t="str">
        <f>VLOOKUP(E195,VIP!$A$2:$O12391,8,FALSE)</f>
        <v>Si</v>
      </c>
      <c r="K195" s="153" t="str">
        <f>VLOOKUP(E195,VIP!$A$2:$O15965,6,0)</f>
        <v>SI</v>
      </c>
      <c r="L195" s="135" t="s">
        <v>2456</v>
      </c>
      <c r="M195" s="95" t="s">
        <v>2438</v>
      </c>
      <c r="N195" s="95" t="s">
        <v>2444</v>
      </c>
      <c r="O195" s="153" t="s">
        <v>2446</v>
      </c>
      <c r="P195" s="150"/>
      <c r="Q195" s="129" t="s">
        <v>2456</v>
      </c>
      <c r="R195" s="44"/>
      <c r="S195" s="44"/>
      <c r="T195" s="44"/>
      <c r="U195" s="44"/>
      <c r="V195" s="44"/>
      <c r="W195" s="44"/>
      <c r="X195" s="78"/>
      <c r="Y195" s="69"/>
    </row>
    <row r="196" spans="1:25" ht="18" x14ac:dyDescent="0.25">
      <c r="A196" s="153" t="str">
        <f>VLOOKUP(E196,'LISTADO ATM'!$A$2:$C$901,3,0)</f>
        <v>SUR</v>
      </c>
      <c r="B196" s="126" t="s">
        <v>2767</v>
      </c>
      <c r="C196" s="96">
        <v>44436.531226851854</v>
      </c>
      <c r="D196" s="96" t="s">
        <v>2174</v>
      </c>
      <c r="E196" s="126">
        <v>297</v>
      </c>
      <c r="F196" s="153" t="str">
        <f>VLOOKUP(E196,VIP!$A$2:$O15514,2,0)</f>
        <v>DRBR297</v>
      </c>
      <c r="G196" s="153" t="str">
        <f>VLOOKUP(E196,'LISTADO ATM'!$A$2:$B$900,2,0)</f>
        <v xml:space="preserve">ATM S/M Cadena Ocoa </v>
      </c>
      <c r="H196" s="153" t="str">
        <f>VLOOKUP(E196,VIP!$A$2:$O20475,7,FALSE)</f>
        <v>Si</v>
      </c>
      <c r="I196" s="153" t="str">
        <f>VLOOKUP(E196,VIP!$A$2:$O12440,8,FALSE)</f>
        <v>Si</v>
      </c>
      <c r="J196" s="153" t="str">
        <f>VLOOKUP(E196,VIP!$A$2:$O12390,8,FALSE)</f>
        <v>Si</v>
      </c>
      <c r="K196" s="153" t="str">
        <f>VLOOKUP(E196,VIP!$A$2:$O15964,6,0)</f>
        <v>NO</v>
      </c>
      <c r="L196" s="135" t="s">
        <v>2456</v>
      </c>
      <c r="M196" s="95" t="s">
        <v>2438</v>
      </c>
      <c r="N196" s="95" t="s">
        <v>2444</v>
      </c>
      <c r="O196" s="153" t="s">
        <v>2446</v>
      </c>
      <c r="P196" s="150"/>
      <c r="Q196" s="129" t="s">
        <v>2456</v>
      </c>
      <c r="R196" s="44"/>
      <c r="S196" s="44"/>
      <c r="T196" s="101"/>
      <c r="U196" s="101"/>
      <c r="V196" s="101"/>
      <c r="W196" s="78"/>
      <c r="X196" s="69"/>
    </row>
    <row r="197" spans="1:25" ht="18" x14ac:dyDescent="0.25">
      <c r="A197" s="153" t="str">
        <f>VLOOKUP(E197,'LISTADO ATM'!$A$2:$C$901,3,0)</f>
        <v>NORTE</v>
      </c>
      <c r="B197" s="126">
        <v>3336005326</v>
      </c>
      <c r="C197" s="96">
        <v>44436.53229166667</v>
      </c>
      <c r="D197" s="96" t="s">
        <v>2174</v>
      </c>
      <c r="E197" s="126">
        <v>944</v>
      </c>
      <c r="F197" s="153" t="str">
        <f>VLOOKUP(E197,VIP!$A$2:$O15513,2,0)</f>
        <v>DRBR944</v>
      </c>
      <c r="G197" s="153" t="str">
        <f>VLOOKUP(E197,'LISTADO ATM'!$A$2:$B$900,2,0)</f>
        <v xml:space="preserve">ATM UNP Mao </v>
      </c>
      <c r="H197" s="153" t="str">
        <f>VLOOKUP(E197,VIP!$A$2:$O20474,7,FALSE)</f>
        <v>Si</v>
      </c>
      <c r="I197" s="153" t="str">
        <f>VLOOKUP(E197,VIP!$A$2:$O12439,8,FALSE)</f>
        <v>Si</v>
      </c>
      <c r="J197" s="153" t="str">
        <f>VLOOKUP(E197,VIP!$A$2:$O12389,8,FALSE)</f>
        <v>Si</v>
      </c>
      <c r="K197" s="153" t="str">
        <f>VLOOKUP(E197,VIP!$A$2:$O15963,6,0)</f>
        <v>NO</v>
      </c>
      <c r="L197" s="135" t="s">
        <v>2456</v>
      </c>
      <c r="M197" s="95" t="s">
        <v>2438</v>
      </c>
      <c r="N197" s="95" t="s">
        <v>2444</v>
      </c>
      <c r="O197" s="153" t="s">
        <v>2446</v>
      </c>
      <c r="P197" s="150"/>
      <c r="Q197" s="129" t="s">
        <v>2456</v>
      </c>
      <c r="R197" s="44"/>
      <c r="S197" s="44"/>
      <c r="T197" s="101"/>
      <c r="U197" s="101"/>
      <c r="V197" s="101"/>
      <c r="W197" s="78"/>
      <c r="X197" s="69"/>
    </row>
    <row r="198" spans="1:25" ht="18" x14ac:dyDescent="0.25">
      <c r="A198" s="153" t="str">
        <f>VLOOKUP(E198,'LISTADO ATM'!$A$2:$C$901,3,0)</f>
        <v>ESTE</v>
      </c>
      <c r="B198" s="126" t="s">
        <v>2854</v>
      </c>
      <c r="C198" s="96">
        <v>44436.647152777776</v>
      </c>
      <c r="D198" s="96" t="s">
        <v>2174</v>
      </c>
      <c r="E198" s="126">
        <v>427</v>
      </c>
      <c r="F198" s="153" t="str">
        <f>VLOOKUP(E198,VIP!$A$2:$O15566,2,0)</f>
        <v>DRBR427</v>
      </c>
      <c r="G198" s="153" t="str">
        <f>VLOOKUP(E198,'LISTADO ATM'!$A$2:$B$900,2,0)</f>
        <v xml:space="preserve">ATM Almacenes Iberia (Hato Mayor) </v>
      </c>
      <c r="H198" s="153" t="str">
        <f>VLOOKUP(E198,VIP!$A$2:$O20527,7,FALSE)</f>
        <v>Si</v>
      </c>
      <c r="I198" s="153" t="str">
        <f>VLOOKUP(E198,VIP!$A$2:$O12492,8,FALSE)</f>
        <v>Si</v>
      </c>
      <c r="J198" s="153" t="str">
        <f>VLOOKUP(E198,VIP!$A$2:$O12442,8,FALSE)</f>
        <v>Si</v>
      </c>
      <c r="K198" s="153" t="str">
        <f>VLOOKUP(E198,VIP!$A$2:$O16016,6,0)</f>
        <v>NO</v>
      </c>
      <c r="L198" s="135" t="s">
        <v>2456</v>
      </c>
      <c r="M198" s="95" t="s">
        <v>2438</v>
      </c>
      <c r="N198" s="95" t="s">
        <v>2444</v>
      </c>
      <c r="O198" s="153" t="s">
        <v>2446</v>
      </c>
      <c r="P198" s="153"/>
      <c r="Q198" s="129" t="s">
        <v>2456</v>
      </c>
      <c r="R198" s="44"/>
      <c r="S198" s="44"/>
      <c r="T198" s="101"/>
      <c r="U198" s="101"/>
      <c r="V198" s="101"/>
      <c r="W198" s="78"/>
      <c r="X198" s="69"/>
    </row>
    <row r="199" spans="1:25" ht="18" x14ac:dyDescent="0.25">
      <c r="A199" s="153" t="str">
        <f>VLOOKUP(E199,'LISTADO ATM'!$A$2:$C$901,3,0)</f>
        <v>NORTE</v>
      </c>
      <c r="B199" s="126" t="s">
        <v>2853</v>
      </c>
      <c r="C199" s="96">
        <v>44436.648113425923</v>
      </c>
      <c r="D199" s="96" t="s">
        <v>2174</v>
      </c>
      <c r="E199" s="126">
        <v>396</v>
      </c>
      <c r="F199" s="153" t="str">
        <f>VLOOKUP(E199,VIP!$A$2:$O15565,2,0)</f>
        <v>DRBR396</v>
      </c>
      <c r="G199" s="153" t="str">
        <f>VLOOKUP(E199,'LISTADO ATM'!$A$2:$B$900,2,0)</f>
        <v xml:space="preserve">ATM Oficina Plaza Ulloa (La Fuente) </v>
      </c>
      <c r="H199" s="153" t="str">
        <f>VLOOKUP(E199,VIP!$A$2:$O20526,7,FALSE)</f>
        <v>Si</v>
      </c>
      <c r="I199" s="153" t="str">
        <f>VLOOKUP(E199,VIP!$A$2:$O12491,8,FALSE)</f>
        <v>Si</v>
      </c>
      <c r="J199" s="153" t="str">
        <f>VLOOKUP(E199,VIP!$A$2:$O12441,8,FALSE)</f>
        <v>Si</v>
      </c>
      <c r="K199" s="153" t="str">
        <f>VLOOKUP(E199,VIP!$A$2:$O16015,6,0)</f>
        <v>NO</v>
      </c>
      <c r="L199" s="135" t="s">
        <v>2456</v>
      </c>
      <c r="M199" s="95" t="s">
        <v>2438</v>
      </c>
      <c r="N199" s="95" t="s">
        <v>2444</v>
      </c>
      <c r="O199" s="153" t="s">
        <v>2446</v>
      </c>
      <c r="P199" s="153"/>
      <c r="Q199" s="129" t="s">
        <v>2456</v>
      </c>
      <c r="R199" s="44"/>
      <c r="S199" s="44"/>
      <c r="T199" s="101"/>
      <c r="U199" s="101"/>
      <c r="V199" s="101"/>
      <c r="W199" s="78"/>
      <c r="X199" s="69"/>
    </row>
    <row r="200" spans="1:25" ht="18" x14ac:dyDescent="0.25">
      <c r="A200" s="153" t="str">
        <f>VLOOKUP(E200,'LISTADO ATM'!$A$2:$C$901,3,0)</f>
        <v>SUR</v>
      </c>
      <c r="B200" s="126" t="s">
        <v>2852</v>
      </c>
      <c r="C200" s="96">
        <v>44436.649444444447</v>
      </c>
      <c r="D200" s="96" t="s">
        <v>2174</v>
      </c>
      <c r="E200" s="126">
        <v>5</v>
      </c>
      <c r="F200" s="153" t="str">
        <f>VLOOKUP(E200,VIP!$A$2:$O15564,2,0)</f>
        <v>DRBR005</v>
      </c>
      <c r="G200" s="153" t="str">
        <f>VLOOKUP(E200,'LISTADO ATM'!$A$2:$B$900,2,0)</f>
        <v>ATM Oficina Autoservicio Villa Ofelia (San Juan)</v>
      </c>
      <c r="H200" s="153" t="str">
        <f>VLOOKUP(E200,VIP!$A$2:$O20525,7,FALSE)</f>
        <v>Si</v>
      </c>
      <c r="I200" s="153" t="str">
        <f>VLOOKUP(E200,VIP!$A$2:$O12490,8,FALSE)</f>
        <v>Si</v>
      </c>
      <c r="J200" s="153" t="str">
        <f>VLOOKUP(E200,VIP!$A$2:$O12440,8,FALSE)</f>
        <v>Si</v>
      </c>
      <c r="K200" s="153" t="str">
        <f>VLOOKUP(E200,VIP!$A$2:$O16014,6,0)</f>
        <v>NO</v>
      </c>
      <c r="L200" s="135" t="s">
        <v>2456</v>
      </c>
      <c r="M200" s="95" t="s">
        <v>2438</v>
      </c>
      <c r="N200" s="95" t="s">
        <v>2444</v>
      </c>
      <c r="O200" s="153" t="s">
        <v>2446</v>
      </c>
      <c r="P200" s="153"/>
      <c r="Q200" s="129" t="s">
        <v>2456</v>
      </c>
      <c r="R200" s="44"/>
      <c r="S200" s="44"/>
      <c r="T200" s="101"/>
      <c r="U200" s="101"/>
      <c r="V200" s="101"/>
      <c r="W200" s="78"/>
      <c r="X200" s="69"/>
    </row>
    <row r="201" spans="1:25" ht="18" x14ac:dyDescent="0.25">
      <c r="A201" s="153" t="str">
        <f>VLOOKUP(E201,'LISTADO ATM'!$A$2:$C$901,3,0)</f>
        <v>DISTRITO NACIONAL</v>
      </c>
      <c r="B201" s="126" t="s">
        <v>2851</v>
      </c>
      <c r="C201" s="96">
        <v>44436.651238425926</v>
      </c>
      <c r="D201" s="96" t="s">
        <v>2174</v>
      </c>
      <c r="E201" s="126">
        <v>12</v>
      </c>
      <c r="F201" s="153" t="str">
        <f>VLOOKUP(E201,VIP!$A$2:$O15563,2,0)</f>
        <v>DRBR012</v>
      </c>
      <c r="G201" s="153" t="str">
        <f>VLOOKUP(E201,'LISTADO ATM'!$A$2:$B$900,2,0)</f>
        <v xml:space="preserve">ATM Comercial Ganadera (San Isidro) </v>
      </c>
      <c r="H201" s="153" t="str">
        <f>VLOOKUP(E201,VIP!$A$2:$O20524,7,FALSE)</f>
        <v>Si</v>
      </c>
      <c r="I201" s="153" t="str">
        <f>VLOOKUP(E201,VIP!$A$2:$O12489,8,FALSE)</f>
        <v>No</v>
      </c>
      <c r="J201" s="153" t="str">
        <f>VLOOKUP(E201,VIP!$A$2:$O12439,8,FALSE)</f>
        <v>No</v>
      </c>
      <c r="K201" s="153" t="str">
        <f>VLOOKUP(E201,VIP!$A$2:$O16013,6,0)</f>
        <v>NO</v>
      </c>
      <c r="L201" s="135" t="s">
        <v>2456</v>
      </c>
      <c r="M201" s="95" t="s">
        <v>2438</v>
      </c>
      <c r="N201" s="95" t="s">
        <v>2444</v>
      </c>
      <c r="O201" s="153" t="s">
        <v>2446</v>
      </c>
      <c r="P201" s="153"/>
      <c r="Q201" s="129" t="s">
        <v>2456</v>
      </c>
      <c r="R201" s="44"/>
      <c r="S201" s="44"/>
      <c r="T201" s="101"/>
      <c r="U201" s="101"/>
      <c r="V201" s="101"/>
      <c r="W201" s="78"/>
      <c r="X201" s="69"/>
    </row>
    <row r="202" spans="1:25" ht="18" x14ac:dyDescent="0.25">
      <c r="A202" s="153" t="str">
        <f>VLOOKUP(E202,'LISTADO ATM'!$A$2:$C$901,3,0)</f>
        <v>NORTE</v>
      </c>
      <c r="B202" s="126" t="s">
        <v>2849</v>
      </c>
      <c r="C202" s="96">
        <v>44436.652731481481</v>
      </c>
      <c r="D202" s="96" t="s">
        <v>2174</v>
      </c>
      <c r="E202" s="126">
        <v>129</v>
      </c>
      <c r="F202" s="153" t="str">
        <f>VLOOKUP(E202,VIP!$A$2:$O15561,2,0)</f>
        <v>DRBR129</v>
      </c>
      <c r="G202" s="153" t="str">
        <f>VLOOKUP(E202,'LISTADO ATM'!$A$2:$B$900,2,0)</f>
        <v xml:space="preserve">ATM Multicentro La Sirena (Santiago) </v>
      </c>
      <c r="H202" s="153" t="str">
        <f>VLOOKUP(E202,VIP!$A$2:$O20522,7,FALSE)</f>
        <v>Si</v>
      </c>
      <c r="I202" s="153" t="str">
        <f>VLOOKUP(E202,VIP!$A$2:$O12487,8,FALSE)</f>
        <v>Si</v>
      </c>
      <c r="J202" s="153" t="str">
        <f>VLOOKUP(E202,VIP!$A$2:$O12437,8,FALSE)</f>
        <v>Si</v>
      </c>
      <c r="K202" s="153" t="str">
        <f>VLOOKUP(E202,VIP!$A$2:$O16011,6,0)</f>
        <v>SI</v>
      </c>
      <c r="L202" s="135" t="s">
        <v>2456</v>
      </c>
      <c r="M202" s="95" t="s">
        <v>2438</v>
      </c>
      <c r="N202" s="95" t="s">
        <v>2444</v>
      </c>
      <c r="O202" s="153" t="s">
        <v>2446</v>
      </c>
      <c r="P202" s="153"/>
      <c r="Q202" s="129" t="s">
        <v>2456</v>
      </c>
      <c r="R202" s="44"/>
      <c r="S202" s="44"/>
      <c r="T202" s="101"/>
      <c r="U202" s="101"/>
      <c r="V202" s="101"/>
      <c r="W202" s="78"/>
      <c r="X202" s="69"/>
    </row>
    <row r="203" spans="1:25" x14ac:dyDescent="0.25">
      <c r="M203" s="44"/>
      <c r="P203" s="101"/>
      <c r="Q203" s="78"/>
      <c r="R203" s="44"/>
    </row>
    <row r="204" spans="1:25" x14ac:dyDescent="0.25">
      <c r="R204" s="44"/>
    </row>
    <row r="205" spans="1:25" x14ac:dyDescent="0.25">
      <c r="R205" s="44"/>
    </row>
    <row r="1035098" spans="16:16" ht="18" x14ac:dyDescent="0.25">
      <c r="P1035098" s="110"/>
    </row>
  </sheetData>
  <autoFilter ref="A4:Q202">
    <sortState ref="A5:Q202">
      <sortCondition ref="M4:M202"/>
    </sortState>
  </autoFilter>
  <sortState ref="C107:C114">
    <sortCondition ref="C118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03:B1048576 B72:B89 B1:B4">
    <cfRule type="duplicateValues" dxfId="165" priority="130349"/>
  </conditionalFormatting>
  <conditionalFormatting sqref="B203:B1048576 B72:B89">
    <cfRule type="duplicateValues" dxfId="164" priority="130358"/>
  </conditionalFormatting>
  <conditionalFormatting sqref="E203:E1048576 E72:E89 E1:E4">
    <cfRule type="duplicateValues" dxfId="163" priority="130678"/>
  </conditionalFormatting>
  <conditionalFormatting sqref="E203:E1048576 E72:E89">
    <cfRule type="duplicateValues" dxfId="162" priority="130681"/>
  </conditionalFormatting>
  <conditionalFormatting sqref="E203:E1048576 E72:E89 E1:E56">
    <cfRule type="duplicateValues" dxfId="161" priority="130687"/>
  </conditionalFormatting>
  <conditionalFormatting sqref="B5:B31">
    <cfRule type="duplicateValues" dxfId="160" priority="130690"/>
  </conditionalFormatting>
  <conditionalFormatting sqref="E5:E31">
    <cfRule type="duplicateValues" dxfId="159" priority="130691"/>
  </conditionalFormatting>
  <conditionalFormatting sqref="B32:B56">
    <cfRule type="duplicateValues" dxfId="158" priority="130697"/>
  </conditionalFormatting>
  <conditionalFormatting sqref="E32:E56">
    <cfRule type="duplicateValues" dxfId="157" priority="130699"/>
  </conditionalFormatting>
  <conditionalFormatting sqref="E5:E56">
    <cfRule type="duplicateValues" dxfId="156" priority="130704"/>
  </conditionalFormatting>
  <conditionalFormatting sqref="E58:E89">
    <cfRule type="duplicateValues" dxfId="155" priority="130726"/>
  </conditionalFormatting>
  <conditionalFormatting sqref="B57:B89">
    <cfRule type="duplicateValues" dxfId="154" priority="130728"/>
  </conditionalFormatting>
  <conditionalFormatting sqref="E57">
    <cfRule type="duplicateValues" dxfId="153" priority="21"/>
  </conditionalFormatting>
  <conditionalFormatting sqref="E57">
    <cfRule type="duplicateValues" dxfId="152" priority="20"/>
  </conditionalFormatting>
  <conditionalFormatting sqref="E57">
    <cfRule type="duplicateValues" dxfId="151" priority="19"/>
  </conditionalFormatting>
  <conditionalFormatting sqref="B90:B115">
    <cfRule type="duplicateValues" dxfId="150" priority="131055"/>
  </conditionalFormatting>
  <conditionalFormatting sqref="E90:E115">
    <cfRule type="duplicateValues" dxfId="149" priority="131056"/>
  </conditionalFormatting>
  <conditionalFormatting sqref="B116:B118">
    <cfRule type="duplicateValues" dxfId="148" priority="131076"/>
  </conditionalFormatting>
  <conditionalFormatting sqref="E116:E118">
    <cfRule type="duplicateValues" dxfId="147" priority="131077"/>
  </conditionalFormatting>
  <conditionalFormatting sqref="B119:B147">
    <cfRule type="duplicateValues" dxfId="146" priority="131119"/>
  </conditionalFormatting>
  <conditionalFormatting sqref="E119:E147">
    <cfRule type="duplicateValues" dxfId="145" priority="131120"/>
  </conditionalFormatting>
  <conditionalFormatting sqref="B148:B194">
    <cfRule type="duplicateValues" dxfId="144" priority="131136"/>
  </conditionalFormatting>
  <conditionalFormatting sqref="E148:E194">
    <cfRule type="duplicateValues" dxfId="143" priority="131137"/>
  </conditionalFormatting>
  <conditionalFormatting sqref="B195:B202">
    <cfRule type="duplicateValues" dxfId="19" priority="2"/>
  </conditionalFormatting>
  <conditionalFormatting sqref="E195:E202">
    <cfRule type="duplicateValues" dxfId="18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8"/>
  <sheetViews>
    <sheetView zoomScale="70" zoomScaleNormal="70" workbookViewId="0">
      <selection activeCell="N23" sqref="N23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201" t="s">
        <v>2144</v>
      </c>
      <c r="B1" s="202"/>
      <c r="C1" s="202"/>
      <c r="D1" s="202"/>
      <c r="E1" s="203"/>
      <c r="F1" s="199" t="s">
        <v>2539</v>
      </c>
      <c r="G1" s="200"/>
      <c r="H1" s="100">
        <f>COUNTIF(A:E,"2 Gavetas Vacías + 1 Fallando")</f>
        <v>4</v>
      </c>
      <c r="I1" s="100">
        <f>COUNTIF(A:E,("3 Gavetas Vacías"))</f>
        <v>8</v>
      </c>
      <c r="J1" s="123">
        <f>COUNTIF(A:E,"2 Gavetas Fallando + 1 Vacia")</f>
        <v>0</v>
      </c>
      <c r="K1" s="123"/>
    </row>
    <row r="2" spans="1:11" ht="25.5" customHeight="1" x14ac:dyDescent="0.25">
      <c r="A2" s="204" t="s">
        <v>2624</v>
      </c>
      <c r="B2" s="205"/>
      <c r="C2" s="205"/>
      <c r="D2" s="205"/>
      <c r="E2" s="206"/>
      <c r="F2" s="99" t="s">
        <v>2538</v>
      </c>
      <c r="G2" s="98">
        <f>G3+G4</f>
        <v>198</v>
      </c>
      <c r="H2" s="99" t="s">
        <v>2548</v>
      </c>
      <c r="I2" s="98">
        <f>COUNTIF(A:E,"Abastecido")</f>
        <v>59</v>
      </c>
      <c r="J2" s="99" t="s">
        <v>2565</v>
      </c>
      <c r="K2" s="98">
        <f>COUNTIF(REPORTE!A:Q,"REINICIO FALLIDO")</f>
        <v>8</v>
      </c>
    </row>
    <row r="3" spans="1:11" ht="15" customHeight="1" x14ac:dyDescent="0.25">
      <c r="A3" s="207"/>
      <c r="B3" s="176"/>
      <c r="C3" s="208"/>
      <c r="D3" s="208"/>
      <c r="E3" s="209"/>
      <c r="F3" s="99" t="s">
        <v>2537</v>
      </c>
      <c r="G3" s="98">
        <f>COUNTIF(REPORTE!A:Q,"fuera de Servicio")</f>
        <v>98</v>
      </c>
      <c r="H3" s="99" t="s">
        <v>2544</v>
      </c>
      <c r="I3" s="98">
        <f>COUNTIF(A:E,"Gavetas Vacías + Gavetas Fallando")</f>
        <v>13</v>
      </c>
      <c r="J3" s="99" t="s">
        <v>2566</v>
      </c>
      <c r="K3" s="98">
        <f>COUNTIF(REPORTE!A:Q,"CARGA FALLIDA")</f>
        <v>1</v>
      </c>
    </row>
    <row r="4" spans="1:11" ht="18.75" thickBot="1" x14ac:dyDescent="0.3">
      <c r="A4" s="136" t="s">
        <v>2406</v>
      </c>
      <c r="B4" s="133">
        <v>44436.25</v>
      </c>
      <c r="C4" s="210"/>
      <c r="D4" s="210"/>
      <c r="E4" s="211"/>
      <c r="F4" s="99" t="s">
        <v>2534</v>
      </c>
      <c r="G4" s="98">
        <f>COUNTIF(REPORTE!A:Q,"En Servicio")</f>
        <v>100</v>
      </c>
      <c r="H4" s="99" t="s">
        <v>2547</v>
      </c>
      <c r="I4" s="98">
        <f>COUNTIF(A:E,"Solucionado")</f>
        <v>3</v>
      </c>
      <c r="J4" s="99" t="s">
        <v>2567</v>
      </c>
      <c r="K4" s="98">
        <f>COUNTIF(REPORTE!A:Q,"PRINTER ")</f>
        <v>0</v>
      </c>
    </row>
    <row r="5" spans="1:11" ht="18.75" thickBot="1" x14ac:dyDescent="0.3">
      <c r="A5" s="136" t="s">
        <v>2407</v>
      </c>
      <c r="B5" s="133">
        <v>44436.708333333336</v>
      </c>
      <c r="C5" s="210"/>
      <c r="D5" s="210"/>
      <c r="E5" s="211"/>
      <c r="F5" s="99" t="s">
        <v>2535</v>
      </c>
      <c r="G5" s="98">
        <f>COUNTIF(REPORTE!A:Q,"REINICIO EXITOSO")</f>
        <v>10</v>
      </c>
      <c r="H5" s="99" t="s">
        <v>2541</v>
      </c>
      <c r="I5" s="98">
        <f>I1+H1+J1</f>
        <v>12</v>
      </c>
      <c r="J5" s="123"/>
      <c r="K5" s="123"/>
    </row>
    <row r="6" spans="1:11" ht="15" customHeight="1" x14ac:dyDescent="0.25">
      <c r="A6" s="193"/>
      <c r="B6" s="194"/>
      <c r="C6" s="212"/>
      <c r="D6" s="212"/>
      <c r="E6" s="213"/>
      <c r="F6" s="99" t="s">
        <v>2536</v>
      </c>
      <c r="G6" s="98">
        <f>COUNTIF(REPORTE!A:Q,"CARGA EXITOSA")</f>
        <v>6</v>
      </c>
      <c r="H6" s="99" t="s">
        <v>2545</v>
      </c>
      <c r="I6" s="98">
        <f>COUNTIF(A:E,"GAVETA DE RECHAZO LLENA")</f>
        <v>3</v>
      </c>
      <c r="J6" s="123"/>
      <c r="K6" s="123"/>
    </row>
    <row r="7" spans="1:11" ht="18" customHeight="1" thickBot="1" x14ac:dyDescent="0.3">
      <c r="A7" s="196" t="s">
        <v>2569</v>
      </c>
      <c r="B7" s="197"/>
      <c r="C7" s="197"/>
      <c r="D7" s="197"/>
      <c r="E7" s="198"/>
      <c r="F7" s="99" t="s">
        <v>2540</v>
      </c>
      <c r="G7" s="98">
        <f>COUNTIF(A:E,"Sin Efectivo")</f>
        <v>27</v>
      </c>
      <c r="H7" s="99" t="s">
        <v>2546</v>
      </c>
      <c r="I7" s="98">
        <f>COUNTIF(A:E,"GAVETA DE DEPOSITO LLENA")</f>
        <v>4</v>
      </c>
      <c r="J7" s="123"/>
      <c r="K7" s="123"/>
    </row>
    <row r="8" spans="1:11" ht="18" x14ac:dyDescent="0.25">
      <c r="A8" s="140" t="s">
        <v>15</v>
      </c>
      <c r="B8" s="140" t="s">
        <v>2408</v>
      </c>
      <c r="C8" s="131" t="s">
        <v>46</v>
      </c>
      <c r="D8" s="172" t="s">
        <v>2411</v>
      </c>
      <c r="E8" s="173" t="s">
        <v>2409</v>
      </c>
    </row>
    <row r="9" spans="1:11" s="108" customFormat="1" ht="18" x14ac:dyDescent="0.25">
      <c r="A9" s="148" t="str">
        <f>VLOOKUP(B9,'[1]LISTADO ATM'!$A$2:$C$922,3,0)</f>
        <v>DISTRITO NACIONAL</v>
      </c>
      <c r="B9" s="153">
        <v>237</v>
      </c>
      <c r="C9" s="147" t="str">
        <f>VLOOKUP(B9,'[1]LISTADO ATM'!$A$2:$B$922,2,0)</f>
        <v xml:space="preserve">ATM UNP Plaza Vásquez </v>
      </c>
      <c r="D9" s="130" t="s">
        <v>2614</v>
      </c>
      <c r="E9" s="143" t="s">
        <v>2781</v>
      </c>
    </row>
    <row r="10" spans="1:11" s="108" customFormat="1" ht="18" x14ac:dyDescent="0.25">
      <c r="A10" s="132" t="str">
        <f>VLOOKUP(B10,'[1]LISTADO ATM'!$A$2:$C$922,3,0)</f>
        <v>DISTRITO NACIONAL</v>
      </c>
      <c r="B10" s="153">
        <v>955</v>
      </c>
      <c r="C10" s="132" t="str">
        <f>VLOOKUP(B10,'[1]LISTADO ATM'!$A$2:$B$922,2,0)</f>
        <v xml:space="preserve">ATM Oficina Americana Independencia II </v>
      </c>
      <c r="D10" s="130" t="s">
        <v>2614</v>
      </c>
      <c r="E10" s="143" t="s">
        <v>2782</v>
      </c>
    </row>
    <row r="11" spans="1:11" s="108" customFormat="1" ht="18" x14ac:dyDescent="0.25">
      <c r="A11" s="132" t="str">
        <f>VLOOKUP(B11,'[1]LISTADO ATM'!$A$2:$C$922,3,0)</f>
        <v>DISTRITO NACIONAL</v>
      </c>
      <c r="B11" s="153">
        <v>461</v>
      </c>
      <c r="C11" s="132" t="str">
        <f>VLOOKUP(B11,'[1]LISTADO ATM'!$A$2:$B$922,2,0)</f>
        <v xml:space="preserve">ATM Autobanco Sarasota I </v>
      </c>
      <c r="D11" s="130" t="s">
        <v>2614</v>
      </c>
      <c r="E11" s="143">
        <v>3336005131</v>
      </c>
    </row>
    <row r="12" spans="1:11" s="108" customFormat="1" ht="18" customHeight="1" x14ac:dyDescent="0.25">
      <c r="A12" s="139" t="str">
        <f>VLOOKUP(B12,'[1]LISTADO ATM'!$A$2:$C$922,3,0)</f>
        <v>ESTE</v>
      </c>
      <c r="B12" s="153">
        <v>963</v>
      </c>
      <c r="C12" s="132" t="str">
        <f>VLOOKUP(B12,'[1]LISTADO ATM'!$A$2:$B$922,2,0)</f>
        <v xml:space="preserve">ATM Multiplaza La Romana </v>
      </c>
      <c r="D12" s="130" t="s">
        <v>2614</v>
      </c>
      <c r="E12" s="143" t="s">
        <v>2783</v>
      </c>
    </row>
    <row r="13" spans="1:11" s="108" customFormat="1" ht="18" customHeight="1" x14ac:dyDescent="0.25">
      <c r="A13" s="139" t="str">
        <f>VLOOKUP(B13,'[1]LISTADO ATM'!$A$2:$C$922,3,0)</f>
        <v>DISTRITO NACIONAL</v>
      </c>
      <c r="B13" s="149">
        <v>815</v>
      </c>
      <c r="C13" s="132" t="str">
        <f>VLOOKUP(B13,'[1]LISTADO ATM'!$A$2:$B$922,2,0)</f>
        <v xml:space="preserve">ATM Oficina Atalaya del Mar </v>
      </c>
      <c r="D13" s="130" t="s">
        <v>2614</v>
      </c>
      <c r="E13" s="143">
        <v>3336005101</v>
      </c>
    </row>
    <row r="14" spans="1:11" s="108" customFormat="1" ht="18" customHeight="1" x14ac:dyDescent="0.25">
      <c r="A14" s="139" t="str">
        <f>VLOOKUP(B14,'[1]LISTADO ATM'!$A$2:$C$922,3,0)</f>
        <v>SUR</v>
      </c>
      <c r="B14" s="153">
        <v>182</v>
      </c>
      <c r="C14" s="132" t="str">
        <f>VLOOKUP(B14,'[1]LISTADO ATM'!$A$2:$B$922,2,0)</f>
        <v xml:space="preserve">ATM Barahona Comb </v>
      </c>
      <c r="D14" s="130" t="s">
        <v>2614</v>
      </c>
      <c r="E14" s="143" t="s">
        <v>2784</v>
      </c>
    </row>
    <row r="15" spans="1:11" s="108" customFormat="1" ht="18" x14ac:dyDescent="0.25">
      <c r="A15" s="139" t="str">
        <f>VLOOKUP(B15,'[1]LISTADO ATM'!$A$2:$C$922,3,0)</f>
        <v>DISTRITO NACIONAL</v>
      </c>
      <c r="B15" s="153">
        <v>629</v>
      </c>
      <c r="C15" s="132" t="str">
        <f>VLOOKUP(B15,'[1]LISTADO ATM'!$A$2:$B$922,2,0)</f>
        <v xml:space="preserve">ATM Oficina Americana Independencia I </v>
      </c>
      <c r="D15" s="130" t="s">
        <v>2614</v>
      </c>
      <c r="E15" s="143" t="s">
        <v>2785</v>
      </c>
    </row>
    <row r="16" spans="1:11" s="108" customFormat="1" ht="18" customHeight="1" x14ac:dyDescent="0.25">
      <c r="A16" s="139" t="str">
        <f>VLOOKUP(B16,'[1]LISTADO ATM'!$A$2:$C$922,3,0)</f>
        <v>ESTE</v>
      </c>
      <c r="B16" s="153">
        <v>121</v>
      </c>
      <c r="C16" s="132" t="str">
        <f>VLOOKUP(B16,'[1]LISTADO ATM'!$A$2:$B$922,2,0)</f>
        <v xml:space="preserve">ATM Oficina Bayaguana </v>
      </c>
      <c r="D16" s="130" t="s">
        <v>2614</v>
      </c>
      <c r="E16" s="143">
        <v>3336005097</v>
      </c>
    </row>
    <row r="17" spans="1:5" s="108" customFormat="1" ht="18.75" customHeight="1" x14ac:dyDescent="0.25">
      <c r="A17" s="139" t="str">
        <f>VLOOKUP(B17,'[1]LISTADO ATM'!$A$2:$C$922,3,0)</f>
        <v>DISTRITO NACIONAL</v>
      </c>
      <c r="B17" s="153">
        <v>755</v>
      </c>
      <c r="C17" s="132" t="str">
        <f>VLOOKUP(B17,'[1]LISTADO ATM'!$A$2:$B$922,2,0)</f>
        <v xml:space="preserve">ATM Oficina Galería del Este (Plaza) </v>
      </c>
      <c r="D17" s="130" t="s">
        <v>2614</v>
      </c>
      <c r="E17" s="143">
        <v>3336004801</v>
      </c>
    </row>
    <row r="18" spans="1:5" s="108" customFormat="1" ht="18" customHeight="1" x14ac:dyDescent="0.25">
      <c r="A18" s="139" t="str">
        <f>VLOOKUP(B18,'[1]LISTADO ATM'!$A$2:$C$922,3,0)</f>
        <v>ESTE</v>
      </c>
      <c r="B18" s="153">
        <v>651</v>
      </c>
      <c r="C18" s="132" t="str">
        <f>VLOOKUP(B18,'[1]LISTADO ATM'!$A$2:$B$922,2,0)</f>
        <v>ATM Eco Petroleo Romana</v>
      </c>
      <c r="D18" s="130" t="s">
        <v>2614</v>
      </c>
      <c r="E18" s="143">
        <v>3336005090</v>
      </c>
    </row>
    <row r="19" spans="1:5" s="108" customFormat="1" ht="18" customHeight="1" x14ac:dyDescent="0.25">
      <c r="A19" s="139" t="str">
        <f>VLOOKUP(B19,'[1]LISTADO ATM'!$A$2:$C$922,3,0)</f>
        <v>NORTE</v>
      </c>
      <c r="B19" s="153">
        <v>903</v>
      </c>
      <c r="C19" s="132" t="str">
        <f>VLOOKUP(B19,'[1]LISTADO ATM'!$A$2:$B$922,2,0)</f>
        <v xml:space="preserve">ATM Oficina La Vega Real I </v>
      </c>
      <c r="D19" s="130" t="s">
        <v>2614</v>
      </c>
      <c r="E19" s="143">
        <v>3336003581</v>
      </c>
    </row>
    <row r="20" spans="1:5" s="114" customFormat="1" ht="18" customHeight="1" x14ac:dyDescent="0.25">
      <c r="A20" s="139" t="str">
        <f>VLOOKUP(B20,'[1]LISTADO ATM'!$A$2:$C$922,3,0)</f>
        <v>ESTE</v>
      </c>
      <c r="B20" s="153">
        <v>114</v>
      </c>
      <c r="C20" s="132" t="str">
        <f>VLOOKUP(B20,'[1]LISTADO ATM'!$A$2:$B$922,2,0)</f>
        <v xml:space="preserve">ATM Oficina Hato Mayor </v>
      </c>
      <c r="D20" s="130" t="s">
        <v>2614</v>
      </c>
      <c r="E20" s="143">
        <v>3336005098</v>
      </c>
    </row>
    <row r="21" spans="1:5" s="114" customFormat="1" ht="18" customHeight="1" x14ac:dyDescent="0.25">
      <c r="A21" s="139" t="str">
        <f>VLOOKUP(B21,'[1]LISTADO ATM'!$A$2:$C$922,3,0)</f>
        <v>DISTRITO NACIONAL</v>
      </c>
      <c r="B21" s="153">
        <v>409</v>
      </c>
      <c r="C21" s="132" t="str">
        <f>VLOOKUP(B21,'[1]LISTADO ATM'!$A$2:$B$922,2,0)</f>
        <v xml:space="preserve">ATM Oficina Las Palmas de Herrera I </v>
      </c>
      <c r="D21" s="130" t="s">
        <v>2614</v>
      </c>
      <c r="E21" s="143">
        <v>3336005099</v>
      </c>
    </row>
    <row r="22" spans="1:5" s="114" customFormat="1" ht="18" customHeight="1" x14ac:dyDescent="0.25">
      <c r="A22" s="139" t="str">
        <f>VLOOKUP(B22,'[1]LISTADO ATM'!$A$2:$C$922,3,0)</f>
        <v>NORTE</v>
      </c>
      <c r="B22" s="153">
        <v>3</v>
      </c>
      <c r="C22" s="132" t="str">
        <f>VLOOKUP(B22,'[1]LISTADO ATM'!$A$2:$B$922,2,0)</f>
        <v>ATM Autoservicio La Vega Real</v>
      </c>
      <c r="D22" s="130" t="s">
        <v>2614</v>
      </c>
      <c r="E22" s="143" t="s">
        <v>2786</v>
      </c>
    </row>
    <row r="23" spans="1:5" s="114" customFormat="1" ht="18" customHeight="1" x14ac:dyDescent="0.25">
      <c r="A23" s="132" t="str">
        <f>VLOOKUP(B23,'[1]LISTADO ATM'!$A$2:$C$922,3,0)</f>
        <v>ESTE</v>
      </c>
      <c r="B23" s="153">
        <v>345</v>
      </c>
      <c r="C23" s="132" t="str">
        <f>VLOOKUP(B23,'[1]LISTADO ATM'!$A$2:$B$922,2,0)</f>
        <v>ATM Ofic. Yamasa II</v>
      </c>
      <c r="D23" s="130" t="s">
        <v>2614</v>
      </c>
      <c r="E23" s="143">
        <v>3336005127</v>
      </c>
    </row>
    <row r="24" spans="1:5" s="114" customFormat="1" ht="18" customHeight="1" x14ac:dyDescent="0.25">
      <c r="A24" s="132" t="str">
        <f>VLOOKUP(B24,'[1]LISTADO ATM'!$A$2:$C$922,3,0)</f>
        <v>NORTE</v>
      </c>
      <c r="B24" s="153">
        <v>93</v>
      </c>
      <c r="C24" s="132" t="str">
        <f>VLOOKUP(B24,'[1]LISTADO ATM'!$A$2:$B$922,2,0)</f>
        <v xml:space="preserve">ATM Oficina Cotuí </v>
      </c>
      <c r="D24" s="130" t="s">
        <v>2614</v>
      </c>
      <c r="E24" s="143">
        <v>3336005159</v>
      </c>
    </row>
    <row r="25" spans="1:5" s="114" customFormat="1" ht="18" customHeight="1" x14ac:dyDescent="0.25">
      <c r="A25" s="132" t="str">
        <f>VLOOKUP(B25,'[1]LISTADO ATM'!$A$2:$C$922,3,0)</f>
        <v>ESTE</v>
      </c>
      <c r="B25" s="153">
        <v>843</v>
      </c>
      <c r="C25" s="132" t="str">
        <f>VLOOKUP(B25,'[1]LISTADO ATM'!$A$2:$B$922,2,0)</f>
        <v xml:space="preserve">ATM Oficina Romana Centro </v>
      </c>
      <c r="D25" s="130" t="s">
        <v>2614</v>
      </c>
      <c r="E25" s="143">
        <v>3336005178</v>
      </c>
    </row>
    <row r="26" spans="1:5" s="114" customFormat="1" ht="18.75" customHeight="1" x14ac:dyDescent="0.25">
      <c r="A26" s="132" t="str">
        <f>VLOOKUP(B26,'[1]LISTADO ATM'!$A$2:$C$922,3,0)</f>
        <v>ESTE</v>
      </c>
      <c r="B26" s="153">
        <v>219</v>
      </c>
      <c r="C26" s="132" t="str">
        <f>VLOOKUP(B26,'[1]LISTADO ATM'!$A$2:$B$922,2,0)</f>
        <v xml:space="preserve">ATM Oficina La Altagracia (Higuey) </v>
      </c>
      <c r="D26" s="130" t="s">
        <v>2614</v>
      </c>
      <c r="E26" s="143">
        <v>3336005350</v>
      </c>
    </row>
    <row r="27" spans="1:5" s="123" customFormat="1" ht="18.75" customHeight="1" x14ac:dyDescent="0.25">
      <c r="A27" s="132" t="str">
        <f>VLOOKUP(B27,'[1]LISTADO ATM'!$A$2:$C$922,3,0)</f>
        <v>DISTRITO NACIONAL</v>
      </c>
      <c r="B27" s="153">
        <v>169</v>
      </c>
      <c r="C27" s="132" t="str">
        <f>VLOOKUP(B27,'[1]LISTADO ATM'!$A$2:$B$922,2,0)</f>
        <v xml:space="preserve">ATM Oficina Caonabo </v>
      </c>
      <c r="D27" s="130" t="s">
        <v>2614</v>
      </c>
      <c r="E27" s="143" t="s">
        <v>2787</v>
      </c>
    </row>
    <row r="28" spans="1:5" s="123" customFormat="1" ht="18.75" customHeight="1" x14ac:dyDescent="0.25">
      <c r="A28" s="132" t="str">
        <f>VLOOKUP(B28,'[1]LISTADO ATM'!$A$2:$C$922,3,0)</f>
        <v>NORTE</v>
      </c>
      <c r="B28" s="153">
        <v>97</v>
      </c>
      <c r="C28" s="132" t="str">
        <f>VLOOKUP(B28,'[1]LISTADO ATM'!$A$2:$B$922,2,0)</f>
        <v xml:space="preserve">ATM Oficina Villa Riva </v>
      </c>
      <c r="D28" s="130" t="s">
        <v>2614</v>
      </c>
      <c r="E28" s="143" t="s">
        <v>2788</v>
      </c>
    </row>
    <row r="29" spans="1:5" s="123" customFormat="1" ht="18.75" customHeight="1" x14ac:dyDescent="0.25">
      <c r="A29" s="132" t="str">
        <f>VLOOKUP(B29,'[1]LISTADO ATM'!$A$2:$C$922,3,0)</f>
        <v>NORTE</v>
      </c>
      <c r="B29" s="153">
        <v>138</v>
      </c>
      <c r="C29" s="132" t="str">
        <f>VLOOKUP(B29,'[1]LISTADO ATM'!$A$2:$B$922,2,0)</f>
        <v xml:space="preserve">ATM UNP Fantino </v>
      </c>
      <c r="D29" s="130" t="s">
        <v>2614</v>
      </c>
      <c r="E29" s="143">
        <v>3336005284</v>
      </c>
    </row>
    <row r="30" spans="1:5" s="123" customFormat="1" ht="18.75" customHeight="1" x14ac:dyDescent="0.25">
      <c r="A30" s="132" t="str">
        <f>VLOOKUP(B30,'[1]LISTADO ATM'!$A$2:$C$922,3,0)</f>
        <v>SUR</v>
      </c>
      <c r="B30" s="153">
        <v>764</v>
      </c>
      <c r="C30" s="132" t="str">
        <f>VLOOKUP(B30,'[1]LISTADO ATM'!$A$2:$B$922,2,0)</f>
        <v xml:space="preserve">ATM Oficina Elías Piña </v>
      </c>
      <c r="D30" s="130" t="s">
        <v>2614</v>
      </c>
      <c r="E30" s="143">
        <v>3336005261</v>
      </c>
    </row>
    <row r="31" spans="1:5" s="123" customFormat="1" ht="18.75" customHeight="1" x14ac:dyDescent="0.25">
      <c r="A31" s="132" t="str">
        <f>VLOOKUP(B31,'[1]LISTADO ATM'!$A$2:$C$922,3,0)</f>
        <v>DISTRITO NACIONAL</v>
      </c>
      <c r="B31" s="153">
        <v>355</v>
      </c>
      <c r="C31" s="132" t="str">
        <f>VLOOKUP(B31,'[1]LISTADO ATM'!$A$2:$B$922,2,0)</f>
        <v xml:space="preserve">ATM UNP Metro II </v>
      </c>
      <c r="D31" s="130" t="s">
        <v>2614</v>
      </c>
      <c r="E31" s="143">
        <v>3336005262</v>
      </c>
    </row>
    <row r="32" spans="1:5" s="114" customFormat="1" ht="18.75" customHeight="1" x14ac:dyDescent="0.25">
      <c r="A32" s="139" t="str">
        <f>VLOOKUP(B32,'[1]LISTADO ATM'!$A$2:$C$922,3,0)</f>
        <v>NORTE</v>
      </c>
      <c r="B32" s="153">
        <v>728</v>
      </c>
      <c r="C32" s="132" t="str">
        <f>VLOOKUP(B32,'[1]LISTADO ATM'!$A$2:$B$922,2,0)</f>
        <v xml:space="preserve">ATM UNP La Vega Oficina Regional Norcentral </v>
      </c>
      <c r="D32" s="130" t="s">
        <v>2614</v>
      </c>
      <c r="E32" s="143" t="s">
        <v>2789</v>
      </c>
    </row>
    <row r="33" spans="1:10" s="114" customFormat="1" ht="18.75" customHeight="1" x14ac:dyDescent="0.25">
      <c r="A33" s="132" t="str">
        <f>VLOOKUP(B33,'[1]LISTADO ATM'!$A$2:$C$922,3,0)</f>
        <v>DISTRITO NACIONAL</v>
      </c>
      <c r="B33" s="153">
        <v>227</v>
      </c>
      <c r="C33" s="132" t="str">
        <f>VLOOKUP(B33,'[1]LISTADO ATM'!$A$2:$B$922,2,0)</f>
        <v xml:space="preserve">ATM S/M Bravo Av. Enriquillo </v>
      </c>
      <c r="D33" s="130" t="s">
        <v>2614</v>
      </c>
      <c r="E33" s="143">
        <v>3336004830</v>
      </c>
    </row>
    <row r="34" spans="1:10" s="114" customFormat="1" ht="18" customHeight="1" x14ac:dyDescent="0.25">
      <c r="A34" s="132" t="str">
        <f>VLOOKUP(B34,'[1]LISTADO ATM'!$A$2:$C$922,3,0)</f>
        <v>NORTE</v>
      </c>
      <c r="B34" s="153">
        <v>604</v>
      </c>
      <c r="C34" s="132" t="str">
        <f>VLOOKUP(B34,'[1]LISTADO ATM'!$A$2:$B$922,2,0)</f>
        <v xml:space="preserve">ATM Oficina Estancia Nueva (Moca) </v>
      </c>
      <c r="D34" s="130" t="s">
        <v>2614</v>
      </c>
      <c r="E34" s="143">
        <v>3336005126</v>
      </c>
    </row>
    <row r="35" spans="1:10" s="114" customFormat="1" ht="18.75" customHeight="1" x14ac:dyDescent="0.25">
      <c r="A35" s="132" t="str">
        <f>VLOOKUP(B35,'[1]LISTADO ATM'!$A$2:$C$922,3,0)</f>
        <v>DISTRITO NACIONAL</v>
      </c>
      <c r="B35" s="153">
        <v>391</v>
      </c>
      <c r="C35" s="132" t="str">
        <f>VLOOKUP(B35,'[1]LISTADO ATM'!$A$2:$B$922,2,0)</f>
        <v xml:space="preserve">ATM S/M Jumbo Luperón </v>
      </c>
      <c r="D35" s="130" t="s">
        <v>2614</v>
      </c>
      <c r="E35" s="143">
        <v>3336005128</v>
      </c>
      <c r="G35" s="122"/>
    </row>
    <row r="36" spans="1:10" s="114" customFormat="1" ht="18" customHeight="1" x14ac:dyDescent="0.25">
      <c r="A36" s="132" t="str">
        <f>VLOOKUP(B36,'[1]LISTADO ATM'!$A$2:$C$922,3,0)</f>
        <v>DISTRITO NACIONAL</v>
      </c>
      <c r="B36" s="153">
        <v>967</v>
      </c>
      <c r="C36" s="132" t="str">
        <f>VLOOKUP(B36,'[1]LISTADO ATM'!$A$2:$B$922,2,0)</f>
        <v xml:space="preserve">ATM UNP Hiper Olé Autopista Duarte </v>
      </c>
      <c r="D36" s="130" t="s">
        <v>2614</v>
      </c>
      <c r="E36" s="143">
        <v>3336005192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2" t="str">
        <f>VLOOKUP(B37,'[1]LISTADO ATM'!$A$2:$C$922,3,0)</f>
        <v>DISTRITO NACIONAL</v>
      </c>
      <c r="B37" s="153">
        <v>900</v>
      </c>
      <c r="C37" s="132" t="str">
        <f>VLOOKUP(B37,'[1]LISTADO ATM'!$A$2:$B$922,2,0)</f>
        <v xml:space="preserve">ATM UNP Merca Santo Domingo </v>
      </c>
      <c r="D37" s="130" t="s">
        <v>2614</v>
      </c>
      <c r="E37" s="143">
        <v>3336005194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2" t="str">
        <f>VLOOKUP(B38,'[1]LISTADO ATM'!$A$2:$C$922,3,0)</f>
        <v>NORTE</v>
      </c>
      <c r="B38" s="153">
        <v>500</v>
      </c>
      <c r="C38" s="132" t="str">
        <f>VLOOKUP(B38,'[1]LISTADO ATM'!$A$2:$B$922,2,0)</f>
        <v xml:space="preserve">ATM UNP Cutupú </v>
      </c>
      <c r="D38" s="130" t="s">
        <v>2614</v>
      </c>
      <c r="E38" s="143" t="s">
        <v>2790</v>
      </c>
    </row>
    <row r="39" spans="1:10" s="122" customFormat="1" ht="18.75" customHeight="1" x14ac:dyDescent="0.25">
      <c r="A39" s="132" t="str">
        <f>VLOOKUP(B39,'[1]LISTADO ATM'!$A$2:$C$922,3,0)</f>
        <v>SUR</v>
      </c>
      <c r="B39" s="153">
        <v>537</v>
      </c>
      <c r="C39" s="132" t="str">
        <f>VLOOKUP(B39,'[1]LISTADO ATM'!$A$2:$B$922,2,0)</f>
        <v xml:space="preserve">ATM Estación Texaco Enriquillo (Barahona) </v>
      </c>
      <c r="D39" s="130" t="s">
        <v>2614</v>
      </c>
      <c r="E39" s="143">
        <v>3336005246</v>
      </c>
    </row>
    <row r="40" spans="1:10" s="122" customFormat="1" ht="18.75" customHeight="1" x14ac:dyDescent="0.25">
      <c r="A40" s="132" t="str">
        <f>VLOOKUP(B40,'[1]LISTADO ATM'!$A$2:$C$922,3,0)</f>
        <v>NORTE</v>
      </c>
      <c r="B40" s="153">
        <v>333</v>
      </c>
      <c r="C40" s="132" t="str">
        <f>VLOOKUP(B40,'[1]LISTADO ATM'!$A$2:$B$922,2,0)</f>
        <v>ATM Oficina Turey Maimón</v>
      </c>
      <c r="D40" s="130" t="s">
        <v>2614</v>
      </c>
      <c r="E40" s="143">
        <v>3336005254</v>
      </c>
    </row>
    <row r="41" spans="1:10" s="122" customFormat="1" ht="18.75" customHeight="1" x14ac:dyDescent="0.25">
      <c r="A41" s="139" t="str">
        <f>VLOOKUP(B41,'[1]LISTADO ATM'!$A$2:$C$922,3,0)</f>
        <v>DISTRITO NACIONAL</v>
      </c>
      <c r="B41" s="153">
        <v>697</v>
      </c>
      <c r="C41" s="132" t="str">
        <f>VLOOKUP(B41,'[1]LISTADO ATM'!$A$2:$B$922,2,0)</f>
        <v>ATM Hipermercado Olé Ciudad Juan Bosch</v>
      </c>
      <c r="D41" s="130" t="s">
        <v>2614</v>
      </c>
      <c r="E41" s="143">
        <v>3336005096</v>
      </c>
    </row>
    <row r="42" spans="1:10" s="122" customFormat="1" ht="18" customHeight="1" x14ac:dyDescent="0.25">
      <c r="A42" s="139" t="str">
        <f>VLOOKUP(B42,'[1]LISTADO ATM'!$A$2:$C$922,3,0)</f>
        <v>SUR</v>
      </c>
      <c r="B42" s="153">
        <v>44</v>
      </c>
      <c r="C42" s="132" t="str">
        <f>VLOOKUP(B42,'[1]LISTADO ATM'!$A$2:$B$922,2,0)</f>
        <v xml:space="preserve">ATM Oficina Pedernales </v>
      </c>
      <c r="D42" s="130" t="s">
        <v>2614</v>
      </c>
      <c r="E42" s="143">
        <v>3336005100</v>
      </c>
    </row>
    <row r="43" spans="1:10" s="122" customFormat="1" ht="18" x14ac:dyDescent="0.25">
      <c r="A43" s="139" t="str">
        <f>VLOOKUP(B43,'[1]LISTADO ATM'!$A$2:$C$922,3,0)</f>
        <v>DISTRITO NACIONAL</v>
      </c>
      <c r="B43" s="153">
        <v>183</v>
      </c>
      <c r="C43" s="132" t="str">
        <f>VLOOKUP(B43,'[1]LISTADO ATM'!$A$2:$B$922,2,0)</f>
        <v>ATM Estación Nativa Km. 22 Aut. Duarte.</v>
      </c>
      <c r="D43" s="130" t="s">
        <v>2614</v>
      </c>
      <c r="E43" s="143" t="s">
        <v>2791</v>
      </c>
    </row>
    <row r="44" spans="1:10" s="114" customFormat="1" ht="18" customHeight="1" x14ac:dyDescent="0.25">
      <c r="A44" s="139" t="str">
        <f>VLOOKUP(B44,'[1]LISTADO ATM'!$A$2:$C$922,3,0)</f>
        <v>NORTE</v>
      </c>
      <c r="B44" s="153">
        <v>154</v>
      </c>
      <c r="C44" s="132" t="str">
        <f>VLOOKUP(B44,'[1]LISTADO ATM'!$A$2:$B$922,2,0)</f>
        <v xml:space="preserve">ATM Oficina Sánchez </v>
      </c>
      <c r="D44" s="130" t="s">
        <v>2614</v>
      </c>
      <c r="E44" s="143">
        <v>3336005060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9" t="str">
        <f>VLOOKUP(B45,'[1]LISTADO ATM'!$A$2:$C$922,3,0)</f>
        <v>DISTRITO NACIONAL</v>
      </c>
      <c r="B45" s="153">
        <v>671</v>
      </c>
      <c r="C45" s="132" t="str">
        <f>VLOOKUP(B45,'[1]LISTADO ATM'!$A$2:$B$922,2,0)</f>
        <v>ATM Ayuntamiento Sto. Dgo. Norte</v>
      </c>
      <c r="D45" s="130" t="s">
        <v>2614</v>
      </c>
      <c r="E45" s="143">
        <v>3336004846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9" t="str">
        <f>VLOOKUP(B46,'[1]LISTADO ATM'!$A$2:$C$922,3,0)</f>
        <v>NORTE</v>
      </c>
      <c r="B46" s="153">
        <v>129</v>
      </c>
      <c r="C46" s="132" t="str">
        <f>VLOOKUP(B46,'[1]LISTADO ATM'!$A$2:$B$922,2,0)</f>
        <v xml:space="preserve">ATM Multicentro La Sirena (Santiago) </v>
      </c>
      <c r="D46" s="130" t="s">
        <v>2614</v>
      </c>
      <c r="E46" s="143">
        <v>3336005051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9" t="str">
        <f>VLOOKUP(B47,'[1]LISTADO ATM'!$A$2:$C$922,3,0)</f>
        <v>ESTE</v>
      </c>
      <c r="B47" s="153">
        <v>16</v>
      </c>
      <c r="C47" s="132" t="str">
        <f>VLOOKUP(B47,'[1]LISTADO ATM'!$A$2:$B$922,2,0)</f>
        <v>ATM Estación Texaco Sabana de la Mar</v>
      </c>
      <c r="D47" s="130" t="s">
        <v>2614</v>
      </c>
      <c r="E47" s="143">
        <v>3336005054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9" t="str">
        <f>VLOOKUP(B48,'[1]LISTADO ATM'!$A$2:$C$922,3,0)</f>
        <v>ESTE</v>
      </c>
      <c r="B48" s="153">
        <v>660</v>
      </c>
      <c r="C48" s="132" t="str">
        <f>VLOOKUP(B48,'[1]LISTADO ATM'!$A$2:$B$922,2,0)</f>
        <v>ATM Oficina Romana Norte II</v>
      </c>
      <c r="D48" s="130" t="s">
        <v>2614</v>
      </c>
      <c r="E48" s="143">
        <v>3336003572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39" t="str">
        <f>VLOOKUP(B49,'[1]LISTADO ATM'!$A$2:$C$922,3,0)</f>
        <v>DISTRITO NACIONAL</v>
      </c>
      <c r="B49" s="153">
        <v>441</v>
      </c>
      <c r="C49" s="132" t="str">
        <f>VLOOKUP(B49,'[1]LISTADO ATM'!$A$2:$B$922,2,0)</f>
        <v>ATM Estacion de Servicio Romulo Betancour</v>
      </c>
      <c r="D49" s="130" t="s">
        <v>2614</v>
      </c>
      <c r="E49" s="143" t="s">
        <v>2638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39" t="str">
        <f>VLOOKUP(B50,'[1]LISTADO ATM'!$A$2:$C$922,3,0)</f>
        <v>NORTE</v>
      </c>
      <c r="B50" s="153">
        <v>635</v>
      </c>
      <c r="C50" s="132" t="str">
        <f>VLOOKUP(B50,'[1]LISTADO ATM'!$A$2:$B$922,2,0)</f>
        <v xml:space="preserve">ATM Zona Franca Tamboril </v>
      </c>
      <c r="D50" s="130" t="s">
        <v>2614</v>
      </c>
      <c r="E50" s="143">
        <v>3336004130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39" t="str">
        <f>VLOOKUP(B51,'[1]LISTADO ATM'!$A$2:$C$922,3,0)</f>
        <v>ESTE</v>
      </c>
      <c r="B51" s="153">
        <v>742</v>
      </c>
      <c r="C51" s="132" t="str">
        <f>VLOOKUP(B51,'[1]LISTADO ATM'!$A$2:$B$922,2,0)</f>
        <v xml:space="preserve">ATM Oficina Plaza del Rey (La Romana) </v>
      </c>
      <c r="D51" s="130" t="s">
        <v>2614</v>
      </c>
      <c r="E51" s="143">
        <v>3336004183</v>
      </c>
    </row>
    <row r="52" spans="1:10" s="114" customFormat="1" ht="18" customHeight="1" x14ac:dyDescent="0.25">
      <c r="A52" s="139" t="str">
        <f>VLOOKUP(B52,'[1]LISTADO ATM'!$A$2:$C$922,3,0)</f>
        <v>ESTE</v>
      </c>
      <c r="B52" s="153">
        <v>158</v>
      </c>
      <c r="C52" s="132" t="str">
        <f>VLOOKUP(B52,'[1]LISTADO ATM'!$A$2:$B$922,2,0)</f>
        <v xml:space="preserve">ATM Oficina Romana Norte </v>
      </c>
      <c r="D52" s="130" t="s">
        <v>2614</v>
      </c>
      <c r="E52" s="143">
        <v>3336004487</v>
      </c>
    </row>
    <row r="53" spans="1:10" s="114" customFormat="1" ht="18" customHeight="1" x14ac:dyDescent="0.25">
      <c r="A53" s="132" t="str">
        <f>VLOOKUP(B53,'[1]LISTADO ATM'!$A$2:$C$922,3,0)</f>
        <v>SUR</v>
      </c>
      <c r="B53" s="153">
        <v>356</v>
      </c>
      <c r="C53" s="132" t="str">
        <f>VLOOKUP(B53,'[1]LISTADO ATM'!$A$2:$B$922,2,0)</f>
        <v xml:space="preserve">ATM Estación Sigma (San Cristóbal) </v>
      </c>
      <c r="D53" s="130" t="s">
        <v>2614</v>
      </c>
      <c r="E53" s="143">
        <v>3336002585</v>
      </c>
    </row>
    <row r="54" spans="1:10" s="114" customFormat="1" ht="18.75" customHeight="1" x14ac:dyDescent="0.25">
      <c r="A54" s="148" t="str">
        <f>VLOOKUP(B54,'[1]LISTADO ATM'!$A$2:$C$922,3,0)</f>
        <v>DISTRITO NACIONAL</v>
      </c>
      <c r="B54" s="153">
        <v>931</v>
      </c>
      <c r="C54" s="147" t="str">
        <f>VLOOKUP(B54,'[1]LISTADO ATM'!$A$2:$B$922,2,0)</f>
        <v xml:space="preserve">ATM Autobanco Luperón I </v>
      </c>
      <c r="D54" s="130" t="s">
        <v>2614</v>
      </c>
      <c r="E54" s="143">
        <v>3336004704</v>
      </c>
    </row>
    <row r="55" spans="1:10" s="114" customFormat="1" ht="18" customHeight="1" x14ac:dyDescent="0.25">
      <c r="A55" s="148" t="str">
        <f>VLOOKUP(B55,'[1]LISTADO ATM'!$A$2:$C$922,3,0)</f>
        <v>DISTRITO NACIONAL</v>
      </c>
      <c r="B55" s="153">
        <v>717</v>
      </c>
      <c r="C55" s="147" t="str">
        <f>VLOOKUP(B55,'[1]LISTADO ATM'!$A$2:$B$922,2,0)</f>
        <v xml:space="preserve">ATM Oficina Los Alcarrizos </v>
      </c>
      <c r="D55" s="130" t="s">
        <v>2614</v>
      </c>
      <c r="E55" s="143">
        <v>3336004719</v>
      </c>
    </row>
    <row r="56" spans="1:10" s="122" customFormat="1" ht="18" customHeight="1" x14ac:dyDescent="0.25">
      <c r="A56" s="148" t="str">
        <f>VLOOKUP(B56,'[1]LISTADO ATM'!$A$2:$C$922,3,0)</f>
        <v>DISTRITO NACIONAL</v>
      </c>
      <c r="B56" s="153">
        <v>566</v>
      </c>
      <c r="C56" s="147" t="str">
        <f>VLOOKUP(B56,'[1]LISTADO ATM'!$A$2:$B$922,2,0)</f>
        <v xml:space="preserve">ATM Hiper Olé Aut. Duarte </v>
      </c>
      <c r="D56" s="130" t="s">
        <v>2614</v>
      </c>
      <c r="E56" s="143" t="s">
        <v>2792</v>
      </c>
    </row>
    <row r="57" spans="1:10" s="122" customFormat="1" ht="18" customHeight="1" x14ac:dyDescent="0.25">
      <c r="A57" s="132" t="str">
        <f>VLOOKUP(B57,'[1]LISTADO ATM'!$A$2:$C$922,3,0)</f>
        <v>DISTRITO NACIONAL</v>
      </c>
      <c r="B57" s="153">
        <v>769</v>
      </c>
      <c r="C57" s="132" t="str">
        <f>VLOOKUP(B57,'[1]LISTADO ATM'!$A$2:$B$922,2,0)</f>
        <v>ATM UNP Pablo Mella Morales</v>
      </c>
      <c r="D57" s="130" t="s">
        <v>2614</v>
      </c>
      <c r="E57" s="143">
        <v>3336005357</v>
      </c>
    </row>
    <row r="58" spans="1:10" s="122" customFormat="1" ht="18" customHeight="1" x14ac:dyDescent="0.25">
      <c r="A58" s="132" t="str">
        <f>VLOOKUP(B58,'[1]LISTADO ATM'!$A$2:$C$922,3,0)</f>
        <v>NORTE</v>
      </c>
      <c r="B58" s="153">
        <v>633</v>
      </c>
      <c r="C58" s="132" t="str">
        <f>VLOOKUP(B58,'[1]LISTADO ATM'!$A$2:$B$922,2,0)</f>
        <v xml:space="preserve">ATM Autobanco Las Colinas </v>
      </c>
      <c r="D58" s="130" t="s">
        <v>2614</v>
      </c>
      <c r="E58" s="143" t="s">
        <v>2798</v>
      </c>
    </row>
    <row r="59" spans="1:10" s="122" customFormat="1" ht="18" customHeight="1" x14ac:dyDescent="0.25">
      <c r="A59" s="132" t="str">
        <f>VLOOKUP(B59,'[1]LISTADO ATM'!$A$2:$C$922,3,0)</f>
        <v>DISTRITO NACIONAL</v>
      </c>
      <c r="B59" s="153">
        <v>499</v>
      </c>
      <c r="C59" s="132" t="str">
        <f>VLOOKUP(B59,'[1]LISTADO ATM'!$A$2:$B$922,2,0)</f>
        <v xml:space="preserve">ATM Estación Sunix Tiradentes </v>
      </c>
      <c r="D59" s="130" t="s">
        <v>2614</v>
      </c>
      <c r="E59" s="143">
        <v>3336005363</v>
      </c>
    </row>
    <row r="60" spans="1:10" s="122" customFormat="1" ht="18" x14ac:dyDescent="0.25">
      <c r="A60" s="139" t="str">
        <f>VLOOKUP(B60,'[1]LISTADO ATM'!$A$2:$C$922,3,0)</f>
        <v>NORTE</v>
      </c>
      <c r="B60" s="153">
        <v>594</v>
      </c>
      <c r="C60" s="132" t="str">
        <f>VLOOKUP(B60,'[1]LISTADO ATM'!$A$2:$B$922,2,0)</f>
        <v xml:space="preserve">ATM Plaza Venezuela II (Santiago) </v>
      </c>
      <c r="D60" s="130" t="s">
        <v>2614</v>
      </c>
      <c r="E60" s="143" t="s">
        <v>2795</v>
      </c>
    </row>
    <row r="61" spans="1:10" s="122" customFormat="1" ht="18" customHeight="1" x14ac:dyDescent="0.25">
      <c r="A61" s="132" t="str">
        <f>VLOOKUP(B61,'[1]LISTADO ATM'!$A$2:$C$922,3,0)</f>
        <v>SUR</v>
      </c>
      <c r="B61" s="153">
        <v>592</v>
      </c>
      <c r="C61" s="132" t="str">
        <f>VLOOKUP(B61,'[1]LISTADO ATM'!$A$2:$B$922,2,0)</f>
        <v xml:space="preserve">ATM Centro de Caja San Cristóbal I </v>
      </c>
      <c r="D61" s="130" t="s">
        <v>2614</v>
      </c>
      <c r="E61" s="143">
        <v>3336005388</v>
      </c>
    </row>
    <row r="62" spans="1:10" s="123" customFormat="1" ht="18" customHeight="1" x14ac:dyDescent="0.25">
      <c r="A62" s="148" t="str">
        <f>VLOOKUP(B62,'[1]LISTADO ATM'!$A$2:$C$922,3,0)</f>
        <v>DISTRITO NACIONAL</v>
      </c>
      <c r="B62" s="153">
        <v>823</v>
      </c>
      <c r="C62" s="147" t="str">
        <f>VLOOKUP(B62,'[1]LISTADO ATM'!$A$2:$B$922,2,0)</f>
        <v xml:space="preserve">ATM UNP El Carril (Haina) </v>
      </c>
      <c r="D62" s="130" t="s">
        <v>2614</v>
      </c>
      <c r="E62" s="143" t="s">
        <v>2793</v>
      </c>
    </row>
    <row r="63" spans="1:10" s="123" customFormat="1" ht="18" customHeight="1" x14ac:dyDescent="0.25">
      <c r="A63" s="132" t="str">
        <f>VLOOKUP(B63,'[1]LISTADO ATM'!$A$2:$C$922,3,0)</f>
        <v>ESTE</v>
      </c>
      <c r="B63" s="153">
        <v>293</v>
      </c>
      <c r="C63" s="132" t="str">
        <f>VLOOKUP(B63,'[1]LISTADO ATM'!$A$2:$B$922,2,0)</f>
        <v xml:space="preserve">ATM S/M Nueva Visión (San Pedro) </v>
      </c>
      <c r="D63" s="130" t="s">
        <v>2614</v>
      </c>
      <c r="E63" s="143" t="s">
        <v>2794</v>
      </c>
    </row>
    <row r="64" spans="1:10" s="123" customFormat="1" ht="18" customHeight="1" x14ac:dyDescent="0.25">
      <c r="A64" s="132" t="str">
        <f>VLOOKUP(B64,'[1]LISTADO ATM'!$A$2:$C$922,3,0)</f>
        <v>DISTRITO NACIONAL</v>
      </c>
      <c r="B64" s="153">
        <v>904</v>
      </c>
      <c r="C64" s="132" t="str">
        <f>VLOOKUP(B64,'[1]LISTADO ATM'!$A$2:$B$922,2,0)</f>
        <v xml:space="preserve">ATM Oficina Multicentro La Sirena Churchill </v>
      </c>
      <c r="D64" s="130" t="s">
        <v>2614</v>
      </c>
      <c r="E64" s="143">
        <v>3336005088</v>
      </c>
    </row>
    <row r="65" spans="1:5" s="123" customFormat="1" ht="18" customHeight="1" x14ac:dyDescent="0.25">
      <c r="A65" s="132" t="str">
        <f>VLOOKUP(B65,'[1]LISTADO ATM'!$A$2:$C$922,3,0)</f>
        <v>SUR</v>
      </c>
      <c r="B65" s="153">
        <v>84</v>
      </c>
      <c r="C65" s="132" t="str">
        <f>VLOOKUP(B65,'[1]LISTADO ATM'!$A$2:$B$922,2,0)</f>
        <v xml:space="preserve">ATM Oficina Multicentro Sirena San Cristóbal </v>
      </c>
      <c r="D65" s="130" t="s">
        <v>2614</v>
      </c>
      <c r="E65" s="143" t="s">
        <v>2800</v>
      </c>
    </row>
    <row r="66" spans="1:5" s="123" customFormat="1" ht="18" customHeight="1" x14ac:dyDescent="0.25">
      <c r="A66" s="132" t="str">
        <f>VLOOKUP(B66,'[1]LISTADO ATM'!$A$2:$C$922,3,0)</f>
        <v>ESTE</v>
      </c>
      <c r="B66" s="153">
        <v>521</v>
      </c>
      <c r="C66" s="132" t="str">
        <f>VLOOKUP(B66,'[1]LISTADO ATM'!$A$2:$B$922,2,0)</f>
        <v xml:space="preserve">ATM UNP Bayahibe (La Romana) </v>
      </c>
      <c r="D66" s="130" t="s">
        <v>2614</v>
      </c>
      <c r="E66" s="143">
        <v>3336005258</v>
      </c>
    </row>
    <row r="67" spans="1:5" s="123" customFormat="1" ht="18" customHeight="1" x14ac:dyDescent="0.25">
      <c r="A67" s="132" t="str">
        <f>VLOOKUP(B67,'[1]LISTADO ATM'!$A$2:$C$922,3,0)</f>
        <v>NORTE</v>
      </c>
      <c r="B67" s="153">
        <v>337</v>
      </c>
      <c r="C67" s="132" t="str">
        <f>VLOOKUP(B67,'[1]LISTADO ATM'!$A$2:$B$922,2,0)</f>
        <v>ATM S/M Cooperativa Moca</v>
      </c>
      <c r="D67" s="130" t="s">
        <v>2614</v>
      </c>
      <c r="E67" s="143" t="s">
        <v>2805</v>
      </c>
    </row>
    <row r="68" spans="1:5" s="123" customFormat="1" ht="18" customHeight="1" x14ac:dyDescent="0.25">
      <c r="A68" s="132" t="e">
        <f>VLOOKUP(B68,'[1]LISTADO ATM'!$A$2:$C$922,3,0)</f>
        <v>#N/A</v>
      </c>
      <c r="B68" s="153"/>
      <c r="C68" s="132" t="e">
        <f>VLOOKUP(B68,'[1]LISTADO ATM'!$A$2:$B$922,2,0)</f>
        <v>#N/A</v>
      </c>
      <c r="D68" s="130"/>
      <c r="E68" s="132"/>
    </row>
    <row r="69" spans="1:5" s="122" customFormat="1" ht="18.75" customHeight="1" thickBot="1" x14ac:dyDescent="0.3">
      <c r="A69" s="144" t="s">
        <v>2462</v>
      </c>
      <c r="B69" s="145">
        <f>COUNT(B9:B68)</f>
        <v>59</v>
      </c>
      <c r="C69" s="187"/>
      <c r="D69" s="188"/>
      <c r="E69" s="189"/>
    </row>
    <row r="70" spans="1:5" s="123" customFormat="1" ht="18.75" customHeight="1" x14ac:dyDescent="0.25">
      <c r="A70" s="193"/>
      <c r="B70" s="194"/>
      <c r="C70" s="194"/>
      <c r="D70" s="194"/>
      <c r="E70" s="195"/>
    </row>
    <row r="71" spans="1:5" s="123" customFormat="1" ht="18.75" customHeight="1" thickBot="1" x14ac:dyDescent="0.3">
      <c r="A71" s="196" t="s">
        <v>2570</v>
      </c>
      <c r="B71" s="197"/>
      <c r="C71" s="197"/>
      <c r="D71" s="197"/>
      <c r="E71" s="198"/>
    </row>
    <row r="72" spans="1:5" s="123" customFormat="1" ht="18.75" customHeight="1" x14ac:dyDescent="0.25">
      <c r="A72" s="140" t="s">
        <v>15</v>
      </c>
      <c r="B72" s="140" t="s">
        <v>2408</v>
      </c>
      <c r="C72" s="131" t="s">
        <v>46</v>
      </c>
      <c r="D72" s="172" t="s">
        <v>2411</v>
      </c>
      <c r="E72" s="173" t="s">
        <v>2409</v>
      </c>
    </row>
    <row r="73" spans="1:5" s="114" customFormat="1" ht="18" customHeight="1" x14ac:dyDescent="0.25">
      <c r="A73" s="137" t="str">
        <f>VLOOKUP(B73,'[1]LISTADO ATM'!$A$2:$C$822,3,0)</f>
        <v>DISTRITO NACIONAL</v>
      </c>
      <c r="B73" s="153">
        <v>192</v>
      </c>
      <c r="C73" s="132" t="str">
        <f>VLOOKUP(B73,'[1]LISTADO ATM'!$A$2:$B$822,2,0)</f>
        <v xml:space="preserve">ATM Autobanco Luperón II </v>
      </c>
      <c r="D73" s="130" t="s">
        <v>2530</v>
      </c>
      <c r="E73" s="138" t="s">
        <v>2647</v>
      </c>
    </row>
    <row r="74" spans="1:5" s="123" customFormat="1" ht="18" customHeight="1" x14ac:dyDescent="0.25">
      <c r="A74" s="137" t="str">
        <f>VLOOKUP(B74,'[2]LISTADO ATM'!$A$2:$C$822,3,0)</f>
        <v>DISTRITO NACIONAL</v>
      </c>
      <c r="B74" s="153">
        <v>374</v>
      </c>
      <c r="C74" s="132" t="str">
        <f>VLOOKUP(B74,'[2]LISTADO ATM'!$A$2:$B$922,2,0)</f>
        <v>Ofic. Dual Blue Mall #2</v>
      </c>
      <c r="D74" s="130" t="s">
        <v>2530</v>
      </c>
      <c r="E74" s="138">
        <v>3336003648</v>
      </c>
    </row>
    <row r="75" spans="1:5" s="123" customFormat="1" ht="18" customHeight="1" x14ac:dyDescent="0.25">
      <c r="A75" s="137" t="str">
        <f>VLOOKUP(B75,'[1]LISTADO ATM'!$A$2:$C$822,3,0)</f>
        <v>DISTRITO NACIONAL</v>
      </c>
      <c r="B75" s="153">
        <v>971</v>
      </c>
      <c r="C75" s="132" t="str">
        <f>VLOOKUP(B75,'[1]LISTADO ATM'!$A$2:$B$822,2,0)</f>
        <v xml:space="preserve">ATM Club Banreservas I </v>
      </c>
      <c r="D75" s="130" t="s">
        <v>2530</v>
      </c>
      <c r="E75" s="138" t="s">
        <v>2699</v>
      </c>
    </row>
    <row r="76" spans="1:5" s="123" customFormat="1" ht="18" customHeight="1" x14ac:dyDescent="0.25">
      <c r="A76" s="137" t="e">
        <f>VLOOKUP(B76,'[1]LISTADO ATM'!$A$2:$C$822,3,0)</f>
        <v>#N/A</v>
      </c>
      <c r="B76" s="153"/>
      <c r="C76" s="132" t="e">
        <f>VLOOKUP(B76,'[1]LISTADO ATM'!$A$2:$B$822,2,0)</f>
        <v>#N/A</v>
      </c>
      <c r="D76" s="130"/>
      <c r="E76" s="138"/>
    </row>
    <row r="77" spans="1:5" s="123" customFormat="1" ht="18" customHeight="1" x14ac:dyDescent="0.25">
      <c r="A77" s="137" t="e">
        <f>VLOOKUP(B77,'[1]LISTADO ATM'!$A$2:$C$822,3,0)</f>
        <v>#N/A</v>
      </c>
      <c r="B77" s="153"/>
      <c r="C77" s="132" t="e">
        <f>VLOOKUP(B77,'[1]LISTADO ATM'!$A$2:$B$822,2,0)</f>
        <v>#N/A</v>
      </c>
      <c r="D77" s="130"/>
      <c r="E77" s="138"/>
    </row>
    <row r="78" spans="1:5" s="123" customFormat="1" ht="18" customHeight="1" x14ac:dyDescent="0.25">
      <c r="A78" s="137" t="e">
        <f>VLOOKUP(B78,'[1]LISTADO ATM'!$A$2:$C$822,3,0)</f>
        <v>#N/A</v>
      </c>
      <c r="B78" s="153"/>
      <c r="C78" s="132" t="e">
        <f>VLOOKUP(B78,'[1]LISTADO ATM'!$A$2:$B$822,2,0)</f>
        <v>#N/A</v>
      </c>
      <c r="D78" s="130"/>
      <c r="E78" s="138"/>
    </row>
    <row r="79" spans="1:5" s="123" customFormat="1" ht="18" customHeight="1" thickBot="1" x14ac:dyDescent="0.3">
      <c r="A79" s="144" t="s">
        <v>2462</v>
      </c>
      <c r="B79" s="145">
        <f>COUNT(B73:B75)</f>
        <v>3</v>
      </c>
      <c r="C79" s="187"/>
      <c r="D79" s="188"/>
      <c r="E79" s="189"/>
    </row>
    <row r="80" spans="1:5" s="123" customFormat="1" ht="18" customHeight="1" thickBot="1" x14ac:dyDescent="0.3">
      <c r="A80" s="174"/>
      <c r="B80" s="175"/>
      <c r="C80" s="175"/>
      <c r="D80" s="175"/>
      <c r="E80" s="180"/>
    </row>
    <row r="81" spans="1:5" s="123" customFormat="1" ht="18" customHeight="1" thickBot="1" x14ac:dyDescent="0.3">
      <c r="A81" s="169" t="s">
        <v>2463</v>
      </c>
      <c r="B81" s="170"/>
      <c r="C81" s="170"/>
      <c r="D81" s="170"/>
      <c r="E81" s="171"/>
    </row>
    <row r="82" spans="1:5" s="123" customFormat="1" ht="18" customHeight="1" x14ac:dyDescent="0.25">
      <c r="A82" s="140" t="s">
        <v>15</v>
      </c>
      <c r="B82" s="140" t="s">
        <v>2408</v>
      </c>
      <c r="C82" s="131" t="s">
        <v>46</v>
      </c>
      <c r="D82" s="172" t="s">
        <v>2411</v>
      </c>
      <c r="E82" s="173" t="s">
        <v>2409</v>
      </c>
    </row>
    <row r="83" spans="1:5" s="123" customFormat="1" ht="18" customHeight="1" x14ac:dyDescent="0.25">
      <c r="A83" s="139" t="str">
        <f>VLOOKUP(B83,'[1]LISTADO ATM'!$A$2:$C$922,3,0)</f>
        <v>ESTE</v>
      </c>
      <c r="B83" s="153">
        <v>429</v>
      </c>
      <c r="C83" s="132" t="str">
        <f>VLOOKUP(B83,'[1]LISTADO ATM'!$A$2:$B$922,2,0)</f>
        <v xml:space="preserve">ATM Oficina Jumbo La Romana </v>
      </c>
      <c r="D83" s="134" t="s">
        <v>2429</v>
      </c>
      <c r="E83" s="143">
        <v>3336004588</v>
      </c>
    </row>
    <row r="84" spans="1:5" s="123" customFormat="1" ht="18" customHeight="1" x14ac:dyDescent="0.25">
      <c r="A84" s="139" t="str">
        <f>VLOOKUP(B84,'[1]LISTADO ATM'!$A$2:$C$922,3,0)</f>
        <v>DISTRITO NACIONAL</v>
      </c>
      <c r="B84" s="153">
        <v>331</v>
      </c>
      <c r="C84" s="132" t="str">
        <f>VLOOKUP(B84,'[1]LISTADO ATM'!$A$2:$B$922,2,0)</f>
        <v>ATM Ayuntamiento Sto. Dgo. Este</v>
      </c>
      <c r="D84" s="134" t="s">
        <v>2429</v>
      </c>
      <c r="E84" s="143">
        <v>3336005057</v>
      </c>
    </row>
    <row r="85" spans="1:5" s="123" customFormat="1" ht="18" customHeight="1" x14ac:dyDescent="0.25">
      <c r="A85" s="139" t="str">
        <f>VLOOKUP(B85,'[1]LISTADO ATM'!$A$2:$C$922,3,0)</f>
        <v>DISTRITO NACIONAL</v>
      </c>
      <c r="B85" s="153">
        <v>884</v>
      </c>
      <c r="C85" s="132" t="str">
        <f>VLOOKUP(B85,'[1]LISTADO ATM'!$A$2:$B$922,2,0)</f>
        <v xml:space="preserve">ATM UNP Olé Sabana Perdida </v>
      </c>
      <c r="D85" s="134" t="s">
        <v>2429</v>
      </c>
      <c r="E85" s="143" t="s">
        <v>2796</v>
      </c>
    </row>
    <row r="86" spans="1:5" s="123" customFormat="1" ht="18" customHeight="1" x14ac:dyDescent="0.25">
      <c r="A86" s="132" t="str">
        <f>VLOOKUP(B86,'[1]LISTADO ATM'!$A$2:$C$922,3,0)</f>
        <v>DISTRITO NACIONAL</v>
      </c>
      <c r="B86" s="153">
        <v>563</v>
      </c>
      <c r="C86" s="132" t="str">
        <f>VLOOKUP(B86,'[1]LISTADO ATM'!$A$2:$B$922,2,0)</f>
        <v xml:space="preserve">ATM Base Aérea San Isidro </v>
      </c>
      <c r="D86" s="134" t="s">
        <v>2429</v>
      </c>
      <c r="E86" s="143" t="s">
        <v>2797</v>
      </c>
    </row>
    <row r="87" spans="1:5" s="123" customFormat="1" ht="18" customHeight="1" x14ac:dyDescent="0.25">
      <c r="A87" s="132" t="str">
        <f>VLOOKUP(B87,'[1]LISTADO ATM'!$A$2:$C$922,3,0)</f>
        <v>SUR</v>
      </c>
      <c r="B87" s="153">
        <v>817</v>
      </c>
      <c r="C87" s="132" t="str">
        <f>VLOOKUP(B87,'[1]LISTADO ATM'!$A$2:$B$922,2,0)</f>
        <v xml:space="preserve">ATM Ayuntamiento Sabana Larga (San José de Ocoa) </v>
      </c>
      <c r="D87" s="134" t="s">
        <v>2429</v>
      </c>
      <c r="E87" s="143">
        <v>3336005268</v>
      </c>
    </row>
    <row r="88" spans="1:5" s="122" customFormat="1" ht="18.75" customHeight="1" x14ac:dyDescent="0.25">
      <c r="A88" s="132" t="str">
        <f>VLOOKUP(B88,'[1]LISTADO ATM'!$A$2:$C$922,3,0)</f>
        <v>ESTE</v>
      </c>
      <c r="B88" s="153">
        <v>608</v>
      </c>
      <c r="C88" s="132" t="str">
        <f>VLOOKUP(B88,'[1]LISTADO ATM'!$A$2:$B$922,2,0)</f>
        <v xml:space="preserve">ATM Oficina Jumbo (San Pedro) </v>
      </c>
      <c r="D88" s="134" t="s">
        <v>2429</v>
      </c>
      <c r="E88" s="143" t="s">
        <v>2799</v>
      </c>
    </row>
    <row r="89" spans="1:5" s="122" customFormat="1" ht="18" customHeight="1" x14ac:dyDescent="0.25">
      <c r="A89" s="132" t="str">
        <f>VLOOKUP(B89,'[1]LISTADO ATM'!$A$2:$C$922,3,0)</f>
        <v>ESTE</v>
      </c>
      <c r="B89" s="153">
        <v>912</v>
      </c>
      <c r="C89" s="132" t="str">
        <f>VLOOKUP(B89,'[1]LISTADO ATM'!$A$2:$B$922,2,0)</f>
        <v xml:space="preserve">ATM Oficina San Pedro II </v>
      </c>
      <c r="D89" s="134" t="s">
        <v>2429</v>
      </c>
      <c r="E89" s="143">
        <v>3336005353</v>
      </c>
    </row>
    <row r="90" spans="1:5" s="122" customFormat="1" ht="18" customHeight="1" x14ac:dyDescent="0.25">
      <c r="A90" s="132" t="str">
        <f>VLOOKUP(B90,'[1]LISTADO ATM'!$A$2:$C$922,3,0)</f>
        <v>SUR</v>
      </c>
      <c r="B90" s="153">
        <v>249</v>
      </c>
      <c r="C90" s="132" t="str">
        <f>VLOOKUP(B90,'[1]LISTADO ATM'!$A$2:$B$922,2,0)</f>
        <v xml:space="preserve">ATM Banco Agrícola Neiba </v>
      </c>
      <c r="D90" s="134" t="s">
        <v>2429</v>
      </c>
      <c r="E90" s="143">
        <v>3336005359</v>
      </c>
    </row>
    <row r="91" spans="1:5" s="122" customFormat="1" ht="17.45" customHeight="1" x14ac:dyDescent="0.25">
      <c r="A91" s="132" t="str">
        <f>VLOOKUP(B91,'[1]LISTADO ATM'!$A$2:$C$922,3,0)</f>
        <v>DISTRITO NACIONAL</v>
      </c>
      <c r="B91" s="153">
        <v>493</v>
      </c>
      <c r="C91" s="132" t="str">
        <f>VLOOKUP(B91,'[1]LISTADO ATM'!$A$2:$B$922,2,0)</f>
        <v xml:space="preserve">ATM Oficina Haina Occidental II </v>
      </c>
      <c r="D91" s="134" t="s">
        <v>2429</v>
      </c>
      <c r="E91" s="143" t="s">
        <v>2801</v>
      </c>
    </row>
    <row r="92" spans="1:5" s="122" customFormat="1" ht="18.75" customHeight="1" x14ac:dyDescent="0.25">
      <c r="A92" s="132" t="str">
        <f>VLOOKUP(B92,'[1]LISTADO ATM'!$A$2:$C$922,3,0)</f>
        <v>DISTRITO NACIONAL</v>
      </c>
      <c r="B92" s="153">
        <v>561</v>
      </c>
      <c r="C92" s="132" t="str">
        <f>VLOOKUP(B92,'[1]LISTADO ATM'!$A$2:$B$922,2,0)</f>
        <v xml:space="preserve">ATM Comando Regional P.N. S.D. Este </v>
      </c>
      <c r="D92" s="134" t="s">
        <v>2429</v>
      </c>
      <c r="E92" s="143">
        <v>3336000451</v>
      </c>
    </row>
    <row r="93" spans="1:5" s="114" customFormat="1" ht="18.75" customHeight="1" x14ac:dyDescent="0.25">
      <c r="A93" s="132" t="str">
        <f>VLOOKUP(B93,'[1]LISTADO ATM'!$A$2:$C$922,3,0)</f>
        <v>DISTRITO NACIONAL</v>
      </c>
      <c r="B93" s="153">
        <v>721</v>
      </c>
      <c r="C93" s="132" t="str">
        <f>VLOOKUP(B93,'[1]LISTADO ATM'!$A$2:$B$922,2,0)</f>
        <v xml:space="preserve">ATM Oficina Charles de Gaulle II </v>
      </c>
      <c r="D93" s="134" t="s">
        <v>2429</v>
      </c>
      <c r="E93" s="143" t="s">
        <v>2802</v>
      </c>
    </row>
    <row r="94" spans="1:5" s="114" customFormat="1" ht="18" customHeight="1" x14ac:dyDescent="0.25">
      <c r="A94" s="132" t="str">
        <f>VLOOKUP(B94,'[1]LISTADO ATM'!$A$2:$C$922,3,0)</f>
        <v>ESTE</v>
      </c>
      <c r="B94" s="153">
        <v>824</v>
      </c>
      <c r="C94" s="132" t="str">
        <f>VLOOKUP(B94,'[1]LISTADO ATM'!$A$2:$B$922,2,0)</f>
        <v xml:space="preserve">ATM Multiplaza (Higuey) </v>
      </c>
      <c r="D94" s="134" t="s">
        <v>2429</v>
      </c>
      <c r="E94" s="143">
        <v>3336005384</v>
      </c>
    </row>
    <row r="95" spans="1:5" s="114" customFormat="1" ht="18" customHeight="1" x14ac:dyDescent="0.25">
      <c r="A95" s="132" t="str">
        <f>VLOOKUP(B95,'[1]LISTADO ATM'!$A$2:$C$922,3,0)</f>
        <v>ESTE</v>
      </c>
      <c r="B95" s="153">
        <v>353</v>
      </c>
      <c r="C95" s="132" t="str">
        <f>VLOOKUP(B95,'[1]LISTADO ATM'!$A$2:$B$922,2,0)</f>
        <v xml:space="preserve">ATM Estación Boulevard Juan Dolio </v>
      </c>
      <c r="D95" s="134" t="s">
        <v>2429</v>
      </c>
      <c r="E95" s="143">
        <v>3336005385</v>
      </c>
    </row>
    <row r="96" spans="1:5" s="114" customFormat="1" ht="18.75" customHeight="1" x14ac:dyDescent="0.25">
      <c r="A96" s="132" t="str">
        <f>VLOOKUP(B96,'[1]LISTADO ATM'!$A$2:$C$922,3,0)</f>
        <v>DISTRITO NACIONAL</v>
      </c>
      <c r="B96" s="153">
        <v>600</v>
      </c>
      <c r="C96" s="132" t="str">
        <f>VLOOKUP(B96,'[1]LISTADO ATM'!$A$2:$B$922,2,0)</f>
        <v>ATM S/M Bravo Hipica</v>
      </c>
      <c r="D96" s="134" t="s">
        <v>2429</v>
      </c>
      <c r="E96" s="143">
        <v>3336002037</v>
      </c>
    </row>
    <row r="97" spans="1:5" s="114" customFormat="1" ht="18" customHeight="1" x14ac:dyDescent="0.25">
      <c r="A97" s="132" t="str">
        <f>VLOOKUP(B97,'[1]LISTADO ATM'!$A$2:$C$922,3,0)</f>
        <v>SUR</v>
      </c>
      <c r="B97" s="153">
        <v>296</v>
      </c>
      <c r="C97" s="132" t="str">
        <f>VLOOKUP(B97,'[1]LISTADO ATM'!$A$2:$B$922,2,0)</f>
        <v>ATM Estación BANICOMB (Baní)  ECO Petroleo</v>
      </c>
      <c r="D97" s="134" t="s">
        <v>2429</v>
      </c>
      <c r="E97" s="143">
        <v>3336005390</v>
      </c>
    </row>
    <row r="98" spans="1:5" s="122" customFormat="1" ht="18.75" customHeight="1" x14ac:dyDescent="0.25">
      <c r="A98" s="132" t="str">
        <f>VLOOKUP(B98,'[1]LISTADO ATM'!$A$2:$C$922,3,0)</f>
        <v>DISTRITO NACIONAL</v>
      </c>
      <c r="B98" s="153">
        <v>562</v>
      </c>
      <c r="C98" s="132" t="str">
        <f>VLOOKUP(B98,'[1]LISTADO ATM'!$A$2:$B$922,2,0)</f>
        <v xml:space="preserve">ATM S/M Jumbo Carretera Mella </v>
      </c>
      <c r="D98" s="134" t="s">
        <v>2429</v>
      </c>
      <c r="E98" s="143">
        <v>3336005449</v>
      </c>
    </row>
    <row r="99" spans="1:5" s="122" customFormat="1" ht="18.75" customHeight="1" x14ac:dyDescent="0.25">
      <c r="A99" s="132" t="str">
        <f>VLOOKUP(B99,'[1]LISTADO ATM'!$A$2:$C$922,3,0)</f>
        <v>DISTRITO NACIONAL</v>
      </c>
      <c r="B99" s="153">
        <v>238</v>
      </c>
      <c r="C99" s="132" t="str">
        <f>VLOOKUP(B99,'[1]LISTADO ATM'!$A$2:$B$922,2,0)</f>
        <v xml:space="preserve">ATM Multicentro La Sirena Charles de Gaulle </v>
      </c>
      <c r="D99" s="134" t="s">
        <v>2429</v>
      </c>
      <c r="E99" s="143">
        <v>3336005450</v>
      </c>
    </row>
    <row r="100" spans="1:5" s="123" customFormat="1" ht="18.75" customHeight="1" x14ac:dyDescent="0.25">
      <c r="A100" s="132" t="str">
        <f>VLOOKUP(B100,'[1]LISTADO ATM'!$A$2:$C$922,3,0)</f>
        <v>DISTRITO NACIONAL</v>
      </c>
      <c r="B100" s="153">
        <v>516</v>
      </c>
      <c r="C100" s="132" t="str">
        <f>VLOOKUP(B100,'[1]LISTADO ATM'!$A$2:$B$922,2,0)</f>
        <v xml:space="preserve">ATM Oficina Gascue </v>
      </c>
      <c r="D100" s="134" t="s">
        <v>2429</v>
      </c>
      <c r="E100" s="143">
        <v>3336005452</v>
      </c>
    </row>
    <row r="101" spans="1:5" s="123" customFormat="1" ht="18.75" customHeight="1" x14ac:dyDescent="0.25">
      <c r="A101" s="132" t="str">
        <f>VLOOKUP(B101,'[1]LISTADO ATM'!$A$2:$C$922,3,0)</f>
        <v>DISTRITO NACIONAL</v>
      </c>
      <c r="B101" s="153">
        <v>416</v>
      </c>
      <c r="C101" s="132" t="str">
        <f>VLOOKUP(B101,'[1]LISTADO ATM'!$A$2:$B$922,2,0)</f>
        <v xml:space="preserve">ATM Autobanco San Martín II </v>
      </c>
      <c r="D101" s="134" t="s">
        <v>2429</v>
      </c>
      <c r="E101" s="143">
        <v>3336005457</v>
      </c>
    </row>
    <row r="102" spans="1:5" s="123" customFormat="1" ht="18.75" customHeight="1" x14ac:dyDescent="0.25">
      <c r="A102" s="132" t="str">
        <f>VLOOKUP(B102,'[1]LISTADO ATM'!$A$2:$C$922,3,0)</f>
        <v>DISTRITO NACIONAL</v>
      </c>
      <c r="B102" s="153">
        <v>165</v>
      </c>
      <c r="C102" s="132" t="str">
        <f>VLOOKUP(B102,'[1]LISTADO ATM'!$A$2:$B$922,2,0)</f>
        <v>ATM Autoservicio Megacentro</v>
      </c>
      <c r="D102" s="134" t="s">
        <v>2429</v>
      </c>
      <c r="E102" s="143">
        <v>3336005460</v>
      </c>
    </row>
    <row r="103" spans="1:5" s="114" customFormat="1" ht="18" customHeight="1" x14ac:dyDescent="0.25">
      <c r="A103" s="132" t="str">
        <f>VLOOKUP(B103,'[1]LISTADO ATM'!$A$2:$C$922,3,0)</f>
        <v>DISTRITO NACIONAL</v>
      </c>
      <c r="B103" s="153">
        <v>377</v>
      </c>
      <c r="C103" s="132" t="str">
        <f>VLOOKUP(B103,'[1]LISTADO ATM'!$A$2:$B$922,2,0)</f>
        <v>ATM Estación del Metro Eduardo Brito</v>
      </c>
      <c r="D103" s="134" t="s">
        <v>2429</v>
      </c>
      <c r="E103" s="143">
        <v>3336005464</v>
      </c>
    </row>
    <row r="104" spans="1:5" s="123" customFormat="1" ht="18" customHeight="1" x14ac:dyDescent="0.25">
      <c r="A104" s="132" t="str">
        <f>VLOOKUP(B104,'[1]LISTADO ATM'!$A$2:$C$922,3,0)</f>
        <v>ESTE</v>
      </c>
      <c r="B104" s="153">
        <v>480</v>
      </c>
      <c r="C104" s="132" t="str">
        <f>VLOOKUP(B104,'[1]LISTADO ATM'!$A$2:$B$922,2,0)</f>
        <v>ATM UNP Farmaconal Higuey</v>
      </c>
      <c r="D104" s="134" t="s">
        <v>2429</v>
      </c>
      <c r="E104" s="143">
        <v>3336005465</v>
      </c>
    </row>
    <row r="105" spans="1:5" ht="18" customHeight="1" x14ac:dyDescent="0.25">
      <c r="A105" s="132" t="str">
        <f>VLOOKUP(B105,'[1]LISTADO ATM'!$A$2:$C$922,3,0)</f>
        <v>NORTE</v>
      </c>
      <c r="B105" s="153">
        <v>965</v>
      </c>
      <c r="C105" s="132" t="str">
        <f>VLOOKUP(B105,'[1]LISTADO ATM'!$A$2:$B$922,2,0)</f>
        <v xml:space="preserve">ATM S/M La Fuente FUN (Santiago) </v>
      </c>
      <c r="D105" s="134" t="s">
        <v>2429</v>
      </c>
      <c r="E105" s="143">
        <v>3336005467</v>
      </c>
    </row>
    <row r="106" spans="1:5" s="123" customFormat="1" ht="18" customHeight="1" x14ac:dyDescent="0.25">
      <c r="A106" s="132" t="str">
        <f>VLOOKUP(B106,'[1]LISTADO ATM'!$A$2:$C$922,3,0)</f>
        <v>ESTE</v>
      </c>
      <c r="B106" s="153">
        <v>399</v>
      </c>
      <c r="C106" s="132" t="str">
        <f>VLOOKUP(B106,'[1]LISTADO ATM'!$A$2:$B$922,2,0)</f>
        <v xml:space="preserve">ATM Oficina La Romana II </v>
      </c>
      <c r="D106" s="134" t="s">
        <v>2429</v>
      </c>
      <c r="E106" s="143">
        <v>3336005468</v>
      </c>
    </row>
    <row r="107" spans="1:5" ht="18" customHeight="1" x14ac:dyDescent="0.25">
      <c r="A107" s="132" t="str">
        <f>VLOOKUP(B107,'[1]LISTADO ATM'!$A$2:$C$922,3,0)</f>
        <v>DISTRITO NACIONAL</v>
      </c>
      <c r="B107" s="153">
        <v>708</v>
      </c>
      <c r="C107" s="132" t="str">
        <f>VLOOKUP(B107,'[1]LISTADO ATM'!$A$2:$B$922,2,0)</f>
        <v xml:space="preserve">ATM El Vestir De Hoy </v>
      </c>
      <c r="D107" s="134" t="s">
        <v>2429</v>
      </c>
      <c r="E107" s="143">
        <v>3336005477</v>
      </c>
    </row>
    <row r="108" spans="1:5" ht="18.75" customHeight="1" x14ac:dyDescent="0.25">
      <c r="A108" s="132" t="str">
        <f>VLOOKUP(B108,'[1]LISTADO ATM'!$A$2:$C$922,3,0)</f>
        <v>DISTRITO NACIONAL</v>
      </c>
      <c r="B108" s="153">
        <v>438</v>
      </c>
      <c r="C108" s="132" t="str">
        <f>VLOOKUP(B108,'[1]LISTADO ATM'!$A$2:$B$922,2,0)</f>
        <v xml:space="preserve">ATM Autobanco Torre IV </v>
      </c>
      <c r="D108" s="134" t="s">
        <v>2429</v>
      </c>
      <c r="E108" s="143">
        <v>3336005480</v>
      </c>
    </row>
    <row r="109" spans="1:5" ht="18.75" customHeight="1" x14ac:dyDescent="0.25">
      <c r="A109" s="132" t="str">
        <f>VLOOKUP(B109,'[1]LISTADO ATM'!$A$2:$C$922,3,0)</f>
        <v>DISTRITO NACIONAL</v>
      </c>
      <c r="B109" s="153">
        <v>363</v>
      </c>
      <c r="C109" s="132" t="str">
        <f>VLOOKUP(B109,'[1]LISTADO ATM'!$A$2:$B$922,2,0)</f>
        <v>ATM S/M Bravo Villa Mella</v>
      </c>
      <c r="D109" s="134" t="s">
        <v>2429</v>
      </c>
      <c r="E109" s="143">
        <v>3336005481</v>
      </c>
    </row>
    <row r="110" spans="1:5" ht="18" x14ac:dyDescent="0.25">
      <c r="A110" s="132" t="e">
        <f>VLOOKUP(B110,'[1]LISTADO ATM'!$A$2:$C$922,3,0)</f>
        <v>#N/A</v>
      </c>
      <c r="B110" s="153"/>
      <c r="C110" s="132" t="e">
        <f>VLOOKUP(B110,'[1]LISTADO ATM'!$A$2:$B$922,2,0)</f>
        <v>#N/A</v>
      </c>
      <c r="D110" s="134"/>
      <c r="E110" s="143"/>
    </row>
    <row r="111" spans="1:5" ht="18.75" customHeight="1" x14ac:dyDescent="0.25">
      <c r="A111" s="132" t="e">
        <f>VLOOKUP(B111,'[1]LISTADO ATM'!$A$2:$C$922,3,0)</f>
        <v>#N/A</v>
      </c>
      <c r="B111" s="153"/>
      <c r="C111" s="132" t="e">
        <f>VLOOKUP(B111,'[1]LISTADO ATM'!$A$2:$B$922,2,0)</f>
        <v>#N/A</v>
      </c>
      <c r="D111" s="134"/>
      <c r="E111" s="143"/>
    </row>
    <row r="112" spans="1:5" s="108" customFormat="1" ht="18.75" customHeight="1" thickBot="1" x14ac:dyDescent="0.3">
      <c r="A112" s="144"/>
      <c r="B112" s="156">
        <f>COUNT(B83:B110)</f>
        <v>27</v>
      </c>
      <c r="C112" s="187"/>
      <c r="D112" s="188"/>
      <c r="E112" s="189"/>
    </row>
    <row r="113" spans="1:5" s="108" customFormat="1" ht="18" customHeight="1" thickBot="1" x14ac:dyDescent="0.3">
      <c r="A113" s="174"/>
      <c r="B113" s="175"/>
      <c r="C113" s="175"/>
      <c r="D113" s="175"/>
      <c r="E113" s="180"/>
    </row>
    <row r="114" spans="1:5" s="108" customFormat="1" ht="18.75" customHeight="1" thickBot="1" x14ac:dyDescent="0.3">
      <c r="A114" s="190" t="s">
        <v>2434</v>
      </c>
      <c r="B114" s="191"/>
      <c r="C114" s="191"/>
      <c r="D114" s="191"/>
      <c r="E114" s="192"/>
    </row>
    <row r="115" spans="1:5" ht="18.75" customHeight="1" x14ac:dyDescent="0.25">
      <c r="A115" s="140" t="s">
        <v>15</v>
      </c>
      <c r="B115" s="140" t="s">
        <v>2408</v>
      </c>
      <c r="C115" s="131" t="s">
        <v>46</v>
      </c>
      <c r="D115" s="172" t="s">
        <v>2411</v>
      </c>
      <c r="E115" s="173" t="s">
        <v>2409</v>
      </c>
    </row>
    <row r="116" spans="1:5" ht="18" x14ac:dyDescent="0.25">
      <c r="A116" s="148" t="str">
        <f>VLOOKUP(B116,'[1]LISTADO ATM'!$A$2:$C$922,3,0)</f>
        <v>DISTRITO NACIONAL</v>
      </c>
      <c r="B116" s="153">
        <v>908</v>
      </c>
      <c r="C116" s="147" t="str">
        <f>VLOOKUP(B116,'[1]LISTADO ATM'!$A$2:$B$922,2,0)</f>
        <v xml:space="preserve">ATM Oficina Plaza Botánika </v>
      </c>
      <c r="D116" s="147" t="s">
        <v>2469</v>
      </c>
      <c r="E116" s="143" t="s">
        <v>2803</v>
      </c>
    </row>
    <row r="117" spans="1:5" ht="18.75" customHeight="1" x14ac:dyDescent="0.25">
      <c r="A117" s="148" t="str">
        <f>VLOOKUP(B117,'[1]LISTADO ATM'!$A$2:$C$922,3,0)</f>
        <v>DISTRITO NACIONAL</v>
      </c>
      <c r="B117" s="153">
        <v>585</v>
      </c>
      <c r="C117" s="147" t="str">
        <f>VLOOKUP(B117,'[1]LISTADO ATM'!$A$2:$B$922,2,0)</f>
        <v xml:space="preserve">ATM Oficina Haina Oriental </v>
      </c>
      <c r="D117" s="147" t="s">
        <v>2469</v>
      </c>
      <c r="E117" s="143" t="s">
        <v>2804</v>
      </c>
    </row>
    <row r="118" spans="1:5" ht="18" customHeight="1" x14ac:dyDescent="0.25">
      <c r="A118" s="148" t="str">
        <f>VLOOKUP(B118,'[1]LISTADO ATM'!$A$2:$C$922,3,0)</f>
        <v>DISTRITO NACIONAL</v>
      </c>
      <c r="B118" s="153">
        <v>821</v>
      </c>
      <c r="C118" s="147" t="str">
        <f>VLOOKUP(B118,'[1]LISTADO ATM'!$A$2:$B$922,2,0)</f>
        <v xml:space="preserve">ATM S/M Bravo Churchill </v>
      </c>
      <c r="D118" s="147" t="s">
        <v>2469</v>
      </c>
      <c r="E118" s="143">
        <v>3336005167</v>
      </c>
    </row>
    <row r="119" spans="1:5" ht="18" x14ac:dyDescent="0.25">
      <c r="A119" s="132" t="str">
        <f>VLOOKUP(B119,'[1]LISTADO ATM'!$A$2:$C$922,3,0)</f>
        <v>SUR</v>
      </c>
      <c r="B119" s="153">
        <v>6</v>
      </c>
      <c r="C119" s="147" t="str">
        <f>VLOOKUP(B119,'[1]LISTADO ATM'!$A$2:$B$922,2,0)</f>
        <v xml:space="preserve">ATM Plaza WAO San Juan </v>
      </c>
      <c r="D119" s="147" t="s">
        <v>2469</v>
      </c>
      <c r="E119" s="143">
        <v>3336005346</v>
      </c>
    </row>
    <row r="120" spans="1:5" ht="18" x14ac:dyDescent="0.25">
      <c r="A120" s="132" t="str">
        <f>VLOOKUP(B120,'[1]LISTADO ATM'!$A$2:$C$922,3,0)</f>
        <v>DISTRITO NACIONAL</v>
      </c>
      <c r="B120" s="153">
        <v>993</v>
      </c>
      <c r="C120" s="147" t="str">
        <f>VLOOKUP(B120,'[1]LISTADO ATM'!$A$2:$B$922,2,0)</f>
        <v xml:space="preserve">ATM Centro Medico Integral II </v>
      </c>
      <c r="D120" s="147" t="s">
        <v>2469</v>
      </c>
      <c r="E120" s="143">
        <v>3336005387</v>
      </c>
    </row>
    <row r="121" spans="1:5" ht="18" x14ac:dyDescent="0.25">
      <c r="A121" s="147" t="str">
        <f>VLOOKUP(B121,'[1]LISTADO ATM'!$A$2:$C$922,3,0)</f>
        <v>DISTRITO NACIONAL</v>
      </c>
      <c r="B121" s="141">
        <v>567</v>
      </c>
      <c r="C121" s="147" t="str">
        <f>VLOOKUP(B121,'[1]LISTADO ATM'!$A$2:$B$922,2,0)</f>
        <v xml:space="preserve">ATM Oficina Máximo Gómez </v>
      </c>
      <c r="D121" s="147" t="s">
        <v>2469</v>
      </c>
      <c r="E121" s="143">
        <v>3336005396</v>
      </c>
    </row>
    <row r="122" spans="1:5" ht="18.75" customHeight="1" x14ac:dyDescent="0.25">
      <c r="A122" s="147" t="str">
        <f>VLOOKUP(B122,'[1]LISTADO ATM'!$A$2:$C$922,3,0)</f>
        <v>NORTE</v>
      </c>
      <c r="B122" s="153">
        <v>142</v>
      </c>
      <c r="C122" s="147" t="str">
        <f>VLOOKUP(B122,'[1]LISTADO ATM'!$A$2:$B$922,2,0)</f>
        <v xml:space="preserve">ATM Centro de Caja Galerías Bonao </v>
      </c>
      <c r="D122" s="147" t="s">
        <v>2469</v>
      </c>
      <c r="E122" s="143">
        <v>3336005436</v>
      </c>
    </row>
    <row r="123" spans="1:5" ht="18.75" customHeight="1" x14ac:dyDescent="0.25">
      <c r="A123" s="147" t="str">
        <f>VLOOKUP(B123,'[1]LISTADO ATM'!$A$2:$C$922,3,0)</f>
        <v>DISTRITO NACIONAL</v>
      </c>
      <c r="B123" s="153">
        <v>580</v>
      </c>
      <c r="C123" s="147" t="str">
        <f>VLOOKUP(B123,'[1]LISTADO ATM'!$A$2:$B$922,2,0)</f>
        <v xml:space="preserve">ATM Edificio Propagas </v>
      </c>
      <c r="D123" s="147" t="s">
        <v>2469</v>
      </c>
      <c r="E123" s="143">
        <v>3336005455</v>
      </c>
    </row>
    <row r="124" spans="1:5" ht="18.75" customHeight="1" x14ac:dyDescent="0.25">
      <c r="A124" s="147" t="str">
        <f>VLOOKUP(B124,'[1]LISTADO ATM'!$A$2:$C$922,3,0)</f>
        <v>NORTE</v>
      </c>
      <c r="B124" s="153">
        <v>752</v>
      </c>
      <c r="C124" s="147" t="str">
        <f>VLOOKUP(B124,'[1]LISTADO ATM'!$A$2:$B$922,2,0)</f>
        <v xml:space="preserve">ATM UNP Las Carolinas (La Vega) </v>
      </c>
      <c r="D124" s="147" t="s">
        <v>2469</v>
      </c>
      <c r="E124" s="143">
        <v>3336005462</v>
      </c>
    </row>
    <row r="125" spans="1:5" ht="18.75" customHeight="1" x14ac:dyDescent="0.25">
      <c r="A125" s="147" t="str">
        <f>VLOOKUP(B125,'[1]LISTADO ATM'!$A$2:$C$922,3,0)</f>
        <v>ESTE</v>
      </c>
      <c r="B125" s="153">
        <v>385</v>
      </c>
      <c r="C125" s="147" t="str">
        <f>VLOOKUP(B125,'[1]LISTADO ATM'!$A$2:$B$922,2,0)</f>
        <v xml:space="preserve">ATM Plaza Verón I </v>
      </c>
      <c r="D125" s="147" t="s">
        <v>2469</v>
      </c>
      <c r="E125" s="143">
        <v>3336005463</v>
      </c>
    </row>
    <row r="126" spans="1:5" ht="18" x14ac:dyDescent="0.25">
      <c r="A126" s="147" t="str">
        <f>VLOOKUP(B126,'[1]LISTADO ATM'!$A$2:$C$922,3,0)</f>
        <v>SUR</v>
      </c>
      <c r="B126" s="153">
        <v>962</v>
      </c>
      <c r="C126" s="147" t="str">
        <f>VLOOKUP(B126,'[1]LISTADO ATM'!$A$2:$B$922,2,0)</f>
        <v xml:space="preserve">ATM Oficina Villa Ofelia II (San Juan) </v>
      </c>
      <c r="D126" s="147" t="s">
        <v>2469</v>
      </c>
      <c r="E126" s="143">
        <v>3336005466</v>
      </c>
    </row>
    <row r="127" spans="1:5" ht="18.75" customHeight="1" x14ac:dyDescent="0.25">
      <c r="A127" s="147" t="str">
        <f>VLOOKUP(B127,'[1]LISTADO ATM'!$A$2:$C$922,3,0)</f>
        <v>NORTE</v>
      </c>
      <c r="B127" s="153">
        <v>380</v>
      </c>
      <c r="C127" s="147" t="str">
        <f>VLOOKUP(B127,'[1]LISTADO ATM'!$A$2:$B$922,2,0)</f>
        <v xml:space="preserve">ATM Oficina Navarrete </v>
      </c>
      <c r="D127" s="147" t="s">
        <v>2469</v>
      </c>
      <c r="E127" s="143">
        <v>3336005478</v>
      </c>
    </row>
    <row r="128" spans="1:5" ht="18" customHeight="1" x14ac:dyDescent="0.25">
      <c r="A128" s="147" t="str">
        <f>VLOOKUP(B128,'[1]LISTADO ATM'!$A$2:$C$922,3,0)</f>
        <v>ESTE</v>
      </c>
      <c r="B128" s="153">
        <v>386</v>
      </c>
      <c r="C128" s="147" t="str">
        <f>VLOOKUP(B128,'[1]LISTADO ATM'!$A$2:$B$922,2,0)</f>
        <v xml:space="preserve">ATM Plaza Verón II </v>
      </c>
      <c r="D128" s="147" t="s">
        <v>2469</v>
      </c>
      <c r="E128" s="143">
        <v>3336005479</v>
      </c>
    </row>
    <row r="129" spans="1:5" ht="18" x14ac:dyDescent="0.25">
      <c r="A129" s="147" t="e">
        <f>VLOOKUP(B129,'[1]LISTADO ATM'!$A$2:$C$922,3,0)</f>
        <v>#N/A</v>
      </c>
      <c r="B129" s="153"/>
      <c r="C129" s="147" t="e">
        <f>VLOOKUP(B129,'[1]LISTADO ATM'!$A$2:$B$922,2,0)</f>
        <v>#N/A</v>
      </c>
      <c r="D129" s="132"/>
      <c r="E129" s="143"/>
    </row>
    <row r="130" spans="1:5" ht="18" x14ac:dyDescent="0.25">
      <c r="A130" s="147" t="e">
        <f>VLOOKUP(B130,'[1]LISTADO ATM'!$A$2:$C$922,3,0)</f>
        <v>#N/A</v>
      </c>
      <c r="B130" s="153"/>
      <c r="C130" s="147" t="e">
        <f>VLOOKUP(B130,'[1]LISTADO ATM'!$A$2:$B$922,2,0)</f>
        <v>#N/A</v>
      </c>
      <c r="D130" s="132"/>
      <c r="E130" s="143"/>
    </row>
    <row r="131" spans="1:5" ht="18.75" thickBot="1" x14ac:dyDescent="0.3">
      <c r="A131" s="144" t="s">
        <v>2462</v>
      </c>
      <c r="B131" s="145">
        <f>COUNTA(B116:B130)</f>
        <v>13</v>
      </c>
      <c r="C131" s="187"/>
      <c r="D131" s="188"/>
      <c r="E131" s="189"/>
    </row>
    <row r="132" spans="1:5" ht="15.75" thickBot="1" x14ac:dyDescent="0.3">
      <c r="A132" s="174"/>
      <c r="B132" s="175"/>
      <c r="C132" s="175"/>
      <c r="D132" s="175"/>
      <c r="E132" s="180"/>
    </row>
    <row r="133" spans="1:5" ht="18.75" thickBot="1" x14ac:dyDescent="0.3">
      <c r="A133" s="190" t="s">
        <v>2584</v>
      </c>
      <c r="B133" s="191"/>
      <c r="C133" s="191"/>
      <c r="D133" s="191"/>
      <c r="E133" s="192"/>
    </row>
    <row r="134" spans="1:5" ht="18.75" customHeight="1" x14ac:dyDescent="0.25">
      <c r="A134" s="140" t="s">
        <v>15</v>
      </c>
      <c r="B134" s="140" t="s">
        <v>2408</v>
      </c>
      <c r="C134" s="131" t="s">
        <v>46</v>
      </c>
      <c r="D134" s="172" t="s">
        <v>2411</v>
      </c>
      <c r="E134" s="173" t="s">
        <v>2409</v>
      </c>
    </row>
    <row r="135" spans="1:5" ht="18" x14ac:dyDescent="0.25">
      <c r="A135" s="137" t="str">
        <f>VLOOKUP(B135,'[1]LISTADO ATM'!$A$2:$C$822,3,0)</f>
        <v>DISTRITO NACIONAL</v>
      </c>
      <c r="B135" s="153">
        <v>231</v>
      </c>
      <c r="C135" s="132" t="str">
        <f>VLOOKUP(B135,'[1]LISTADO ATM'!$A$2:$B$822,2,0)</f>
        <v xml:space="preserve">ATM Oficina Zona Oriental </v>
      </c>
      <c r="D135" s="146" t="s">
        <v>2629</v>
      </c>
      <c r="E135" s="138">
        <v>3336005367</v>
      </c>
    </row>
    <row r="136" spans="1:5" ht="18" x14ac:dyDescent="0.25">
      <c r="A136" s="137" t="str">
        <f>VLOOKUP(B136,'[1]LISTADO ATM'!$A$2:$C$822,3,0)</f>
        <v>DISTRITO NACIONAL</v>
      </c>
      <c r="B136" s="149">
        <v>54</v>
      </c>
      <c r="C136" s="132" t="str">
        <f>VLOOKUP(B136,'[1]LISTADO ATM'!$A$2:$B$822,2,0)</f>
        <v xml:space="preserve">ATM Autoservicio Galería 360 </v>
      </c>
      <c r="D136" s="146" t="s">
        <v>2629</v>
      </c>
      <c r="E136" s="138">
        <v>3336005368</v>
      </c>
    </row>
    <row r="137" spans="1:5" ht="18" x14ac:dyDescent="0.25">
      <c r="A137" s="137" t="str">
        <f>VLOOKUP(B137,'[1]LISTADO ATM'!$A$2:$C$822,3,0)</f>
        <v>DISTRITO NACIONAL</v>
      </c>
      <c r="B137" s="153">
        <v>536</v>
      </c>
      <c r="C137" s="132" t="str">
        <f>VLOOKUP(B137,'[1]LISTADO ATM'!$A$2:$B$822,2,0)</f>
        <v xml:space="preserve">ATM Super Lama San Isidro </v>
      </c>
      <c r="D137" s="146" t="s">
        <v>2549</v>
      </c>
      <c r="E137" s="138" t="s">
        <v>2806</v>
      </c>
    </row>
    <row r="138" spans="1:5" ht="18" x14ac:dyDescent="0.25">
      <c r="A138" s="137" t="str">
        <f>VLOOKUP(B138,'[1]LISTADO ATM'!$A$2:$C$822,3,0)</f>
        <v>DISTRITO NACIONAL</v>
      </c>
      <c r="B138" s="153">
        <v>911</v>
      </c>
      <c r="C138" s="132" t="str">
        <f>VLOOKUP(B138,'[1]LISTADO ATM'!$A$2:$B$822,2,0)</f>
        <v xml:space="preserve">ATM Oficina Venezuela II </v>
      </c>
      <c r="D138" s="146" t="s">
        <v>2549</v>
      </c>
      <c r="E138" s="138" t="s">
        <v>2719</v>
      </c>
    </row>
    <row r="139" spans="1:5" ht="18" x14ac:dyDescent="0.25">
      <c r="A139" s="137" t="str">
        <f>VLOOKUP(B139,'[1]LISTADO ATM'!$A$2:$C$822,3,0)</f>
        <v>NORTE</v>
      </c>
      <c r="B139" s="153">
        <v>292</v>
      </c>
      <c r="C139" s="132" t="str">
        <f>VLOOKUP(B139,'[1]LISTADO ATM'!$A$2:$B$822,2,0)</f>
        <v xml:space="preserve">ATM UNP Castañuelas (Montecristi) </v>
      </c>
      <c r="D139" s="146" t="s">
        <v>2549</v>
      </c>
      <c r="E139" s="138">
        <v>3336005487</v>
      </c>
    </row>
    <row r="140" spans="1:5" ht="18" x14ac:dyDescent="0.25">
      <c r="A140" s="137" t="str">
        <f>VLOOKUP(B140,'[1]LISTADO ATM'!$A$2:$C$822,3,0)</f>
        <v>DISTRITO NACIONAL</v>
      </c>
      <c r="B140" s="153">
        <v>980</v>
      </c>
      <c r="C140" s="132" t="str">
        <f>VLOOKUP(B140,'[1]LISTADO ATM'!$A$2:$B$822,2,0)</f>
        <v xml:space="preserve">ATM Oficina Bella Vista Mall II </v>
      </c>
      <c r="D140" s="146" t="s">
        <v>2629</v>
      </c>
      <c r="E140" s="138">
        <v>3336005488</v>
      </c>
    </row>
    <row r="141" spans="1:5" ht="18" x14ac:dyDescent="0.25">
      <c r="A141" s="137" t="str">
        <f>VLOOKUP(B141,'[1]LISTADO ATM'!$A$2:$C$822,3,0)</f>
        <v>DISTRITO NACIONAL</v>
      </c>
      <c r="B141" s="153">
        <v>113</v>
      </c>
      <c r="C141" s="132" t="str">
        <f>VLOOKUP(B141,'[1]LISTADO ATM'!$A$2:$B$822,2,0)</f>
        <v xml:space="preserve">ATM Autoservicio Atalaya del Mar </v>
      </c>
      <c r="D141" s="146" t="s">
        <v>2629</v>
      </c>
      <c r="E141" s="138">
        <v>3336001033</v>
      </c>
    </row>
    <row r="142" spans="1:5" ht="18" x14ac:dyDescent="0.25">
      <c r="A142" s="137" t="str">
        <f>VLOOKUP(B142,'[1]LISTADO ATM'!$A$2:$C$822,3,0)</f>
        <v>NORTE</v>
      </c>
      <c r="B142" s="153">
        <v>8</v>
      </c>
      <c r="C142" s="132" t="str">
        <f>VLOOKUP(B142,'[1]LISTADO ATM'!$A$2:$B$822,2,0)</f>
        <v>ATM Autoservicio Yaque</v>
      </c>
      <c r="D142" s="146"/>
      <c r="E142" s="138"/>
    </row>
    <row r="143" spans="1:5" ht="18" x14ac:dyDescent="0.25">
      <c r="A143" s="137" t="e">
        <f>VLOOKUP(B143,'[1]LISTADO ATM'!$A$2:$C$822,3,0)</f>
        <v>#N/A</v>
      </c>
      <c r="B143" s="153"/>
      <c r="C143" s="132" t="e">
        <f>VLOOKUP(B143,'[1]LISTADO ATM'!$A$2:$B$822,2,0)</f>
        <v>#N/A</v>
      </c>
      <c r="D143" s="146"/>
      <c r="E143" s="138"/>
    </row>
    <row r="144" spans="1:5" ht="18.75" thickBot="1" x14ac:dyDescent="0.3">
      <c r="A144" s="144" t="s">
        <v>2462</v>
      </c>
      <c r="B144" s="145">
        <f>COUNT(B135:B142)</f>
        <v>8</v>
      </c>
      <c r="C144" s="187"/>
      <c r="D144" s="188"/>
      <c r="E144" s="189"/>
    </row>
    <row r="145" spans="1:5" ht="18.75" customHeight="1" thickBot="1" x14ac:dyDescent="0.3">
      <c r="A145" s="174"/>
      <c r="B145" s="175"/>
      <c r="C145" s="176" t="s">
        <v>2405</v>
      </c>
      <c r="D145" s="176"/>
      <c r="E145" s="177"/>
    </row>
    <row r="146" spans="1:5" ht="18.75" thickBot="1" x14ac:dyDescent="0.3">
      <c r="A146" s="181" t="s">
        <v>2464</v>
      </c>
      <c r="B146" s="182"/>
      <c r="C146" s="178"/>
      <c r="D146" s="178"/>
      <c r="E146" s="179"/>
    </row>
    <row r="147" spans="1:5" ht="18.75" thickBot="1" x14ac:dyDescent="0.3">
      <c r="A147" s="183">
        <f>+B112+B131+B144</f>
        <v>48</v>
      </c>
      <c r="B147" s="184"/>
      <c r="C147" s="178"/>
      <c r="D147" s="178"/>
      <c r="E147" s="179"/>
    </row>
    <row r="148" spans="1:5" ht="18.75" customHeight="1" thickBot="1" x14ac:dyDescent="0.3">
      <c r="A148" s="185"/>
      <c r="B148" s="186"/>
      <c r="C148" s="175"/>
      <c r="D148" s="175"/>
      <c r="E148" s="180"/>
    </row>
    <row r="149" spans="1:5" ht="18.75" thickBot="1" x14ac:dyDescent="0.3">
      <c r="A149" s="169" t="s">
        <v>2465</v>
      </c>
      <c r="B149" s="170"/>
      <c r="C149" s="170"/>
      <c r="D149" s="170"/>
      <c r="E149" s="171"/>
    </row>
    <row r="150" spans="1:5" ht="18" x14ac:dyDescent="0.25">
      <c r="A150" s="140" t="s">
        <v>15</v>
      </c>
      <c r="B150" s="131" t="s">
        <v>2408</v>
      </c>
      <c r="C150" s="131" t="s">
        <v>46</v>
      </c>
      <c r="D150" s="172" t="s">
        <v>2411</v>
      </c>
      <c r="E150" s="173"/>
    </row>
    <row r="151" spans="1:5" ht="18" x14ac:dyDescent="0.25">
      <c r="A151" s="137" t="str">
        <f>VLOOKUP(B151,'[2]LISTADO ATM'!$A$2:$C$922,3,0)</f>
        <v>DISTRITO NACIONAL</v>
      </c>
      <c r="B151" s="141">
        <v>546</v>
      </c>
      <c r="C151" s="132" t="str">
        <f>VLOOKUP(B151,'[2]LISTADO ATM'!$A$2:$B$922,2,0)</f>
        <v xml:space="preserve">ATM ITLA </v>
      </c>
      <c r="D151" s="166" t="s">
        <v>2615</v>
      </c>
      <c r="E151" s="167"/>
    </row>
    <row r="152" spans="1:5" ht="18" x14ac:dyDescent="0.25">
      <c r="A152" s="137" t="str">
        <f>VLOOKUP(B152,'[2]LISTADO ATM'!$A$2:$C$922,3,0)</f>
        <v>DISTRITO NACIONAL</v>
      </c>
      <c r="B152" s="153">
        <v>574</v>
      </c>
      <c r="C152" s="132" t="str">
        <f>VLOOKUP(B152,'[2]LISTADO ATM'!$A$2:$B$922,2,0)</f>
        <v xml:space="preserve">ATM Club Obras Públicas </v>
      </c>
      <c r="D152" s="166" t="s">
        <v>2586</v>
      </c>
      <c r="E152" s="167"/>
    </row>
    <row r="153" spans="1:5" ht="18" x14ac:dyDescent="0.25">
      <c r="A153" s="137" t="str">
        <f>VLOOKUP(B153,'[2]LISTADO ATM'!$A$2:$C$922,3,0)</f>
        <v>DISTRITO NACIONAL</v>
      </c>
      <c r="B153" s="153">
        <v>618</v>
      </c>
      <c r="C153" s="132" t="str">
        <f>VLOOKUP(B153,'[2]LISTADO ATM'!$A$2:$B$922,2,0)</f>
        <v xml:space="preserve">ATM Bienes Nacionales </v>
      </c>
      <c r="D153" s="166" t="s">
        <v>2586</v>
      </c>
      <c r="E153" s="167"/>
    </row>
    <row r="154" spans="1:5" ht="18" x14ac:dyDescent="0.25">
      <c r="A154" s="137" t="str">
        <f>VLOOKUP(B154,'[2]LISTADO ATM'!$A$2:$C$922,3,0)</f>
        <v>DISTRITO NACIONAL</v>
      </c>
      <c r="B154" s="153">
        <v>866</v>
      </c>
      <c r="C154" s="132" t="str">
        <f>VLOOKUP(B154,'[2]LISTADO ATM'!$A$2:$B$922,2,0)</f>
        <v xml:space="preserve">ATM CARDNET </v>
      </c>
      <c r="D154" s="166" t="s">
        <v>2615</v>
      </c>
      <c r="E154" s="167"/>
    </row>
    <row r="155" spans="1:5" ht="18" x14ac:dyDescent="0.25">
      <c r="A155" s="137" t="str">
        <f>VLOOKUP(B155,'[2]LISTADO ATM'!$A$2:$C$922,3,0)</f>
        <v>ESTE</v>
      </c>
      <c r="B155" s="153">
        <v>521</v>
      </c>
      <c r="C155" s="132" t="str">
        <f>VLOOKUP(B155,'[2]LISTADO ATM'!$A$2:$B$922,2,0)</f>
        <v xml:space="preserve">ATM UNP Bayahibe (La Romana) </v>
      </c>
      <c r="D155" s="166" t="s">
        <v>2586</v>
      </c>
      <c r="E155" s="167"/>
    </row>
    <row r="156" spans="1:5" ht="18" x14ac:dyDescent="0.25">
      <c r="A156" s="137" t="str">
        <f>VLOOKUP(B156,'[2]LISTADO ATM'!$A$2:$C$922,3,0)</f>
        <v>ESTE</v>
      </c>
      <c r="B156" s="153">
        <v>293</v>
      </c>
      <c r="C156" s="132" t="str">
        <f>VLOOKUP(B156,'[2]LISTADO ATM'!$A$2:$B$922,2,0)</f>
        <v xml:space="preserve">ATM S/M Nueva Visión (San Pedro) </v>
      </c>
      <c r="D156" s="166" t="s">
        <v>2615</v>
      </c>
      <c r="E156" s="167"/>
    </row>
    <row r="157" spans="1:5" ht="18" x14ac:dyDescent="0.25">
      <c r="A157" s="137" t="str">
        <f>VLOOKUP(B157,'[2]LISTADO ATM'!$A$2:$C$922,3,0)</f>
        <v>NORTE</v>
      </c>
      <c r="B157" s="153">
        <v>172</v>
      </c>
      <c r="C157" s="132" t="str">
        <f>VLOOKUP(B157,'[2]LISTADO ATM'!$A$2:$B$922,2,0)</f>
        <v xml:space="preserve">ATM UNP Guaucí </v>
      </c>
      <c r="D157" s="166" t="s">
        <v>2586</v>
      </c>
      <c r="E157" s="167"/>
    </row>
    <row r="158" spans="1:5" ht="18" x14ac:dyDescent="0.25">
      <c r="A158" s="137" t="str">
        <f>VLOOKUP(B158,'[2]LISTADO ATM'!$A$2:$C$922,3,0)</f>
        <v>ESTE</v>
      </c>
      <c r="B158" s="153">
        <v>211</v>
      </c>
      <c r="C158" s="132" t="str">
        <f>VLOOKUP(B158,'[2]LISTADO ATM'!$A$2:$B$922,2,0)</f>
        <v xml:space="preserve">ATM Oficina La Romana I </v>
      </c>
      <c r="D158" s="166" t="s">
        <v>2586</v>
      </c>
      <c r="E158" s="167"/>
    </row>
    <row r="159" spans="1:5" ht="18" x14ac:dyDescent="0.25">
      <c r="A159" s="137" t="str">
        <f>VLOOKUP(B159,'[2]LISTADO ATM'!$A$2:$C$922,3,0)</f>
        <v>DISTRITO NACIONAL</v>
      </c>
      <c r="B159" s="153">
        <v>235</v>
      </c>
      <c r="C159" s="132" t="str">
        <f>VLOOKUP(B159,'[2]LISTADO ATM'!$A$2:$B$922,2,0)</f>
        <v xml:space="preserve">ATM Oficina Multicentro La Sirena San Isidro </v>
      </c>
      <c r="D159" s="166" t="s">
        <v>2586</v>
      </c>
      <c r="E159" s="167"/>
    </row>
    <row r="160" spans="1:5" ht="18" x14ac:dyDescent="0.25">
      <c r="A160" s="137" t="str">
        <f>VLOOKUP(B160,'[2]LISTADO ATM'!$A$2:$C$922,3,0)</f>
        <v>ESTE</v>
      </c>
      <c r="B160" s="153">
        <v>634</v>
      </c>
      <c r="C160" s="132" t="str">
        <f>VLOOKUP(B160,'[2]LISTADO ATM'!$A$2:$B$922,2,0)</f>
        <v xml:space="preserve">ATM Ayuntamiento Los Llanos (SPM) </v>
      </c>
      <c r="D160" s="166" t="s">
        <v>2586</v>
      </c>
      <c r="E160" s="167"/>
    </row>
    <row r="161" spans="1:5" ht="18" x14ac:dyDescent="0.25">
      <c r="A161" s="137" t="str">
        <f>VLOOKUP(B161,'[2]LISTADO ATM'!$A$2:$C$922,3,0)</f>
        <v>DISTRITO NACIONAL</v>
      </c>
      <c r="B161" s="153">
        <v>957</v>
      </c>
      <c r="C161" s="132" t="str">
        <f>VLOOKUP(B161,'[2]LISTADO ATM'!$A$2:$B$922,2,0)</f>
        <v xml:space="preserve">ATM Oficina Venezuela </v>
      </c>
      <c r="D161" s="166" t="s">
        <v>2586</v>
      </c>
      <c r="E161" s="167"/>
    </row>
    <row r="162" spans="1:5" ht="18" x14ac:dyDescent="0.25">
      <c r="A162" s="137" t="str">
        <f>VLOOKUP(B162,'[2]LISTADO ATM'!$A$2:$C$922,3,0)</f>
        <v>NORTE</v>
      </c>
      <c r="B162" s="153">
        <v>292</v>
      </c>
      <c r="C162" s="132" t="str">
        <f>VLOOKUP(B162,'[2]LISTADO ATM'!$A$2:$B$922,2,0)</f>
        <v xml:space="preserve">ATM UNP Castañuelas (Montecristi) </v>
      </c>
      <c r="D162" s="166" t="s">
        <v>2615</v>
      </c>
      <c r="E162" s="167"/>
    </row>
    <row r="163" spans="1:5" ht="18" x14ac:dyDescent="0.25">
      <c r="A163" s="137" t="e">
        <f>VLOOKUP(B163,'[2]LISTADO ATM'!$A$2:$C$922,3,0)</f>
        <v>#N/A</v>
      </c>
      <c r="B163" s="153"/>
      <c r="C163" s="132" t="e">
        <f>VLOOKUP(B163,'[2]LISTADO ATM'!$A$2:$B$922,2,0)</f>
        <v>#N/A</v>
      </c>
      <c r="D163" s="166"/>
      <c r="E163" s="167"/>
    </row>
    <row r="164" spans="1:5" ht="18" x14ac:dyDescent="0.25">
      <c r="A164" s="137" t="e">
        <f>VLOOKUP(B164,'[2]LISTADO ATM'!$A$2:$C$922,3,0)</f>
        <v>#N/A</v>
      </c>
      <c r="B164" s="153"/>
      <c r="C164" s="132" t="e">
        <f>VLOOKUP(B164,'[2]LISTADO ATM'!$A$2:$B$922,2,0)</f>
        <v>#N/A</v>
      </c>
      <c r="D164" s="166"/>
      <c r="E164" s="167"/>
    </row>
    <row r="165" spans="1:5" ht="18" x14ac:dyDescent="0.25">
      <c r="A165" s="137" t="e">
        <f>VLOOKUP(B165,'[2]LISTADO ATM'!$A$2:$C$922,3,0)</f>
        <v>#N/A</v>
      </c>
      <c r="B165" s="153"/>
      <c r="C165" s="132" t="e">
        <f>VLOOKUP(B165,'[2]LISTADO ATM'!$A$2:$B$922,2,0)</f>
        <v>#N/A</v>
      </c>
      <c r="D165" s="166"/>
      <c r="E165" s="167"/>
    </row>
    <row r="166" spans="1:5" ht="18" x14ac:dyDescent="0.25">
      <c r="A166" s="154" t="s">
        <v>2462</v>
      </c>
      <c r="B166" s="152">
        <f>COUNT(B151:B164)</f>
        <v>12</v>
      </c>
      <c r="C166" s="168"/>
      <c r="D166" s="168"/>
      <c r="E166" s="168"/>
    </row>
    <row r="167" spans="1:5" x14ac:dyDescent="0.25">
      <c r="A167" s="123"/>
      <c r="C167" s="123"/>
      <c r="D167" s="123"/>
    </row>
    <row r="168" spans="1:5" x14ac:dyDescent="0.25">
      <c r="A168" s="123"/>
      <c r="C168" s="123"/>
      <c r="D168" s="123"/>
    </row>
    <row r="169" spans="1:5" x14ac:dyDescent="0.25">
      <c r="A169" s="123"/>
      <c r="C169" s="123"/>
      <c r="D169" s="123"/>
    </row>
    <row r="170" spans="1:5" x14ac:dyDescent="0.25">
      <c r="A170" s="123"/>
      <c r="C170" s="123"/>
      <c r="D170" s="123"/>
    </row>
    <row r="171" spans="1:5" x14ac:dyDescent="0.25">
      <c r="A171" s="123"/>
      <c r="C171" s="123"/>
      <c r="D171" s="123"/>
    </row>
    <row r="172" spans="1:5" x14ac:dyDescent="0.25">
      <c r="A172" s="123"/>
      <c r="C172" s="123"/>
      <c r="D172" s="123"/>
    </row>
    <row r="173" spans="1:5" x14ac:dyDescent="0.25">
      <c r="A173" s="123"/>
      <c r="C173" s="123"/>
      <c r="D173" s="123"/>
    </row>
    <row r="174" spans="1:5" x14ac:dyDescent="0.25">
      <c r="A174" s="123"/>
      <c r="C174" s="123"/>
      <c r="D174" s="123"/>
    </row>
    <row r="175" spans="1:5" x14ac:dyDescent="0.25">
      <c r="A175" s="123"/>
      <c r="C175" s="123"/>
      <c r="D175" s="123"/>
    </row>
    <row r="176" spans="1:5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</sheetData>
  <mergeCells count="48">
    <mergeCell ref="C112:E112"/>
    <mergeCell ref="A113:E113"/>
    <mergeCell ref="D115:E115"/>
    <mergeCell ref="C131:E131"/>
    <mergeCell ref="A132:E132"/>
    <mergeCell ref="F1:G1"/>
    <mergeCell ref="A7:E7"/>
    <mergeCell ref="A1:E1"/>
    <mergeCell ref="A2:E2"/>
    <mergeCell ref="A3:B3"/>
    <mergeCell ref="C3:E6"/>
    <mergeCell ref="A6:B6"/>
    <mergeCell ref="A114:E114"/>
    <mergeCell ref="D8:E8"/>
    <mergeCell ref="C69:E69"/>
    <mergeCell ref="A70:E70"/>
    <mergeCell ref="A71:E71"/>
    <mergeCell ref="D72:E72"/>
    <mergeCell ref="A81:E81"/>
    <mergeCell ref="C79:E79"/>
    <mergeCell ref="A80:E80"/>
    <mergeCell ref="D82:E82"/>
    <mergeCell ref="A133:E133"/>
    <mergeCell ref="D134:E134"/>
    <mergeCell ref="A145:B145"/>
    <mergeCell ref="A146:B146"/>
    <mergeCell ref="A147:B147"/>
    <mergeCell ref="C144:E144"/>
    <mergeCell ref="C145:E148"/>
    <mergeCell ref="A148:B148"/>
    <mergeCell ref="D150:E150"/>
    <mergeCell ref="D151:E151"/>
    <mergeCell ref="D152:E152"/>
    <mergeCell ref="A149:E149"/>
    <mergeCell ref="D153:E153"/>
    <mergeCell ref="D154:E154"/>
    <mergeCell ref="D155:E155"/>
    <mergeCell ref="D156:E156"/>
    <mergeCell ref="D157:E157"/>
    <mergeCell ref="D163:E163"/>
    <mergeCell ref="D164:E164"/>
    <mergeCell ref="D165:E165"/>
    <mergeCell ref="C166:E166"/>
    <mergeCell ref="D158:E158"/>
    <mergeCell ref="D159:E159"/>
    <mergeCell ref="D160:E160"/>
    <mergeCell ref="D161:E161"/>
    <mergeCell ref="D162:E162"/>
  </mergeCells>
  <phoneticPr fontId="46" type="noConversion"/>
  <conditionalFormatting sqref="B329:B1048576">
    <cfRule type="duplicateValues" dxfId="142" priority="5752"/>
  </conditionalFormatting>
  <conditionalFormatting sqref="B329:B1048576">
    <cfRule type="duplicateValues" dxfId="141" priority="968"/>
  </conditionalFormatting>
  <conditionalFormatting sqref="E167:E328">
    <cfRule type="duplicateValues" dxfId="140" priority="948"/>
  </conditionalFormatting>
  <conditionalFormatting sqref="B167:B328">
    <cfRule type="duplicateValues" dxfId="139" priority="947"/>
  </conditionalFormatting>
  <conditionalFormatting sqref="B135:B166 B112:B114 B1:B7 B41:B52 B32:B36 B54:B56 B60 B62:B71 B9:B25 B73:B81 B83:B85 B116:B133">
    <cfRule type="duplicateValues" dxfId="17" priority="15"/>
  </conditionalFormatting>
  <conditionalFormatting sqref="B135:B166 B1:B7 B9:B71 B73:B81 B83:B114 B116:B133">
    <cfRule type="duplicateValues" dxfId="16" priority="14"/>
  </conditionalFormatting>
  <conditionalFormatting sqref="B86:B88 B58 B37:B40 B27:B31">
    <cfRule type="duplicateValues" dxfId="15" priority="16"/>
  </conditionalFormatting>
  <conditionalFormatting sqref="B89:B111 B57 B26 B53 B59 B61">
    <cfRule type="duplicateValues" dxfId="14" priority="17"/>
  </conditionalFormatting>
  <conditionalFormatting sqref="E166 E1:E106 E111:E126 E129:E138 E144:E155">
    <cfRule type="duplicateValues" dxfId="13" priority="13"/>
  </conditionalFormatting>
  <conditionalFormatting sqref="E156">
    <cfRule type="duplicateValues" dxfId="12" priority="12"/>
  </conditionalFormatting>
  <conditionalFormatting sqref="E163:E165">
    <cfRule type="duplicateValues" dxfId="11" priority="11"/>
  </conditionalFormatting>
  <conditionalFormatting sqref="E107">
    <cfRule type="duplicateValues" dxfId="10" priority="10"/>
  </conditionalFormatting>
  <conditionalFormatting sqref="E127">
    <cfRule type="duplicateValues" dxfId="9" priority="9"/>
  </conditionalFormatting>
  <conditionalFormatting sqref="E128">
    <cfRule type="duplicateValues" dxfId="8" priority="8"/>
  </conditionalFormatting>
  <conditionalFormatting sqref="E108 E110">
    <cfRule type="duplicateValues" dxfId="7" priority="7"/>
  </conditionalFormatting>
  <conditionalFormatting sqref="E157:E161">
    <cfRule type="duplicateValues" dxfId="6" priority="18"/>
  </conditionalFormatting>
  <conditionalFormatting sqref="E109">
    <cfRule type="duplicateValues" dxfId="5" priority="6"/>
  </conditionalFormatting>
  <conditionalFormatting sqref="E162">
    <cfRule type="duplicateValues" dxfId="4" priority="5"/>
  </conditionalFormatting>
  <conditionalFormatting sqref="E139">
    <cfRule type="duplicateValues" dxfId="3" priority="4"/>
  </conditionalFormatting>
  <conditionalFormatting sqref="E140">
    <cfRule type="duplicateValues" dxfId="2" priority="3"/>
  </conditionalFormatting>
  <conditionalFormatting sqref="E142:E143">
    <cfRule type="duplicateValues" dxfId="1" priority="2"/>
  </conditionalFormatting>
  <conditionalFormatting sqref="E14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2531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2577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2578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2542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2583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2568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2590</v>
      </c>
      <c r="C273" s="38" t="s">
        <v>1270</v>
      </c>
    </row>
    <row r="274" spans="1:3" x14ac:dyDescent="0.25">
      <c r="A274" s="38">
        <v>375</v>
      </c>
      <c r="B274" s="38" t="s">
        <v>2550</v>
      </c>
      <c r="C274" s="38" t="s">
        <v>1270</v>
      </c>
    </row>
    <row r="275" spans="1:3" x14ac:dyDescent="0.25">
      <c r="A275" s="38">
        <v>376</v>
      </c>
      <c r="B275" s="38" t="s">
        <v>2591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2571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2579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2623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2603</v>
      </c>
      <c r="C842" s="38" t="s">
        <v>1273</v>
      </c>
    </row>
    <row r="843" spans="1:3" x14ac:dyDescent="0.25">
      <c r="A843" s="38">
        <v>379</v>
      </c>
      <c r="B843" s="38" t="s">
        <v>2620</v>
      </c>
      <c r="C843" s="38" t="s">
        <v>1270</v>
      </c>
    </row>
  </sheetData>
  <autoFilter ref="A1:C829">
    <sortState ref="A2:C843">
      <sortCondition sortBy="cellColor" ref="A1:A830" dxfId="16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6" priority="20"/>
  </conditionalFormatting>
  <conditionalFormatting sqref="A830">
    <cfRule type="duplicateValues" dxfId="125" priority="19"/>
  </conditionalFormatting>
  <conditionalFormatting sqref="A831">
    <cfRule type="duplicateValues" dxfId="124" priority="18"/>
  </conditionalFormatting>
  <conditionalFormatting sqref="A832">
    <cfRule type="duplicateValues" dxfId="123" priority="17"/>
  </conditionalFormatting>
  <conditionalFormatting sqref="A833">
    <cfRule type="duplicateValues" dxfId="122" priority="16"/>
  </conditionalFormatting>
  <conditionalFormatting sqref="A844:A1048576 A1:A833">
    <cfRule type="duplicateValues" dxfId="121" priority="15"/>
  </conditionalFormatting>
  <conditionalFormatting sqref="A834:A840">
    <cfRule type="duplicateValues" dxfId="120" priority="14"/>
  </conditionalFormatting>
  <conditionalFormatting sqref="A834:A840">
    <cfRule type="duplicateValues" dxfId="119" priority="13"/>
  </conditionalFormatting>
  <conditionalFormatting sqref="A844:A1048576 A1:A840">
    <cfRule type="duplicateValues" dxfId="118" priority="12"/>
  </conditionalFormatting>
  <conditionalFormatting sqref="A841">
    <cfRule type="duplicateValues" dxfId="117" priority="11"/>
  </conditionalFormatting>
  <conditionalFormatting sqref="A841">
    <cfRule type="duplicateValues" dxfId="116" priority="10"/>
  </conditionalFormatting>
  <conditionalFormatting sqref="A841">
    <cfRule type="duplicateValues" dxfId="115" priority="9"/>
  </conditionalFormatting>
  <conditionalFormatting sqref="A842">
    <cfRule type="duplicateValues" dxfId="114" priority="8"/>
  </conditionalFormatting>
  <conditionalFormatting sqref="A842">
    <cfRule type="duplicateValues" dxfId="113" priority="7"/>
  </conditionalFormatting>
  <conditionalFormatting sqref="A842">
    <cfRule type="duplicateValues" dxfId="112" priority="6"/>
  </conditionalFormatting>
  <conditionalFormatting sqref="A1:A842 A844:A1048576">
    <cfRule type="duplicateValues" dxfId="111" priority="5"/>
  </conditionalFormatting>
  <conditionalFormatting sqref="A843">
    <cfRule type="duplicateValues" dxfId="110" priority="4"/>
  </conditionalFormatting>
  <conditionalFormatting sqref="A843">
    <cfRule type="duplicateValues" dxfId="109" priority="3"/>
  </conditionalFormatting>
  <conditionalFormatting sqref="A843">
    <cfRule type="duplicateValues" dxfId="108" priority="2"/>
  </conditionalFormatting>
  <conditionalFormatting sqref="A843">
    <cfRule type="duplicateValues" dxfId="10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4" t="s">
        <v>2413</v>
      </c>
      <c r="B1" s="215"/>
      <c r="C1" s="215"/>
      <c r="D1" s="21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2561</v>
      </c>
      <c r="C3" s="48" t="s">
        <v>2552</v>
      </c>
      <c r="D3" s="60" t="s">
        <v>2537</v>
      </c>
      <c r="E3" s="62"/>
    </row>
    <row r="4" spans="1:5" ht="15.75" x14ac:dyDescent="0.25">
      <c r="A4" s="48">
        <v>3335925995</v>
      </c>
      <c r="B4" s="48" t="s">
        <v>2562</v>
      </c>
      <c r="C4" s="48" t="s">
        <v>2552</v>
      </c>
      <c r="D4" s="60" t="s">
        <v>2537</v>
      </c>
      <c r="E4" s="62"/>
    </row>
    <row r="5" spans="1:5" ht="15.75" x14ac:dyDescent="0.25">
      <c r="A5" s="48">
        <v>3335926016</v>
      </c>
      <c r="B5" s="48" t="s">
        <v>2563</v>
      </c>
      <c r="C5" s="48" t="s">
        <v>2552</v>
      </c>
      <c r="D5" s="60" t="s">
        <v>2534</v>
      </c>
    </row>
    <row r="6" spans="1:5" ht="15.75" x14ac:dyDescent="0.25">
      <c r="A6" s="48">
        <v>3335926017</v>
      </c>
      <c r="B6" s="48" t="s">
        <v>2564</v>
      </c>
      <c r="C6" s="48" t="s">
        <v>2552</v>
      </c>
      <c r="D6" s="60" t="s">
        <v>2534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4" t="s">
        <v>2422</v>
      </c>
      <c r="B18" s="215"/>
      <c r="C18" s="215"/>
      <c r="D18" s="21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2554</v>
      </c>
      <c r="C20" s="48" t="s">
        <v>2537</v>
      </c>
      <c r="D20" s="60" t="s">
        <v>2534</v>
      </c>
    </row>
    <row r="21" spans="1:4" ht="15.75" x14ac:dyDescent="0.25">
      <c r="A21" s="48">
        <v>3335925986</v>
      </c>
      <c r="B21" s="48" t="s">
        <v>2553</v>
      </c>
      <c r="C21" s="48" t="s">
        <v>2537</v>
      </c>
      <c r="D21" s="60" t="s">
        <v>2534</v>
      </c>
    </row>
    <row r="22" spans="1:4" ht="15.75" x14ac:dyDescent="0.25">
      <c r="A22" s="48">
        <v>3335925987</v>
      </c>
      <c r="B22" s="48" t="s">
        <v>2556</v>
      </c>
      <c r="C22" s="48" t="s">
        <v>2537</v>
      </c>
      <c r="D22" s="60" t="s">
        <v>2534</v>
      </c>
    </row>
    <row r="23" spans="1:4" ht="15.75" x14ac:dyDescent="0.25">
      <c r="A23" s="48">
        <v>3335925988</v>
      </c>
      <c r="B23" s="48" t="s">
        <v>2557</v>
      </c>
      <c r="C23" s="48" t="s">
        <v>2537</v>
      </c>
      <c r="D23" s="60" t="s">
        <v>2534</v>
      </c>
    </row>
    <row r="24" spans="1:4" s="77" customFormat="1" ht="15.75" x14ac:dyDescent="0.25">
      <c r="A24" s="48">
        <v>3335925991</v>
      </c>
      <c r="B24" s="48" t="s">
        <v>2558</v>
      </c>
      <c r="C24" s="48" t="s">
        <v>2537</v>
      </c>
      <c r="D24" s="60" t="s">
        <v>2534</v>
      </c>
    </row>
    <row r="25" spans="1:4" s="77" customFormat="1" ht="15.75" x14ac:dyDescent="0.25">
      <c r="A25" s="48">
        <v>3335925992</v>
      </c>
      <c r="B25" s="48" t="s">
        <v>2559</v>
      </c>
      <c r="C25" s="48" t="s">
        <v>2537</v>
      </c>
      <c r="D25" s="60" t="s">
        <v>2534</v>
      </c>
    </row>
    <row r="26" spans="1:4" s="77" customFormat="1" ht="15.75" x14ac:dyDescent="0.25">
      <c r="A26" s="48">
        <v>3335925993</v>
      </c>
      <c r="B26" s="48" t="s">
        <v>2560</v>
      </c>
      <c r="C26" s="48" t="s">
        <v>2537</v>
      </c>
      <c r="D26" s="60" t="s">
        <v>2534</v>
      </c>
    </row>
    <row r="27" spans="1:4" s="77" customFormat="1" ht="15.75" x14ac:dyDescent="0.25">
      <c r="A27" s="48">
        <v>3335925994</v>
      </c>
      <c r="B27" s="48" t="s">
        <v>2555</v>
      </c>
      <c r="C27" s="48" t="s">
        <v>2537</v>
      </c>
      <c r="D27" s="60" t="s">
        <v>2534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6" priority="18"/>
  </conditionalFormatting>
  <conditionalFormatting sqref="B7:B8">
    <cfRule type="duplicateValues" dxfId="105" priority="17"/>
  </conditionalFormatting>
  <conditionalFormatting sqref="A7:A8">
    <cfRule type="duplicateValues" dxfId="104" priority="15"/>
    <cfRule type="duplicateValues" dxfId="10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2021-08-29T04:07:34Z</dcterms:modified>
</cp:coreProperties>
</file>