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xr:revisionPtr revIDLastSave="0" documentId="8_{9BCC0EEF-9703-4C2D-A513-E9FA2C1B4530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1" l="1"/>
  <c r="A75" i="1"/>
  <c r="A69" i="1"/>
  <c r="A68" i="1"/>
  <c r="A39" i="1"/>
  <c r="A37" i="1"/>
  <c r="A36" i="1"/>
  <c r="A62" i="1"/>
  <c r="A61" i="1"/>
  <c r="A53" i="1"/>
  <c r="A79" i="1"/>
  <c r="A42" i="1"/>
  <c r="A38" i="1"/>
  <c r="A33" i="1"/>
  <c r="A34" i="1"/>
  <c r="A31" i="1"/>
  <c r="A89" i="1"/>
  <c r="A44" i="1"/>
  <c r="A48" i="1"/>
  <c r="F82" i="1"/>
  <c r="G82" i="1"/>
  <c r="H82" i="1"/>
  <c r="I82" i="1"/>
  <c r="J82" i="1"/>
  <c r="K82" i="1"/>
  <c r="F75" i="1"/>
  <c r="G75" i="1"/>
  <c r="H75" i="1"/>
  <c r="I75" i="1"/>
  <c r="J75" i="1"/>
  <c r="K75" i="1"/>
  <c r="F69" i="1"/>
  <c r="G69" i="1"/>
  <c r="H69" i="1"/>
  <c r="I69" i="1"/>
  <c r="J69" i="1"/>
  <c r="K69" i="1"/>
  <c r="F68" i="1"/>
  <c r="G68" i="1"/>
  <c r="H68" i="1"/>
  <c r="I68" i="1"/>
  <c r="J68" i="1"/>
  <c r="K68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62" i="1"/>
  <c r="G62" i="1"/>
  <c r="H62" i="1"/>
  <c r="I62" i="1"/>
  <c r="J62" i="1"/>
  <c r="K62" i="1"/>
  <c r="F61" i="1"/>
  <c r="G61" i="1"/>
  <c r="H61" i="1"/>
  <c r="I61" i="1"/>
  <c r="J61" i="1"/>
  <c r="K61" i="1"/>
  <c r="F53" i="1"/>
  <c r="G53" i="1"/>
  <c r="H53" i="1"/>
  <c r="I53" i="1"/>
  <c r="J53" i="1"/>
  <c r="K53" i="1"/>
  <c r="F79" i="1"/>
  <c r="G79" i="1"/>
  <c r="H79" i="1"/>
  <c r="I79" i="1"/>
  <c r="J79" i="1"/>
  <c r="K79" i="1"/>
  <c r="F42" i="1"/>
  <c r="G42" i="1"/>
  <c r="H42" i="1"/>
  <c r="I42" i="1"/>
  <c r="J42" i="1"/>
  <c r="K42" i="1"/>
  <c r="F38" i="1"/>
  <c r="G38" i="1"/>
  <c r="H38" i="1"/>
  <c r="I38" i="1"/>
  <c r="J38" i="1"/>
  <c r="K38" i="1"/>
  <c r="F33" i="1"/>
  <c r="G33" i="1"/>
  <c r="H33" i="1"/>
  <c r="I33" i="1"/>
  <c r="J33" i="1"/>
  <c r="K33" i="1"/>
  <c r="F34" i="1"/>
  <c r="G34" i="1"/>
  <c r="H34" i="1"/>
  <c r="I34" i="1"/>
  <c r="J34" i="1"/>
  <c r="K34" i="1"/>
  <c r="F31" i="1"/>
  <c r="G31" i="1"/>
  <c r="H31" i="1"/>
  <c r="I31" i="1"/>
  <c r="J31" i="1"/>
  <c r="K31" i="1"/>
  <c r="F89" i="1"/>
  <c r="G89" i="1"/>
  <c r="H89" i="1"/>
  <c r="I89" i="1"/>
  <c r="J89" i="1"/>
  <c r="K89" i="1"/>
  <c r="F44" i="1"/>
  <c r="G44" i="1"/>
  <c r="H44" i="1"/>
  <c r="I44" i="1"/>
  <c r="J44" i="1"/>
  <c r="K44" i="1"/>
  <c r="F48" i="1"/>
  <c r="G48" i="1"/>
  <c r="H48" i="1"/>
  <c r="I48" i="1"/>
  <c r="J48" i="1"/>
  <c r="K48" i="1"/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B146" i="16"/>
  <c r="C145" i="16"/>
  <c r="A145" i="16"/>
  <c r="C144" i="16"/>
  <c r="A144" i="16"/>
  <c r="B140" i="16"/>
  <c r="A156" i="16" s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8" i="1" l="1"/>
  <c r="G78" i="1"/>
  <c r="H78" i="1"/>
  <c r="I78" i="1"/>
  <c r="J78" i="1"/>
  <c r="K78" i="1"/>
  <c r="F55" i="1"/>
  <c r="G55" i="1"/>
  <c r="H55" i="1"/>
  <c r="I55" i="1"/>
  <c r="J55" i="1"/>
  <c r="K55" i="1"/>
  <c r="F65" i="1"/>
  <c r="G65" i="1"/>
  <c r="H65" i="1"/>
  <c r="I65" i="1"/>
  <c r="J65" i="1"/>
  <c r="K65" i="1"/>
  <c r="F56" i="1"/>
  <c r="G56" i="1"/>
  <c r="H56" i="1"/>
  <c r="I56" i="1"/>
  <c r="J56" i="1"/>
  <c r="K56" i="1"/>
  <c r="F57" i="1"/>
  <c r="G57" i="1"/>
  <c r="H57" i="1"/>
  <c r="I57" i="1"/>
  <c r="J57" i="1"/>
  <c r="K57" i="1"/>
  <c r="F74" i="1"/>
  <c r="G74" i="1"/>
  <c r="H74" i="1"/>
  <c r="I74" i="1"/>
  <c r="J74" i="1"/>
  <c r="K74" i="1"/>
  <c r="F35" i="1"/>
  <c r="G35" i="1"/>
  <c r="H35" i="1"/>
  <c r="I35" i="1"/>
  <c r="J35" i="1"/>
  <c r="K35" i="1"/>
  <c r="F71" i="1"/>
  <c r="G71" i="1"/>
  <c r="H71" i="1"/>
  <c r="I71" i="1"/>
  <c r="J71" i="1"/>
  <c r="K71" i="1"/>
  <c r="F81" i="1"/>
  <c r="G81" i="1"/>
  <c r="H81" i="1"/>
  <c r="I81" i="1"/>
  <c r="J81" i="1"/>
  <c r="K81" i="1"/>
  <c r="F15" i="1"/>
  <c r="G15" i="1"/>
  <c r="H15" i="1"/>
  <c r="I15" i="1"/>
  <c r="J15" i="1"/>
  <c r="K15" i="1"/>
  <c r="F17" i="1"/>
  <c r="G17" i="1"/>
  <c r="H17" i="1"/>
  <c r="I17" i="1"/>
  <c r="J17" i="1"/>
  <c r="K17" i="1"/>
  <c r="A78" i="1"/>
  <c r="A55" i="1"/>
  <c r="A65" i="1"/>
  <c r="A56" i="1"/>
  <c r="A57" i="1"/>
  <c r="A74" i="1"/>
  <c r="A35" i="1"/>
  <c r="A71" i="1"/>
  <c r="A81" i="1"/>
  <c r="A15" i="1"/>
  <c r="A17" i="1"/>
  <c r="F50" i="1" l="1"/>
  <c r="G50" i="1"/>
  <c r="H50" i="1"/>
  <c r="I50" i="1"/>
  <c r="J50" i="1"/>
  <c r="K50" i="1"/>
  <c r="F45" i="1"/>
  <c r="G45" i="1"/>
  <c r="H45" i="1"/>
  <c r="I45" i="1"/>
  <c r="J45" i="1"/>
  <c r="K45" i="1"/>
  <c r="F59" i="1"/>
  <c r="G59" i="1"/>
  <c r="H59" i="1"/>
  <c r="I59" i="1"/>
  <c r="J59" i="1"/>
  <c r="K59" i="1"/>
  <c r="F64" i="1"/>
  <c r="G64" i="1"/>
  <c r="H64" i="1"/>
  <c r="I64" i="1"/>
  <c r="J64" i="1"/>
  <c r="K64" i="1"/>
  <c r="F54" i="1"/>
  <c r="G54" i="1"/>
  <c r="H54" i="1"/>
  <c r="I54" i="1"/>
  <c r="J54" i="1"/>
  <c r="K54" i="1"/>
  <c r="F49" i="1"/>
  <c r="G49" i="1"/>
  <c r="H49" i="1"/>
  <c r="I49" i="1"/>
  <c r="J49" i="1"/>
  <c r="K49" i="1"/>
  <c r="F58" i="1"/>
  <c r="G58" i="1"/>
  <c r="H58" i="1"/>
  <c r="I58" i="1"/>
  <c r="J58" i="1"/>
  <c r="K58" i="1"/>
  <c r="F51" i="1"/>
  <c r="G51" i="1"/>
  <c r="H51" i="1"/>
  <c r="I51" i="1"/>
  <c r="J51" i="1"/>
  <c r="K51" i="1"/>
  <c r="F11" i="1"/>
  <c r="G11" i="1"/>
  <c r="H11" i="1"/>
  <c r="I11" i="1"/>
  <c r="J11" i="1"/>
  <c r="K11" i="1"/>
  <c r="F47" i="1"/>
  <c r="G47" i="1"/>
  <c r="H47" i="1"/>
  <c r="I47" i="1"/>
  <c r="J47" i="1"/>
  <c r="K47" i="1"/>
  <c r="F84" i="1"/>
  <c r="G84" i="1"/>
  <c r="H84" i="1"/>
  <c r="I84" i="1"/>
  <c r="J84" i="1"/>
  <c r="K84" i="1"/>
  <c r="F87" i="1"/>
  <c r="G87" i="1"/>
  <c r="H87" i="1"/>
  <c r="I87" i="1"/>
  <c r="J87" i="1"/>
  <c r="K87" i="1"/>
  <c r="F14" i="1"/>
  <c r="G14" i="1"/>
  <c r="H14" i="1"/>
  <c r="I14" i="1"/>
  <c r="J14" i="1"/>
  <c r="K14" i="1"/>
  <c r="F73" i="1"/>
  <c r="G73" i="1"/>
  <c r="H73" i="1"/>
  <c r="I73" i="1"/>
  <c r="J73" i="1"/>
  <c r="K73" i="1"/>
  <c r="F63" i="1"/>
  <c r="G63" i="1"/>
  <c r="H63" i="1"/>
  <c r="I63" i="1"/>
  <c r="J63" i="1"/>
  <c r="K63" i="1"/>
  <c r="F18" i="1"/>
  <c r="G18" i="1"/>
  <c r="H18" i="1"/>
  <c r="I18" i="1"/>
  <c r="J18" i="1"/>
  <c r="K18" i="1"/>
  <c r="F86" i="1"/>
  <c r="G86" i="1"/>
  <c r="H86" i="1"/>
  <c r="I86" i="1"/>
  <c r="J86" i="1"/>
  <c r="K86" i="1"/>
  <c r="F77" i="1"/>
  <c r="G77" i="1"/>
  <c r="H77" i="1"/>
  <c r="I77" i="1"/>
  <c r="J77" i="1"/>
  <c r="K77" i="1"/>
  <c r="A50" i="1"/>
  <c r="A45" i="1"/>
  <c r="A59" i="1"/>
  <c r="A64" i="1"/>
  <c r="A54" i="1"/>
  <c r="A49" i="1"/>
  <c r="A58" i="1"/>
  <c r="A51" i="1"/>
  <c r="A11" i="1"/>
  <c r="A47" i="1"/>
  <c r="A84" i="1"/>
  <c r="A87" i="1"/>
  <c r="A14" i="1"/>
  <c r="A73" i="1"/>
  <c r="A63" i="1"/>
  <c r="A18" i="1"/>
  <c r="A86" i="1"/>
  <c r="A77" i="1"/>
  <c r="F40" i="1" l="1"/>
  <c r="G40" i="1"/>
  <c r="H40" i="1"/>
  <c r="I40" i="1"/>
  <c r="J40" i="1"/>
  <c r="K40" i="1"/>
  <c r="F43" i="1"/>
  <c r="G43" i="1"/>
  <c r="H43" i="1"/>
  <c r="I43" i="1"/>
  <c r="J43" i="1"/>
  <c r="K43" i="1"/>
  <c r="F24" i="1"/>
  <c r="G24" i="1"/>
  <c r="H24" i="1"/>
  <c r="I24" i="1"/>
  <c r="J24" i="1"/>
  <c r="K24" i="1"/>
  <c r="F85" i="1"/>
  <c r="G85" i="1"/>
  <c r="H85" i="1"/>
  <c r="I85" i="1"/>
  <c r="J85" i="1"/>
  <c r="K85" i="1"/>
  <c r="F6" i="1"/>
  <c r="G6" i="1"/>
  <c r="H6" i="1"/>
  <c r="I6" i="1"/>
  <c r="J6" i="1"/>
  <c r="K6" i="1"/>
  <c r="F5" i="1"/>
  <c r="G5" i="1"/>
  <c r="H5" i="1"/>
  <c r="I5" i="1"/>
  <c r="J5" i="1"/>
  <c r="K5" i="1"/>
  <c r="F46" i="1"/>
  <c r="G46" i="1"/>
  <c r="H46" i="1"/>
  <c r="I46" i="1"/>
  <c r="J46" i="1"/>
  <c r="K46" i="1"/>
  <c r="F66" i="1"/>
  <c r="G66" i="1"/>
  <c r="H66" i="1"/>
  <c r="I66" i="1"/>
  <c r="J66" i="1"/>
  <c r="K66" i="1"/>
  <c r="F19" i="1"/>
  <c r="G19" i="1"/>
  <c r="H19" i="1"/>
  <c r="I19" i="1"/>
  <c r="J19" i="1"/>
  <c r="K19" i="1"/>
  <c r="F20" i="1"/>
  <c r="G20" i="1"/>
  <c r="H20" i="1"/>
  <c r="I20" i="1"/>
  <c r="J20" i="1"/>
  <c r="K20" i="1"/>
  <c r="F10" i="1"/>
  <c r="G10" i="1"/>
  <c r="H10" i="1"/>
  <c r="I10" i="1"/>
  <c r="J10" i="1"/>
  <c r="K10" i="1"/>
  <c r="F60" i="1"/>
  <c r="G60" i="1"/>
  <c r="H60" i="1"/>
  <c r="I60" i="1"/>
  <c r="J60" i="1"/>
  <c r="K60" i="1"/>
  <c r="F21" i="1"/>
  <c r="G21" i="1"/>
  <c r="H21" i="1"/>
  <c r="I21" i="1"/>
  <c r="J21" i="1"/>
  <c r="K21" i="1"/>
  <c r="F16" i="1"/>
  <c r="G16" i="1"/>
  <c r="H16" i="1"/>
  <c r="I16" i="1"/>
  <c r="J16" i="1"/>
  <c r="K16" i="1"/>
  <c r="A40" i="1"/>
  <c r="A43" i="1"/>
  <c r="A24" i="1"/>
  <c r="A85" i="1"/>
  <c r="A6" i="1"/>
  <c r="A5" i="1"/>
  <c r="A46" i="1"/>
  <c r="A66" i="1"/>
  <c r="A19" i="1"/>
  <c r="A20" i="1"/>
  <c r="A10" i="1"/>
  <c r="A60" i="1"/>
  <c r="A21" i="1"/>
  <c r="A16" i="1"/>
  <c r="F26" i="1"/>
  <c r="G26" i="1"/>
  <c r="H26" i="1"/>
  <c r="I26" i="1"/>
  <c r="J26" i="1"/>
  <c r="K26" i="1"/>
  <c r="F27" i="1"/>
  <c r="G27" i="1"/>
  <c r="H27" i="1"/>
  <c r="I27" i="1"/>
  <c r="J27" i="1"/>
  <c r="K27" i="1"/>
  <c r="F76" i="1"/>
  <c r="G76" i="1"/>
  <c r="H76" i="1"/>
  <c r="I76" i="1"/>
  <c r="J76" i="1"/>
  <c r="K76" i="1"/>
  <c r="F70" i="1"/>
  <c r="G70" i="1"/>
  <c r="H70" i="1"/>
  <c r="I70" i="1"/>
  <c r="J70" i="1"/>
  <c r="K70" i="1"/>
  <c r="F25" i="1"/>
  <c r="G25" i="1"/>
  <c r="H25" i="1"/>
  <c r="I25" i="1"/>
  <c r="J25" i="1"/>
  <c r="K25" i="1"/>
  <c r="F23" i="1"/>
  <c r="G23" i="1"/>
  <c r="H23" i="1"/>
  <c r="I23" i="1"/>
  <c r="J23" i="1"/>
  <c r="K23" i="1"/>
  <c r="F29" i="1"/>
  <c r="G29" i="1"/>
  <c r="H29" i="1"/>
  <c r="I29" i="1"/>
  <c r="J29" i="1"/>
  <c r="K29" i="1"/>
  <c r="F9" i="1"/>
  <c r="G9" i="1"/>
  <c r="H9" i="1"/>
  <c r="I9" i="1"/>
  <c r="J9" i="1"/>
  <c r="K9" i="1"/>
  <c r="A26" i="1"/>
  <c r="A27" i="1"/>
  <c r="A76" i="1"/>
  <c r="A70" i="1"/>
  <c r="A25" i="1"/>
  <c r="A23" i="1"/>
  <c r="A29" i="1"/>
  <c r="A9" i="1"/>
  <c r="F32" i="1" l="1"/>
  <c r="G32" i="1"/>
  <c r="H32" i="1"/>
  <c r="I32" i="1"/>
  <c r="J32" i="1"/>
  <c r="K32" i="1"/>
  <c r="F88" i="1"/>
  <c r="G88" i="1"/>
  <c r="H88" i="1"/>
  <c r="I88" i="1"/>
  <c r="J88" i="1"/>
  <c r="K88" i="1"/>
  <c r="A32" i="1"/>
  <c r="A88" i="1"/>
  <c r="A28" i="1" l="1"/>
  <c r="F28" i="1"/>
  <c r="G28" i="1"/>
  <c r="H28" i="1"/>
  <c r="I28" i="1"/>
  <c r="J28" i="1"/>
  <c r="K28" i="1"/>
  <c r="A41" i="1"/>
  <c r="F41" i="1"/>
  <c r="G41" i="1"/>
  <c r="H41" i="1"/>
  <c r="I41" i="1"/>
  <c r="J41" i="1"/>
  <c r="K41" i="1"/>
  <c r="F80" i="1" l="1"/>
  <c r="G80" i="1"/>
  <c r="H80" i="1"/>
  <c r="I80" i="1"/>
  <c r="J80" i="1"/>
  <c r="K80" i="1"/>
  <c r="F72" i="1"/>
  <c r="G72" i="1"/>
  <c r="H72" i="1"/>
  <c r="I72" i="1"/>
  <c r="J72" i="1"/>
  <c r="K72" i="1"/>
  <c r="A80" i="1"/>
  <c r="A72" i="1"/>
  <c r="F22" i="1" l="1"/>
  <c r="G22" i="1"/>
  <c r="H22" i="1"/>
  <c r="I22" i="1"/>
  <c r="J22" i="1"/>
  <c r="K22" i="1"/>
  <c r="F12" i="1"/>
  <c r="G12" i="1"/>
  <c r="H12" i="1"/>
  <c r="I12" i="1"/>
  <c r="J12" i="1"/>
  <c r="K12" i="1"/>
  <c r="A22" i="1"/>
  <c r="A12" i="1"/>
  <c r="F52" i="1" l="1"/>
  <c r="G52" i="1"/>
  <c r="H52" i="1"/>
  <c r="I52" i="1"/>
  <c r="J52" i="1"/>
  <c r="K52" i="1"/>
  <c r="A52" i="1"/>
  <c r="F83" i="1"/>
  <c r="G83" i="1"/>
  <c r="H83" i="1"/>
  <c r="I83" i="1"/>
  <c r="J83" i="1"/>
  <c r="K83" i="1"/>
  <c r="F67" i="1"/>
  <c r="G67" i="1"/>
  <c r="H67" i="1"/>
  <c r="I67" i="1"/>
  <c r="J67" i="1"/>
  <c r="K67" i="1"/>
  <c r="F13" i="1"/>
  <c r="G13" i="1"/>
  <c r="H13" i="1"/>
  <c r="I13" i="1"/>
  <c r="J13" i="1"/>
  <c r="K13" i="1"/>
  <c r="A83" i="1"/>
  <c r="A67" i="1"/>
  <c r="A13" i="1"/>
  <c r="F8" i="1" l="1"/>
  <c r="G8" i="1"/>
  <c r="H8" i="1"/>
  <c r="I8" i="1"/>
  <c r="J8" i="1"/>
  <c r="K8" i="1"/>
  <c r="A8" i="1"/>
  <c r="F30" i="1" l="1"/>
  <c r="G30" i="1"/>
  <c r="H30" i="1"/>
  <c r="I30" i="1"/>
  <c r="J30" i="1"/>
  <c r="K30" i="1"/>
  <c r="A30" i="1"/>
  <c r="A7" i="1" l="1"/>
  <c r="F7" i="1"/>
  <c r="G7" i="1"/>
  <c r="H7" i="1"/>
  <c r="I7" i="1"/>
  <c r="J7" i="1"/>
  <c r="K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<sst xmlns="http://schemas.openxmlformats.org/spreadsheetml/2006/main" count="13876" uniqueCount="2737">
  <si>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</si>
  <si>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</si>
  <si>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</si>
  <si>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</si>
  <si>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</si>
  <si>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</si>
  <si>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</si>
  <si>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</si>
  <si>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</si>
  <si>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</si>
  <si>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</si>
  <si>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</si>
  <si>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</si>
  <si>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</si>
  <si>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</si>
  <si>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</si>
  <si>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</si>
  <si>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</si>
  <si>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</si>
  <si>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</si>
  <si>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</si>
  <si>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</si>
  <si>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</si>
  <si>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</si>
  <si>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</si>
  <si>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</si>
  <si>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</si>
  <si>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</si>
  <si>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</si>
  <si>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</si>
  <si>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</si>
  <si>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</si>
  <si>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</si>
  <si>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</si>
  <si>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</si>
  <si>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</si>
  <si>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</si>
  <si>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</si>
  <si>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</si>
  <si>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</si>
  <si>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</si>
  <si>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</si>
  <si>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</si>
  <si>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</si>
  <si>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</si>
  <si>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</si>
  <si>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</si>
  <si>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</si>
  <si>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</si>
  <si>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</si>
  <si>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</si>
  <si>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</si>
  <si>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</si>
  <si>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</si>
  <si>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</si>
  <si>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</si>
  <si>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</si>
  <si>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</si>
  <si>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</si>
  <si>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</si>
  <si>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</si>
  <si>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</si>
  <si>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</si>
  <si>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</si>
  <si>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</si>
  <si>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</si>
  <si>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</si>
  <si>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</si>
  <si>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</si>
  <si>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</si>
  <si>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</si>
  <si>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</si>
  <si>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</si>
  <si>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</si>
  <si>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</si>
  <si>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</si>
  <si>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</si>
  <si>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</si>
  <si>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</si>
  <si>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</si>
  <si>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</si>
  <si>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</si>
  <si>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</si>
  <si>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</si>
  <si>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</si>
  <si>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</si>
  <si>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</si>
  <si>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</si>
  <si>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</si>
  <si>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</si>
  <si>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</si>
  <si>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</si>
  <si>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</si>
  <si>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</si>
  <si>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</si>
  <si>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</si>
  <si>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</si>
  <si>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</si>
  <si>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</si>
  <si>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</si>
  <si>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</si>
  <si>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</si>
  <si>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</si>
  <si>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</si>
  <si>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</si>
  <si>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</si>
  <si>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</si>
  <si>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</si>
  <si>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</si>
  <si>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</si>
  <si>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</si>
  <si>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</si>
  <si>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</si>
  <si>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</si>
  <si>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</si>
  <si>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</si>
  <si>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</si>
  <si>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</si>
  <si>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</si>
  <si>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</si>
  <si>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</si>
  <si>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</si>
  <si>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</si>
  <si>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</si>
  <si>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</si>
  <si>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</si>
  <si>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</si>
  <si>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</si>
  <si>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</si>
  <si>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</si>
  <si>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</si>
  <si>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</si>
  <si>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</si>
  <si>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</si>
  <si>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</si>
  <si>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</si>
  <si>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</si>
  <si>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</si>
  <si>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</si>
  <si>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</si>
  <si>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</si>
  <si>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</si>
  <si>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</si>
  <si>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</si>
  <si>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</si>
  <si>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</si>
  <si>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</si>
  <si>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</si>
  <si>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</si>
  <si>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</si>
  <si>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</si>
  <si>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</si>
  <si>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</si>
  <si>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</si>
  <si>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</si>
  <si>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</si>
  <si>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</si>
  <si>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</si>
  <si>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</si>
  <si>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</si>
  <si>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</si>
  <si>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</si>
  <si>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</si>
  <si>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</si>
  <si>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</si>
  <si>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</si>
  <si>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</si>
  <si>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</si>
  <si>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</si>
  <si>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</si>
  <si>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</si>
  <si>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</si>
  <si>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</si>
  <si>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</si>
  <si>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</si>
  <si>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</si>
  <si>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</si>
  <si>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</si>
  <si>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</si>
  <si>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</si>
  <si>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</si>
  <si>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</si>
  <si>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</si>
  <si>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</si>
  <si>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</si>
  <si>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</si>
  <si>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</si>
  <si>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</si>
  <si>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</si>
  <si>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</si>
  <si>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</si>
  <si>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</si>
  <si>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</si>
  <si>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</si>
  <si>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</si>
  <si>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</si>
  <si>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</si>
  <si>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</si>
  <si>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</si>
  <si>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</si>
  <si>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</si>
  <si>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</si>
  <si>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</si>
  <si>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</si>
  <si>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</si>
  <si>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</si>
  <si>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</si>
  <si>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</si>
  <si>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</si>
  <si>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</si>
  <si>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</si>
  <si>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</si>
  <si>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</si>
  <si>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</si>
  <si>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</si>
  <si>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</si>
  <si>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</si>
  <si>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</si>
  <si>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</si>
  <si>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</si>
  <si>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</si>
  <si>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</si>
  <si>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</si>
  <si>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</si>
  <si>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</si>
  <si>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</si>
  <si>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</si>
  <si>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</si>
  <si>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</si>
  <si>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</si>
  <si>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</si>
  <si>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</si>
  <si>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</si>
  <si>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</si>
  <si>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</si>
  <si>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</si>
  <si>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</si>
  <si>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</si>
  <si>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</si>
  <si>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</si>
  <si>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</si>
  <si>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</si>
  <si>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</si>
  <si>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</si>
  <si>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</si>
  <si>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</si>
  <si>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</si>
  <si>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</si>
  <si>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</si>
  <si>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</si>
  <si>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</si>
  <si>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</si>
  <si>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</si>
  <si>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</si>
  <si>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</si>
  <si>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</si>
  <si>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</si>
  <si>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</si>
  <si>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</si>
  <si>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</si>
  <si>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</si>
  <si>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</si>
  <si>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</si>
  <si>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</si>
  <si>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</si>
  <si>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</si>
  <si>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</si>
  <si>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</si>
  <si>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</si>
  <si>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</si>
  <si>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</si>
  <si>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</si>
  <si>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</si>
  <si>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</si>
  <si>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</si>
  <si>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</si>
  <si>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</si>
  <si>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</si>
  <si>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</si>
  <si>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</si>
  <si>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</si>
  <si>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</si>
  <si>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</si>
  <si>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</si>
  <si>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</si>
  <si>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</si>
  <si>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</si>
  <si>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</si>
  <si>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</si>
  <si>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</si>
  <si>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</si>
  <si>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</si>
  <si>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</si>
  <si>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</si>
  <si>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</si>
  <si>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</si>
  <si>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</si>
  <si>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</si>
  <si>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</si>
  <si>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</si>
  <si>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</si>
  <si>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</si>
  <si>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</si>
  <si>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</si>
  <si>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</si>
  <si>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</si>
  <si>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</si>
  <si>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</si>
  <si>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</si>
  <si>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</si>
  <si>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</si>
  <si>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</si>
  <si>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</si>
  <si>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</si>
  <si>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</si>
  <si>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</si>
  <si>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</si>
  <si>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</si>
  <si>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</si>
  <si>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</si>
  <si>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</si>
  <si>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</si>
  <si>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</si>
  <si>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</si>
  <si>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</si>
  <si>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</si>
  <si>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</si>
  <si>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</si>
  <si>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</si>
  <si>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</si>
  <si>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</si>
  <si>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</si>
  <si>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</si>
  <si>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</si>
  <si>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</si>
  <si>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</si>
  <si>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</si>
  <si>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</si>
  <si>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</si>
  <si>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</si>
  <si>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</si>
  <si>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</si>
  <si>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</si>
  <si>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</si>
  <si>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</si>
  <si>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</si>
  <si>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</si>
  <si>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</si>
  <si>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</si>
  <si>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</si>
  <si>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</si>
  <si>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</si>
  <si>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</si>
  <si>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</si>
  <si>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</si>
  <si>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</si>
  <si>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</si>
  <si>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</si>
  <si>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</si>
  <si>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</si>
  <si>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</si>
  <si>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</si>
  <si>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</si>
  <si>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</si>
  <si>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</si>
  <si>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</si>
  <si>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</si>
  <si>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</si>
  <si>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</si>
  <si>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</si>
  <si>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</si>
  <si>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</si>
  <si>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</si>
  <si>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</si>
  <si>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</si>
  <si>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</si>
  <si>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</si>
  <si>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</si>
  <si>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</si>
  <si>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</si>
  <si>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</si>
  <si>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</si>
  <si>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</si>
  <si>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</si>
  <si>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</si>
  <si>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</si>
  <si>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</si>
  <si>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</si>
  <si>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</si>
  <si>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</si>
  <si>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</si>
  <si>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</si>
  <si>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</si>
  <si>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</si>
  <si>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</si>
  <si>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</si>
  <si>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</si>
  <si>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</si>
  <si>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</si>
  <si>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</si>
  <si>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</si>
  <si>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</si>
  <si>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</si>
  <si>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</si>
  <si>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</si>
  <si>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</si>
  <si>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</si>
  <si>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</si>
  <si>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</si>
  <si>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</si>
  <si>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</si>
  <si>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</si>
  <si>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</si>
  <si>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</si>
  <si>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</si>
  <si>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</si>
  <si>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</si>
  <si>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</si>
  <si>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</si>
  <si>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</si>
  <si>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</si>
  <si>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</si>
  <si>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</si>
  <si>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</si>
  <si>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</si>
  <si>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</si>
  <si>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</si>
  <si>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</si>
  <si>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</si>
  <si>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</si>
  <si>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</si>
  <si>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</si>
  <si>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</si>
  <si>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</si>
  <si>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</si>
  <si>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</si>
  <si>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</si>
  <si>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</si>
  <si>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</si>
  <si>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</si>
  <si>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</si>
  <si>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</si>
  <si>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</si>
  <si>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</si>
  <si>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</si>
  <si>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</si>
  <si>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</si>
  <si>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</si>
  <si>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</si>
  <si>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</si>
  <si>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</si>
  <si>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</si>
  <si>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</si>
  <si>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</si>
  <si>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</si>
  <si>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</si>
  <si>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</si>
  <si>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</si>
  <si>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</si>
  <si>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</si>
  <si>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</si>
  <si>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</si>
  <si>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</si>
  <si>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</si>
  <si>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</si>
  <si>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</si>
  <si>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</si>
  <si>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</si>
  <si>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</si>
  <si>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</si>
  <si>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</si>
  <si>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</si>
  <si>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</si>
  <si>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</si>
  <si>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</si>
  <si>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</si>
  <si>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</si>
  <si>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</si>
  <si>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</si>
  <si>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</si>
  <si>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</si>
  <si>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</si>
  <si>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</si>
  <si>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</si>
  <si>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</si>
  <si>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</si>
  <si>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</si>
  <si>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</si>
  <si>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</si>
  <si>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</si>
  <si>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</si>
  <si>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</si>
  <si>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</si>
  <si>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</si>
  <si>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</si>
  <si>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</si>
  <si>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</si>
  <si>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</si>
  <si>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</si>
  <si>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</si>
  <si>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</si>
  <si>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</si>
  <si>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</si>
  <si>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</si>
  <si>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</si>
  <si>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</si>
  <si>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</si>
  <si>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</si>
  <si>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</si>
  <si>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</si>
  <si>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</si>
  <si>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</si>
  <si>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</si>
  <si>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</si>
  <si>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</si>
  <si>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</si>
  <si>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</si>
  <si>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</si>
  <si>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</si>
  <si>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</si>
  <si>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</si>
  <si>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</si>
  <si>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</si>
  <si>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</si>
  <si>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</si>
  <si>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</si>
  <si>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</si>
  <si>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</si>
  <si>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</si>
  <si>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</si>
  <si>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</si>
  <si>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</si>
  <si>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</si>
  <si>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</si>
  <si>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</si>
  <si>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</si>
  <si>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</si>
  <si>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</si>
  <si>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</si>
  <si>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</si>
  <si>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</si>
  <si>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</si>
  <si>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</si>
  <si>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</si>
  <si>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</si>
  <si>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</si>
  <si>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</si>
  <si>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</si>
  <si>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</si>
  <si>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</si>
  <si>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</si>
  <si>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</si>
  <si>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</si>
  <si>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</si>
  <si>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</si>
  <si>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</si>
  <si>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</si>
  <si>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</si>
  <si>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</si>
  <si>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</si>
  <si>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</si>
  <si>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</si>
  <si>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</si>
  <si>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</si>
  <si>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</si>
  <si>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</si>
  <si>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</si>
  <si>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</si>
  <si>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</si>
  <si>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</si>
  <si>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</si>
  <si>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</si>
  <si>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</si>
  <si>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</si>
  <si>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</si>
  <si>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</si>
  <si>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</si>
  <si>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</si>
  <si>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</si>
  <si>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</si>
  <si>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</si>
  <si>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</si>
  <si>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</si>
  <si>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</si>
  <si>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</si>
  <si>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</si>
  <si>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</si>
  <si>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</si>
  <si>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</si>
  <si>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</si>
  <si>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</si>
  <si>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</si>
  <si>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</si>
  <si>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</si>
  <si>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</si>
  <si>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</si>
  <si>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</si>
  <si>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</si>
  <si>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</si>
  <si>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</si>
  <si>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</si>
  <si>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</si>
  <si>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</si>
  <si>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</si>
  <si>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</si>
  <si>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</si>
  <si>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</si>
  <si>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</si>
  <si>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</si>
  <si>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</si>
  <si>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</si>
  <si>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</si>
  <si>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</si>
  <si>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</si>
  <si>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</si>
  <si>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</si>
  <si>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</si>
  <si>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</si>
  <si>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</si>
  <si>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</si>
  <si>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</si>
  <si>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</si>
  <si>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</si>
  <si>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</si>
  <si>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</si>
  <si>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</si>
  <si>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</si>
  <si>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</si>
  <si>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</si>
  <si>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</si>
  <si>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</si>
  <si>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</si>
  <si>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</si>
  <si>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</si>
  <si>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</si>
  <si>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</si>
  <si>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</si>
  <si>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</si>
  <si>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</si>
  <si>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</si>
  <si>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</si>
  <si>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</si>
  <si>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</si>
  <si>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</si>
  <si>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</si>
  <si>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</si>
  <si>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</si>
  <si>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</si>
  <si>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</si>
  <si>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</si>
  <si>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</si>
  <si>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</si>
  <si>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</si>
  <si>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</si>
  <si>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</si>
  <si>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</si>
  <si>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</si>
  <si>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</si>
  <si>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</si>
  <si>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</si>
  <si>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</si>
  <si>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</si>
  <si>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</si>
  <si>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</si>
  <si>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</si>
  <si>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</si>
  <si>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</si>
  <si>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</si>
  <si>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</si>
  <si>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</si>
  <si>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</si>
  <si>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</si>
  <si>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</si>
  <si>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</si>
  <si>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</si>
  <si>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</si>
  <si>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</si>
  <si>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</si>
  <si>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</si>
  <si>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</si>
  <si>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</si>
  <si>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</si>
  <si>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</si>
  <si>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</si>
  <si>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</si>
  <si>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</si>
  <si>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</si>
  <si>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</si>
  <si>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</si>
  <si>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</si>
  <si>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</si>
  <si>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</si>
  <si>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</si>
  <si>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</si>
  <si>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</si>
  <si>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</si>
  <si>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</si>
  <si>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</si>
  <si>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</si>
  <si>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</si>
  <si>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</si>
  <si>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</si>
  <si>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</si>
  <si>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</si>
  <si>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</si>
  <si>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</si>
  <si>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</si>
  <si>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</si>
  <si>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</si>
  <si>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</si>
  <si>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</si>
  <si>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</si>
  <si>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</si>
  <si>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</si>
  <si>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</si>
  <si>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</si>
  <si>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</si>
  <si>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</si>
  <si>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</si>
  <si>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</si>
  <si>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</si>
  <si>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</si>
  <si>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</si>
  <si>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</si>
  <si>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</si>
  <si>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</si>
  <si>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</si>
  <si>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</si>
  <si>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</si>
  <si>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</si>
  <si>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</si>
  <si>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</si>
  <si>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</si>
  <si>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</si>
  <si>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</si>
  <si>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</si>
  <si>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</si>
  <si>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</si>
  <si>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</si>
  <si>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</si>
  <si>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</si>
  <si>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</si>
  <si>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</si>
  <si>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</si>
  <si>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</si>
  <si>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</si>
  <si>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</si>
  <si>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</si>
  <si>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</si>
  <si>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</si>
  <si>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</si>
  <si>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</si>
  <si>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</si>
  <si>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</si>
  <si>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</si>
  <si>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</si>
  <si>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</si>
  <si>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</si>
  <si>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</si>
  <si>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</si>
  <si>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</si>
  <si>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</si>
  <si>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</si>
  <si>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</si>
  <si>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</si>
  <si>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</si>
  <si>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</si>
  <si>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</si>
  <si>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</si>
  <si>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</si>
  <si>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</si>
  <si>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</si>
  <si>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</si>
  <si>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</si>
  <si>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</si>
  <si>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</si>
  <si>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</si>
  <si>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</si>
  <si>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</si>
  <si>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</si>
  <si>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</si>
  <si>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</si>
  <si>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</si>
  <si>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</si>
  <si>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</si>
  <si>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</si>
  <si>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</si>
  <si>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</si>
  <si>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</si>
  <si>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</si>
  <si>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</si>
  <si>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</si>
  <si>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</si>
  <si>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</si>
  <si>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</si>
  <si>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</si>
  <si>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</si>
  <si>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</si>
  <si>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</si>
  <si>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</si>
  <si>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</si>
  <si>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</si>
  <si>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</si>
  <si>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</si>
  <si>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</si>
  <si>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</si>
  <si>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</si>
  <si>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</si>
  <si>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</si>
  <si>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</si>
  <si>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</si>
  <si>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</si>
  <si>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</si>
  <si>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</si>
  <si>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</si>
  <si>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</si>
  <si>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</si>
  <si>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</si>
  <si>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</si>
  <si>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</si>
  <si>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</si>
  <si>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</si>
  <si>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</si>
  <si>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</si>
  <si>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</si>
  <si>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</si>
  <si>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</si>
  <si>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</si>
  <si>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</si>
  <si>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</si>
  <si>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</si>
  <si>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</si>
  <si>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</si>
  <si>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</si>
  <si>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</si>
  <si>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</si>
  <si>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</si>
  <si>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</si>
  <si>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</si>
  <si>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</si>
  <si>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</si>
  <si>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</si>
  <si>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</si>
  <si>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</si>
  <si>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</si>
  <si>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</si>
  <si>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</si>
  <si>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</si>
  <si>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</si>
  <si>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</si>
  <si>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</si>
  <si>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</si>
  <si>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</si>
  <si>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</si>
  <si>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</si>
  <si>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</si>
  <si>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</si>
  <si>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</si>
  <si>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</si>
  <si>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</si>
  <si>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</si>
  <si>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</si>
  <si>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</si>
  <si>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</si>
  <si>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</si>
  <si>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</si>
  <si>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</si>
  <si>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</si>
  <si>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</si>
  <si>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</si>
  <si>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</si>
  <si>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</si>
  <si>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</si>
  <si>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</si>
  <si>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</si>
  <si>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</si>
  <si>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</si>
  <si>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</si>
  <si>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</si>
  <si>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</si>
  <si>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</si>
  <si>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</si>
  <si>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</si>
  <si>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</si>
  <si>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</si>
  <si>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</si>
  <si>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</si>
  <si>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</si>
  <si>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</si>
  <si>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</si>
  <si>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</si>
  <si>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</si>
  <si>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</si>
  <si>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</si>
  <si>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</si>
  <si>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</si>
  <si>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</si>
  <si>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</si>
  <si>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</si>
  <si>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</si>
  <si>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</si>
  <si>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</si>
  <si>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</si>
  <si>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</si>
  <si>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</si>
  <si>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</si>
  <si>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</si>
  <si>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</si>
  <si>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</si>
  <si>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</si>
  <si>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</si>
  <si>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</si>
  <si>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</si>
  <si>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</si>
  <si>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</si>
  <si>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</si>
  <si>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</si>
  <si>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</si>
  <si>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</si>
  <si>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</si>
  <si>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</si>
  <si>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</si>
  <si>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</si>
  <si>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</si>
  <si>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</si>
  <si>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</si>
  <si>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</si>
  <si>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</si>
  <si>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</si>
  <si>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</si>
  <si>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</si>
  <si>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</si>
  <si>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</si>
  <si>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</si>
  <si>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</si>
  <si>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</si>
  <si>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</si>
  <si>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</si>
  <si>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</si>
  <si>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</si>
  <si>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</si>
  <si>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</si>
  <si>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</si>
  <si>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</si>
  <si>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</si>
  <si>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</si>
  <si>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</si>
  <si>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</si>
  <si>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</si>
  <si>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</si>
  <si>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</si>
  <si>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</si>
  <si>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</si>
  <si>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</si>
  <si>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</si>
  <si>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</si>
  <si>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</si>
  <si>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</si>
  <si>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</si>
  <si>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</si>
  <si>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</si>
  <si>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</si>
  <si>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</si>
  <si>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</si>
  <si>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</si>
  <si>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</si>
  <si>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</si>
  <si>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</si>
  <si>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</si>
  <si>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</si>
  <si>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</si>
  <si>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</si>
  <si>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</si>
  <si>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</si>
  <si>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</si>
  <si>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</si>
  <si>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</si>
  <si>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</si>
  <si>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</si>
  <si>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</si>
  <si>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</si>
  <si>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</si>
  <si>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</si>
  <si>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</si>
  <si>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</si>
  <si>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</si>
  <si>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</si>
  <si>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</si>
  <si>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</si>
  <si>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</si>
  <si>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</si>
  <si>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</si>
  <si>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</si>
  <si>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</si>
  <si>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</si>
  <si>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</si>
  <si>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</si>
  <si>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</si>
  <si>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</si>
  <si>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</si>
  <si>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</si>
  <si>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</si>
  <si>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</si>
  <si>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</si>
  <si>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</si>
  <si>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</si>
  <si>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</si>
  <si>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</si>
  <si>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</si>
  <si>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</si>
  <si>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</si>
  <si>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</si>
  <si>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</si>
  <si>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</si>
  <si>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</si>
  <si>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</si>
  <si>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</si>
  <si>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</si>
  <si>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</si>
  <si>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</si>
  <si>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</si>
  <si>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</si>
  <si>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</si>
  <si>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</si>
  <si>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</si>
  <si>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</si>
  <si>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</si>
  <si>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</si>
  <si>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</si>
  <si>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</si>
  <si>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</si>
  <si>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</si>
  <si>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</si>
  <si>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</si>
  <si>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</si>
  <si>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</si>
  <si>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</si>
  <si>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</si>
  <si>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</si>
  <si>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</si>
  <si>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</si>
  <si>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</si>
  <si>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</si>
  <si>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</si>
  <si>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</si>
  <si>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</si>
  <si>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</si>
  <si>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</si>
  <si>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</si>
  <si>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</si>
  <si>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</si>
  <si>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</si>
  <si>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</si>
  <si>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</si>
  <si>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</si>
  <si>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</si>
  <si>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</si>
  <si>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</si>
  <si>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</si>
  <si>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</si>
  <si>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</si>
  <si>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</si>
  <si>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</si>
  <si>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</si>
  <si>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</si>
  <si>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</si>
  <si>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</si>
  <si>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</si>
  <si>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</si>
  <si>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</si>
  <si>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</si>
  <si>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</si>
  <si>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</si>
  <si>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</si>
  <si>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</si>
  <si>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</si>
  <si>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</si>
  <si>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</si>
  <si>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</si>
  <si>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</si>
  <si>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</si>
  <si>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</si>
  <si>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</si>
  <si>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</si>
  <si>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</si>
  <si>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</si>
  <si>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</si>
  <si>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</si>
  <si>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</si>
  <si>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</si>
  <si>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</si>
  <si>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</si>
  <si>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</si>
  <si>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</si>
  <si>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</si>
  <si>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</si>
  <si>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</si>
  <si>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</si>
  <si>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</si>
  <si>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</si>
  <si>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</si>
  <si>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</si>
  <si>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</si>
  <si>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</si>
  <si>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</si>
  <si>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</si>
  <si>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</si>
  <si>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</si>
  <si>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</si>
  <si>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</si>
  <si>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</si>
  <si>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</si>
  <si>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</si>
  <si>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</si>
  <si>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</si>
  <si>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</si>
  <si>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</si>
  <si>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</si>
  <si>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</si>
  <si>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</si>
  <si>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</si>
  <si>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</si>
  <si>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</si>
  <si>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</si>
  <si>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</si>
  <si>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</si>
  <si>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</si>
  <si>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</si>
  <si>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</si>
  <si>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</si>
  <si>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</si>
  <si>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</si>
  <si>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</si>
  <si>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</si>
  <si>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</si>
  <si>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</si>
  <si>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</si>
  <si>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</si>
  <si>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</si>
  <si>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</si>
  <si>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</si>
  <si>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</si>
  <si>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</si>
  <si>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</si>
  <si>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</si>
  <si>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</si>
  <si>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</si>
  <si>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</si>
  <si>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</si>
  <si>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</si>
  <si>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</si>
  <si>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</si>
  <si>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</si>
  <si>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</si>
  <si>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</si>
  <si>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</si>
  <si>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</si>
  <si>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</si>
  <si>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</si>
  <si>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</si>
  <si>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</si>
  <si>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</si>
  <si>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</si>
  <si>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</si>
  <si>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</si>
  <si>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</si>
  <si>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</si>
  <si>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</si>
  <si>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</si>
  <si>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</si>
  <si>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</si>
  <si>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</si>
  <si>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</si>
  <si>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</si>
  <si>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</si>
  <si>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</si>
  <si>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</si>
  <si>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</si>
  <si>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</si>
  <si>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</si>
  <si>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</si>
  <si>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</si>
  <si>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</si>
  <si>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</si>
  <si>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</si>
  <si>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</si>
  <si>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</si>
  <si>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</si>
  <si>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</si>
  <si>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</si>
  <si>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</si>
  <si>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</si>
  <si>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</si>
  <si>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</si>
  <si>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</si>
  <si>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</si>
  <si>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</si>
  <si>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</si>
  <si>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</si>
  <si>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</si>
  <si>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</si>
  <si>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</si>
  <si>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</si>
  <si>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</si>
  <si>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</si>
  <si>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</si>
  <si>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</si>
  <si>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</si>
  <si>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</si>
  <si>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</si>
  <si>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</si>
  <si>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</si>
  <si>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</si>
  <si>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</si>
  <si>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</si>
  <si>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</si>
  <si>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</si>
  <si>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</si>
  <si>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</si>
  <si>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</si>
  <si>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</si>
  <si>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</si>
  <si>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</si>
  <si>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</si>
  <si>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</si>
  <si>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</si>
  <si>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</si>
  <si>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</si>
  <si>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</si>
  <si>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</si>
  <si>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</si>
  <si>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</si>
  <si>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</si>
  <si>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</si>
  <si>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</si>
  <si>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</si>
  <si>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</si>
  <si>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</si>
  <si>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</si>
  <si>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</si>
  <si>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</si>
  <si>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</si>
  <si>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</si>
  <si>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</si>
  <si>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</si>
  <si>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</si>
  <si>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</si>
  <si>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</si>
  <si>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</si>
  <si>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</si>
  <si>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</si>
  <si>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</si>
  <si>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</si>
  <si>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</si>
  <si>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</si>
  <si>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</si>
  <si>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</si>
  <si>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</si>
  <si>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</si>
  <si>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</si>
  <si>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</si>
  <si>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</si>
  <si>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</si>
  <si>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</si>
  <si>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</si>
  <si>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</si>
  <si>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</si>
  <si>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</si>
  <si>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</si>
  <si>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</si>
  <si>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</si>
  <si>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</si>
  <si>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</si>
  <si>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</si>
  <si>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</si>
  <si>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</si>
  <si>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</si>
  <si>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</si>
  <si>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</si>
  <si>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</si>
  <si>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</si>
  <si>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</si>
  <si>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</si>
  <si>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</si>
  <si>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</si>
  <si>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</si>
  <si>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</si>
  <si>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</si>
  <si>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</si>
  <si>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</si>
  <si>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</si>
  <si>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</si>
  <si>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</si>
  <si>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</si>
  <si>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</si>
  <si>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</si>
  <si>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</si>
  <si>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</si>
  <si>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</si>
  <si>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</si>
  <si>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</si>
  <si>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</si>
  <si>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</si>
  <si>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</si>
  <si>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</si>
  <si>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</si>
  <si>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</si>
  <si>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</si>
  <si>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</si>
  <si>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</si>
  <si>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</si>
  <si>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</si>
  <si>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</si>
  <si>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</si>
  <si>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</si>
  <si>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</si>
  <si>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</si>
  <si>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</si>
  <si>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</si>
  <si>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</si>
  <si>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</si>
  <si>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</si>
  <si>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</si>
  <si>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</si>
  <si>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</si>
  <si>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</si>
  <si>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</si>
  <si>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</si>
  <si>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</si>
  <si>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</si>
  <si>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</si>
  <si>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</si>
  <si>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</si>
  <si>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</si>
  <si>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</si>
  <si>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</si>
  <si>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</si>
  <si>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</si>
  <si>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</si>
  <si>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</si>
  <si>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</si>
  <si>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</si>
  <si>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</si>
  <si>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</si>
  <si>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</si>
  <si>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</si>
  <si>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</si>
  <si>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</si>
  <si>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</si>
  <si>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</si>
  <si>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</si>
  <si>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</si>
  <si>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</si>
  <si>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</si>
  <si>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</si>
  <si>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</si>
  <si>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</si>
  <si>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</si>
  <si>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</si>
  <si>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</si>
  <si>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</si>
  <si>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</si>
  <si>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</si>
  <si>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</si>
  <si>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</si>
  <si>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</si>
  <si>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</si>
  <si>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</si>
  <si>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</si>
  <si>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</si>
  <si>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</si>
  <si>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</si>
  <si>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</si>
  <si>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</si>
  <si>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</si>
  <si>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</si>
  <si>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</si>
  <si>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</si>
  <si>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</si>
  <si>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</si>
  <si>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</si>
  <si>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</si>
  <si>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</si>
  <si>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</si>
  <si>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</si>
  <si>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</si>
  <si>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</si>
  <si>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</si>
  <si>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</si>
  <si>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</si>
  <si>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</si>
  <si>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</si>
  <si>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</si>
  <si>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</si>
  <si>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</si>
  <si>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</si>
  <si>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</si>
  <si>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</si>
  <si>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</si>
  <si>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</si>
  <si>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</si>
  <si>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</si>
  <si>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</si>
  <si>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</si>
  <si>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</si>
  <si>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</si>
  <si>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</si>
  <si>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</si>
  <si>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</si>
  <si>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</si>
  <si>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</si>
  <si>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</si>
  <si>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</si>
  <si>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</si>
  <si>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</si>
  <si>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</si>
  <si>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</si>
  <si>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</si>
  <si>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</si>
  <si>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</si>
  <si>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</si>
  <si>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</si>
  <si>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</si>
  <si>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</si>
  <si>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</si>
  <si>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</si>
  <si>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</si>
  <si>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</si>
  <si>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</si>
  <si>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</si>
  <si>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</si>
  <si>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</si>
  <si>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</si>
  <si>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</si>
  <si>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</si>
  <si>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</si>
  <si>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</si>
  <si>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</si>
  <si>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</si>
  <si>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</si>
  <si>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</si>
  <si>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</si>
  <si>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</si>
  <si>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</si>
  <si>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</si>
  <si>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</si>
  <si>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</si>
  <si>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</si>
  <si>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</si>
  <si>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</si>
  <si>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</si>
  <si>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</si>
  <si>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</si>
  <si>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</si>
  <si>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</si>
  <si>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</si>
  <si>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</si>
  <si>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</si>
  <si>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</si>
  <si>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</si>
  <si>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</si>
  <si>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</si>
  <si>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</si>
  <si>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</si>
  <si>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</si>
  <si>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</si>
  <si>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</si>
  <si>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</si>
  <si>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</si>
  <si>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</si>
  <si>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</si>
  <si>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</si>
  <si>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</si>
  <si>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</si>
  <si>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</si>
  <si>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</si>
  <si>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</si>
  <si>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</si>
  <si>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</si>
  <si>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</si>
  <si>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</si>
  <si>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</si>
  <si>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</si>
  <si>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</si>
  <si>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</si>
  <si>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</si>
  <si>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</si>
  <si>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</si>
  <si>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</si>
  <si>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</si>
  <si>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</si>
  <si>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</si>
  <si>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</si>
  <si>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</si>
  <si>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</si>
  <si>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</si>
  <si>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</si>
  <si>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</si>
  <si>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</si>
  <si>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</si>
  <si>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</si>
  <si>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</si>
  <si>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</si>
  <si>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</si>
  <si>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</si>
  <si>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</si>
  <si>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</si>
  <si>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</si>
  <si>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</si>
  <si>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</si>
  <si>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</si>
  <si>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</si>
  <si>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</si>
  <si>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</si>
  <si>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</si>
  <si>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</si>
  <si>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</si>
  <si>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</si>
  <si>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</si>
  <si>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</si>
  <si>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</si>
  <si>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</si>
  <si>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</si>
  <si>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</si>
  <si>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</si>
  <si>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</si>
  <si>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</si>
  <si>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</si>
  <si>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</si>
  <si>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</si>
  <si>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</si>
  <si>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</si>
  <si>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</si>
  <si>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</si>
  <si>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</si>
  <si>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</si>
  <si>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</si>
  <si>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</si>
  <si>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</si>
  <si>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</si>
  <si>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</si>
  <si>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</si>
  <si>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</si>
  <si>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</si>
  <si>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</si>
  <si>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</si>
  <si>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</si>
  <si>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</si>
  <si>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</si>
  <si>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</si>
  <si>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</si>
  <si>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</si>
  <si>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</si>
  <si>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</si>
  <si>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</si>
  <si>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</si>
  <si>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</si>
  <si>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</si>
  <si>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</si>
  <si>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</si>
  <si>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</si>
  <si>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</si>
  <si>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</si>
  <si>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</si>
  <si>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</si>
  <si>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</si>
  <si>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</si>
  <si>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</si>
  <si>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</si>
  <si>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</si>
  <si>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</si>
  <si>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</si>
  <si>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</si>
  <si>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</si>
  <si>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</si>
  <si>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</si>
  <si>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</si>
  <si>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</si>
  <si>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</si>
  <si>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</si>
  <si>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</si>
  <si>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</si>
  <si>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</si>
  <si>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</si>
  <si>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</si>
  <si>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</si>
  <si>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</si>
  <si>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</si>
  <si>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</si>
  <si>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</si>
  <si>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</si>
  <si>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</si>
  <si>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</si>
  <si>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</si>
  <si>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</si>
  <si>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</si>
  <si>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</si>
  <si>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</si>
  <si>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</si>
  <si>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</si>
  <si>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</si>
  <si>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</si>
  <si>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</si>
  <si>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</si>
  <si>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</si>
  <si>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</si>
  <si>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</si>
  <si>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</si>
  <si>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</si>
  <si>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</si>
  <si>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</si>
  <si>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</si>
  <si>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</si>
  <si>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</si>
  <si>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</si>
  <si>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</si>
  <si>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</si>
  <si>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</si>
  <si>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</si>
  <si>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</si>
  <si>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</si>
  <si>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</si>
  <si>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</si>
  <si>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</si>
  <si>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</si>
  <si>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</si>
  <si>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</si>
  <si>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</si>
  <si>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</si>
  <si>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</si>
  <si>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</si>
  <si>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</si>
  <si>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</si>
  <si>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</si>
  <si>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</si>
  <si>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</si>
  <si>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</si>
  <si>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</si>
  <si>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</si>
  <si>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</si>
  <si>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</si>
  <si>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</si>
  <si>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</si>
  <si>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</si>
  <si>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</si>
  <si>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</si>
  <si>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</si>
  <si>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</si>
  <si>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</si>
  <si>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</si>
  <si>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</si>
  <si>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</si>
  <si>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</si>
  <si>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</si>
  <si>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</si>
  <si>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</si>
  <si>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</si>
  <si>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</si>
  <si>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</si>
  <si>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</si>
  <si>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</si>
  <si>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</si>
  <si>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</si>
  <si>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</si>
  <si>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</si>
  <si>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</si>
  <si>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</si>
  <si>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</si>
  <si>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</si>
  <si>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</si>
  <si>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</si>
  <si>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</si>
  <si>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</si>
  <si>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</si>
  <si>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</si>
  <si>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</si>
  <si>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</si>
  <si>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</si>
  <si>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</si>
  <si>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</si>
  <si>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</si>
  <si>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</si>
  <si>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</si>
  <si>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</si>
  <si>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</si>
  <si>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</si>
  <si>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</si>
  <si>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</si>
  <si>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</si>
  <si>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</si>
  <si>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</si>
  <si>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</si>
  <si>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</si>
  <si>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</si>
  <si>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</si>
  <si>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</si>
  <si>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</si>
  <si>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</si>
  <si>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</si>
  <si>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</si>
  <si>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</si>
  <si>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</si>
  <si>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</si>
  <si>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</si>
  <si>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</si>
  <si>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</si>
  <si>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</si>
  <si>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</si>
  <si>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</si>
  <si>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</si>
  <si>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</si>
  <si>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</si>
  <si>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</si>
  <si>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</si>
  <si>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</si>
  <si>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</si>
  <si>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</si>
  <si>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</si>
  <si>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</si>
  <si>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</si>
  <si>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</si>
  <si>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</si>
  <si>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</si>
  <si>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</si>
  <si>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</si>
  <si>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</si>
  <si>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</si>
  <si>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</si>
  <si>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</si>
  <si>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</si>
  <si>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</si>
  <si>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</si>
  <si>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</si>
  <si>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</si>
  <si>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</si>
  <si>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</si>
  <si>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</si>
  <si>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</si>
  <si>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</si>
  <si>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</si>
  <si>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</si>
  <si>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</si>
  <si>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</si>
  <si>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</si>
  <si>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</si>
  <si>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</si>
  <si>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</si>
  <si>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</si>
  <si>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</si>
  <si>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</si>
  <si>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</si>
  <si>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</si>
  <si>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</si>
  <si>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</si>
  <si>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</si>
  <si>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</si>
  <si>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</si>
  <si>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</si>
  <si>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</si>
  <si>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</si>
  <si>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</si>
  <si>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</si>
  <si>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</si>
  <si>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</si>
  <si>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</si>
  <si>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</si>
  <si>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</si>
  <si>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</si>
  <si>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</si>
  <si>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</si>
  <si>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</si>
  <si>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</si>
  <si>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</si>
  <si>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</si>
  <si>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</si>
  <si>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</si>
  <si>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</si>
  <si>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</si>
  <si>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</si>
  <si>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</si>
  <si>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</si>
  <si>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</si>
  <si>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</si>
  <si>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</si>
  <si>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</si>
  <si>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</si>
  <si>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</si>
  <si>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</si>
  <si>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</si>
  <si>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</si>
  <si>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</si>
  <si>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</si>
  <si>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</si>
  <si>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</si>
  <si>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</si>
  <si>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</si>
  <si>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</si>
  <si>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</si>
  <si>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</si>
  <si>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</si>
  <si>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</si>
  <si>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</si>
  <si>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</si>
  <si>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</si>
  <si>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</si>
  <si>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</si>
  <si>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</si>
  <si>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</si>
  <si>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</si>
  <si>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</si>
  <si>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</si>
  <si>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</si>
  <si>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</si>
  <si>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</si>
  <si>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</si>
  <si>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</si>
  <si>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</si>
  <si>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</si>
  <si>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</si>
  <si>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</si>
  <si>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</si>
  <si>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</si>
  <si>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</si>
  <si>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</si>
  <si>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</si>
  <si>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</si>
  <si>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</si>
  <si>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</si>
  <si>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</si>
  <si>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</si>
  <si>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</si>
  <si>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</si>
  <si>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</si>
  <si>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</si>
  <si>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</si>
  <si>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</si>
  <si>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</si>
  <si>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</si>
  <si>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</si>
  <si>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</si>
  <si>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</si>
  <si>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</si>
  <si>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</si>
  <si>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</si>
  <si>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</si>
  <si>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</si>
  <si>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</si>
  <si>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</si>
  <si>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</si>
  <si>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</si>
  <si>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</si>
  <si>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</si>
  <si>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</si>
  <si>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</si>
  <si>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</si>
  <si>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</si>
  <si>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</si>
  <si>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</si>
  <si>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</si>
  <si>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</si>
  <si>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</si>
  <si>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</si>
  <si>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</si>
  <si>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</si>
  <si>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</si>
  <si>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</si>
  <si>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</si>
  <si>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</si>
  <si>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</si>
  <si>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</si>
  <si>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</si>
  <si>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</si>
  <si>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</si>
  <si>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</si>
  <si>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</si>
  <si>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</si>
  <si>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</si>
  <si>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</si>
  <si>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</si>
  <si>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</si>
  <si>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</si>
  <si>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</si>
  <si>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</si>
  <si>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</si>
  <si>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</si>
  <si>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</si>
  <si>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</si>
  <si>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</si>
  <si>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</si>
  <si>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</si>
  <si>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</si>
  <si>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</si>
  <si>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</si>
  <si>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</si>
  <si>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</si>
  <si>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</si>
  <si>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</si>
  <si>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</si>
  <si>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</si>
  <si>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</si>
  <si>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</si>
  <si>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</si>
  <si>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</si>
  <si>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</si>
  <si>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</si>
  <si>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</si>
  <si>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</si>
  <si>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</si>
  <si>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</si>
  <si>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</si>
  <si>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</si>
  <si>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</si>
  <si>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</si>
  <si>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</si>
  <si>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</si>
  <si>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</si>
  <si>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</si>
  <si>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</si>
  <si>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</si>
  <si>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</si>
  <si>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</si>
  <si>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</si>
  <si>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</si>
  <si>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</si>
  <si>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</si>
  <si>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</si>
  <si>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</si>
  <si>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</si>
  <si>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</si>
  <si>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</si>
  <si>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</si>
  <si>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</si>
  <si>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</si>
  <si>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</si>
  <si>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</si>
  <si>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</si>
  <si>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</si>
  <si>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</si>
  <si>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</si>
  <si>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</si>
  <si>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</si>
  <si>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</si>
  <si>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</si>
  <si>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</si>
  <si>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</si>
  <si>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</si>
  <si>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</si>
  <si>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</si>
  <si>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</si>
  <si>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</si>
  <si>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</si>
  <si>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</si>
  <si>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</si>
  <si>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</si>
  <si>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</si>
  <si>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</si>
  <si>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</si>
  <si>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</si>
  <si>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</si>
  <si>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</si>
  <si>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</si>
  <si>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</si>
  <si>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</si>
  <si>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</si>
  <si>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</si>
  <si>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</si>
  <si>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</si>
  <si>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</si>
  <si>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</si>
  <si>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</si>
  <si>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</si>
  <si>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</si>
  <si>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</si>
  <si>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</si>
  <si>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</si>
  <si>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</si>
  <si>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</si>
  <si>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</si>
  <si>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</si>
  <si>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</si>
  <si>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</si>
  <si>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</si>
  <si>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</si>
  <si>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</si>
  <si>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</si>
  <si>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</si>
  <si>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</si>
  <si>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</si>
  <si>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</si>
  <si>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</si>
  <si>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</si>
  <si>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</si>
  <si>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</si>
  <si>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</si>
  <si>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</si>
  <si>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</si>
  <si>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</si>
  <si>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</si>
  <si>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</si>
  <si>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</si>
  <si>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</si>
  <si>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</si>
  <si>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</si>
  <si>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</si>
  <si>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</si>
  <si>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</si>
  <si>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</si>
  <si>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</si>
  <si>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</si>
  <si>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</si>
  <si>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</si>
  <si>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</si>
  <si>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</si>
  <si>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</si>
  <si>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</si>
  <si>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</si>
  <si>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</si>
  <si>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</si>
  <si>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</si>
  <si>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</si>
  <si>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</si>
  <si>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</si>
  <si>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</si>
  <si>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</si>
  <si>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</si>
  <si>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</si>
  <si>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</si>
  <si>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</si>
  <si>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</si>
  <si>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</si>
  <si>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</si>
  <si>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</si>
  <si>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</si>
  <si>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</si>
  <si>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</si>
  <si>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</si>
  <si>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</si>
  <si>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</si>
  <si>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</si>
  <si>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</si>
  <si>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</si>
  <si>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</si>
  <si>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</si>
  <si>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</si>
  <si>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</si>
  <si>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</si>
  <si>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</si>
  <si>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</si>
  <si>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</si>
  <si>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</si>
  <si>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</si>
  <si>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</si>
  <si>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</si>
  <si>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</si>
  <si>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</si>
  <si>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</si>
  <si>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</si>
  <si>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</si>
  <si>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</si>
  <si>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</si>
  <si>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</si>
  <si>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</si>
  <si>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</si>
  <si>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</si>
  <si>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</si>
  <si>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</si>
  <si>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</si>
  <si>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</si>
  <si>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</si>
  <si>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</si>
  <si>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</si>
  <si>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</si>
  <si>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</si>
  <si>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</si>
  <si>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</si>
  <si>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</si>
  <si>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</si>
  <si>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</si>
  <si>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</si>
  <si>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</si>
  <si>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</si>
  <si>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</si>
  <si>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</si>
  <si>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</si>
  <si>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</si>
  <si>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</si>
  <si>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</si>
  <si>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</si>
  <si>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</si>
  <si>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</si>
  <si>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</si>
  <si>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</si>
  <si>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</si>
  <si>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</si>
  <si>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</si>
  <si>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</si>
  <si>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</si>
  <si>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</si>
  <si>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</si>
  <si>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</si>
  <si>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</si>
  <si>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</si>
  <si>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</si>
  <si>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</si>
  <si>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</si>
  <si>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</si>
  <si>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</si>
  <si>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</si>
  <si>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</si>
  <si>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</si>
  <si>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</si>
  <si>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</si>
  <si>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</si>
  <si>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</si>
  <si>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</si>
  <si>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</si>
  <si>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</si>
  <si>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</si>
  <si>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</si>
  <si>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</si>
  <si>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</si>
  <si>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</si>
  <si>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</si>
  <si>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</si>
  <si>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</si>
  <si>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</si>
  <si>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</si>
  <si>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</si>
  <si>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</si>
  <si>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</si>
  <si>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</si>
  <si>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</si>
  <si>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</si>
  <si>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</si>
  <si>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</si>
  <si>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</si>
  <si>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</si>
  <si>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</si>
  <si>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</si>
  <si>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</si>
  <si>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</si>
  <si>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</si>
  <si>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</si>
  <si>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</si>
  <si>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</si>
  <si>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</si>
  <si>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</si>
  <si>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</si>
  <si>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</si>
  <si>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</si>
  <si>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</si>
  <si>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</si>
  <si>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</si>
  <si>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</si>
  <si>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</si>
  <si>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</si>
  <si>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</si>
  <si>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</si>
  <si>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</si>
  <si>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</si>
  <si>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</si>
  <si>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</si>
  <si>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</si>
  <si>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</si>
  <si>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</si>
  <si>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</si>
  <si>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</si>
  <si>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</si>
  <si>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</si>
  <si>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</si>
  <si>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</si>
  <si>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</si>
  <si>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</si>
  <si>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</si>
  <si>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</si>
  <si>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</si>
  <si>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</si>
  <si>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</si>
  <si>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</si>
  <si>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</si>
  <si>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</si>
  <si>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</si>
  <si>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</si>
  <si>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</si>
  <si>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</si>
  <si>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</si>
  <si>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</si>
  <si>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</si>
  <si>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</si>
  <si>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</si>
  <si>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</si>
  <si>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</si>
  <si>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</si>
  <si>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</si>
  <si>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</si>
  <si>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</si>
  <si>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</si>
  <si>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</si>
  <si>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</si>
  <si>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</si>
  <si>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</si>
  <si>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</si>
  <si>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</si>
  <si>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</si>
  <si>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</si>
  <si>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</si>
  <si>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</si>
  <si>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</si>
  <si>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</si>
  <si>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</si>
  <si>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</si>
  <si>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</si>
  <si>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</si>
  <si>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</si>
  <si>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</si>
  <si>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</si>
  <si>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</si>
  <si>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</si>
  <si>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</si>
  <si>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</si>
  <si>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</si>
  <si>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</si>
  <si>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</si>
  <si>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</si>
  <si>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</si>
  <si>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</si>
  <si>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</si>
  <si>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</si>
  <si>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</si>
  <si>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</si>
  <si>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</si>
  <si>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</si>
  <si>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</si>
  <si>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</si>
  <si>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</si>
  <si>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</si>
  <si>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</si>
  <si>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</si>
  <si>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</si>
  <si>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</si>
  <si>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</si>
  <si>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</si>
  <si>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</si>
  <si>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</si>
  <si>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</si>
  <si>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</si>
  <si>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</si>
  <si>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</si>
  <si>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</si>
  <si>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</si>
  <si>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</si>
  <si>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</si>
  <si>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</si>
  <si>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</si>
  <si>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</si>
  <si>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</si>
  <si>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</si>
  <si>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</si>
  <si>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</si>
  <si>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</si>
  <si>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</si>
  <si>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</si>
  <si>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</si>
  <si>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</si>
  <si>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</si>
  <si>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</si>
  <si>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</si>
  <si>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</si>
  <si>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</si>
  <si>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</si>
  <si>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</si>
  <si>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</si>
  <si>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</si>
  <si>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</si>
  <si>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</si>
  <si>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</si>
  <si>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</si>
  <si>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</si>
  <si>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</si>
  <si>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</si>
  <si>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</si>
  <si>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</si>
  <si>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</si>
  <si>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</si>
  <si>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</si>
  <si>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</si>
  <si>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</si>
  <si>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</si>
  <si>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</si>
  <si>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</si>
  <si>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</si>
  <si>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</si>
  <si>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</si>
  <si>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</si>
  <si>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</si>
  <si>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</si>
  <si>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</si>
  <si>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</si>
  <si>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</si>
  <si>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</si>
  <si>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</si>
  <si>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</si>
  <si>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</si>
  <si>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</si>
  <si>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</si>
  <si>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</si>
  <si>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</si>
  <si>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</si>
  <si>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</si>
  <si>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</si>
  <si>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</si>
  <si>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</si>
  <si>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</si>
  <si>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</si>
  <si>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</si>
  <si>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</si>
  <si>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</si>
  <si>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</si>
  <si>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</si>
  <si>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</si>
  <si>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</si>
  <si>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</si>
  <si>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</si>
  <si>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</si>
  <si>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</si>
  <si>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</si>
  <si>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</si>
  <si>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</si>
  <si>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</si>
  <si>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</si>
  <si>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</si>
  <si>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</si>
  <si>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</si>
  <si>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</si>
  <si>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</si>
  <si>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</si>
  <si>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</si>
  <si>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</si>
  <si>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</si>
  <si>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</si>
  <si>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</si>
  <si>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</si>
  <si>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</si>
  <si>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</si>
  <si>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</si>
  <si>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</si>
  <si>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</si>
  <si>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</si>
  <si>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</si>
  <si>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</si>
  <si>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</si>
  <si>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</si>
  <si>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</si>
  <si>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</si>
  <si>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</si>
  <si>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</si>
  <si>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</si>
  <si>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</si>
  <si>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</si>
  <si>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</si>
  <si>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</si>
  <si>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</si>
  <si>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</si>
  <si>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</si>
  <si>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</si>
  <si>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</si>
  <si>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</si>
  <si>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</si>
  <si>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</si>
  <si>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</si>
  <si>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</si>
  <si>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</si>
  <si>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</si>
  <si>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</si>
  <si>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</si>
  <si>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</si>
  <si>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</si>
  <si>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</si>
  <si>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</si>
  <si>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</si>
  <si>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</si>
  <si>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</si>
  <si>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</si>
  <si>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</si>
  <si>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</si>
  <si>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</si>
  <si>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</si>
  <si>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</si>
  <si>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</si>
  <si>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</si>
  <si>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</si>
  <si>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</si>
  <si>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</si>
  <si>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</si>
  <si>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</si>
  <si>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</si>
  <si>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</si>
  <si>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</si>
  <si>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</si>
  <si>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</si>
  <si>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</si>
  <si>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</si>
  <si>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</si>
  <si>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</si>
  <si>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</si>
  <si>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</si>
  <si>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</si>
  <si>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</si>
  <si>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</si>
  <si>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</si>
  <si>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</si>
  <si>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</si>
  <si>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</si>
  <si>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</si>
  <si>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</si>
  <si>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</si>
  <si>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</si>
  <si>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</si>
  <si>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</si>
  <si>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</si>
  <si>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</si>
  <si>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</si>
  <si>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</si>
  <si>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</si>
  <si>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</si>
  <si>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</si>
  <si>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</si>
  <si>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</si>
  <si>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</si>
  <si>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</si>
  <si>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</si>
  <si>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</si>
  <si>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</si>
  <si>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</si>
  <si>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</si>
  <si>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</si>
  <si>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</si>
  <si>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</si>
  <si>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</si>
  <si>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</si>
  <si>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</si>
  <si>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</si>
  <si>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</si>
  <si>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</si>
  <si>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</si>
  <si>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</si>
  <si>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</si>
  <si>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</si>
  <si>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</si>
  <si>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</si>
  <si>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</si>
  <si>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</si>
  <si>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</si>
  <si>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</si>
  <si>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</si>
  <si>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</si>
  <si>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</si>
  <si>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</si>
  <si>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</si>
  <si>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</si>
  <si>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</si>
  <si>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</si>
  <si>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</si>
  <si>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</si>
  <si>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</si>
  <si>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</si>
  <si>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</si>
  <si>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</si>
  <si>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</si>
  <si>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</si>
  <si>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</si>
  <si>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</si>
  <si>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</si>
  <si>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</si>
  <si>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</si>
  <si>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</si>
  <si>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</si>
  <si>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</si>
  <si>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</si>
  <si>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</si>
  <si>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</si>
  <si>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</si>
  <si>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</si>
  <si>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</si>
  <si>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</si>
  <si>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</si>
  <si>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</si>
  <si>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</si>
  <si>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</si>
  <si>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</si>
  <si>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</si>
  <si>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</si>
  <si>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</si>
  <si>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</si>
  <si>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</si>
  <si>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</si>
  <si>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</si>
  <si>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</si>
  <si>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</si>
  <si>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</si>
  <si>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</si>
  <si>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</si>
  <si>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</si>
  <si>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</si>
  <si>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</si>
  <si>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</si>
  <si>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</si>
  <si>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</si>
  <si>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</si>
  <si>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</si>
  <si>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</si>
  <si>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</si>
  <si>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</si>
  <si>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</si>
  <si>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</si>
  <si>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</si>
  <si>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</si>
  <si>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</si>
  <si>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</si>
  <si>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</si>
  <si>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</si>
  <si>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</si>
  <si>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</si>
  <si>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</si>
  <si>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</si>
  <si>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</si>
  <si>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</si>
  <si>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</si>
  <si>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</si>
  <si>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</si>
  <si>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</si>
  <si>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</si>
  <si>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</si>
  <si>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</si>
  <si>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</si>
  <si>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</si>
  <si>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</si>
  <si>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</si>
  <si>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</si>
  <si>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</si>
  <si>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</si>
  <si>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</si>
  <si>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</si>
  <si>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</si>
  <si>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</si>
  <si>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</si>
  <si>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</si>
  <si>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</si>
  <si>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</si>
  <si>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</si>
  <si>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</si>
  <si>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</si>
  <si>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</si>
  <si>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</si>
  <si>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</si>
  <si>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</si>
  <si>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</si>
  <si>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</si>
  <si>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</si>
  <si>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</si>
  <si>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</si>
  <si>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</si>
  <si>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</si>
  <si>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</si>
  <si>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</si>
  <si>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</si>
  <si>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</si>
  <si>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</si>
  <si>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</si>
  <si>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</si>
  <si>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</si>
  <si>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</si>
  <si>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</si>
  <si>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</si>
  <si>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</si>
  <si>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</si>
  <si>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</si>
  <si>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</si>
  <si>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</si>
  <si>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</si>
  <si>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</si>
  <si>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</si>
  <si>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</si>
  <si>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</si>
  <si>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</si>
  <si>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</si>
  <si>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</si>
  <si>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</si>
  <si>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</si>
  <si>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</si>
  <si>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</si>
  <si>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</si>
  <si>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</si>
  <si>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</si>
  <si>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</si>
  <si>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</si>
  <si>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</si>
  <si>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</si>
  <si>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</si>
  <si>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</si>
  <si>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</si>
  <si>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</si>
  <si>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</si>
  <si>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</si>
  <si>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</si>
  <si>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</si>
  <si>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</si>
  <si>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</si>
  <si>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</si>
  <si>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</si>
  <si>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</si>
  <si>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</si>
  <si>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</si>
  <si>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</si>
  <si>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</si>
  <si>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</si>
  <si>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</si>
  <si>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</si>
  <si>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</si>
  <si>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</si>
  <si>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</si>
  <si>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</si>
  <si>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</si>
  <si>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</si>
  <si>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</si>
  <si>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</si>
  <si>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</si>
  <si>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</si>
  <si>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</si>
  <si>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</si>
  <si>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</si>
  <si>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</si>
  <si>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</si>
  <si>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</si>
  <si>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</si>
  <si>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</si>
  <si>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</si>
  <si>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</si>
  <si>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</si>
  <si>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</si>
  <si>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</si>
  <si>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</si>
  <si>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</si>
  <si>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</si>
  <si>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</si>
  <si>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</si>
  <si>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</si>
  <si>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3336003570</t>
  </si>
  <si>
    <t>3336003569</t>
  </si>
  <si>
    <t>3336003567</t>
  </si>
  <si>
    <t>3336003566</t>
  </si>
  <si>
    <t>3336003253 </t>
  </si>
  <si>
    <t>3336003667</t>
  </si>
  <si>
    <t>3336003664</t>
  </si>
  <si>
    <t>3336003656</t>
  </si>
  <si>
    <t>ATM Ayuntamiento Jima, La Vega</t>
  </si>
  <si>
    <t>3336003687</t>
  </si>
  <si>
    <t>3336003686</t>
  </si>
  <si>
    <t>3336003685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</si>
  <si>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</si>
  <si>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</si>
  <si>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</si>
  <si>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</si>
  <si>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</si>
  <si>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</si>
  <si>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</si>
  <si>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</si>
  <si>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</si>
  <si>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</si>
  <si>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</si>
  <si>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</si>
  <si>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</si>
  <si>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</si>
  <si>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</si>
  <si>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</si>
  <si>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</si>
  <si>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</si>
  <si>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</si>
  <si>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</si>
  <si>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</si>
  <si>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</si>
  <si>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</si>
  <si>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</si>
  <si>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</si>
  <si>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</si>
  <si>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</si>
  <si>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</si>
  <si>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</si>
  <si>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</si>
  <si>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</si>
  <si>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</si>
  <si>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</si>
  <si>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</si>
  <si>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3336005045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</si>
  <si>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</si>
  <si>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</si>
  <si>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</si>
  <si>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</si>
  <si>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</si>
  <si>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</si>
  <si>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</si>
  <si>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</si>
  <si>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</si>
  <si>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</si>
  <si>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</si>
  <si>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</si>
  <si>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</si>
  <si>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</si>
  <si>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</si>
  <si>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</si>
  <si>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</si>
  <si>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</si>
  <si>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GAVETA RECHAZO LLENA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</si>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</sst>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37" xfId="0" applyNumberFormat="1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110.832442129627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15.0611689814832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17.1852893518517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13.2875578703679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13.1782986111139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5143"/>
  <sheetViews>
    <sheetView tabSelected="1" topLeftCell="F1" zoomScale="95" zoomScaleNormal="95" workbookViewId="0">
      <pane ySplit="4" topLeftCell="A5" activePane="bottomLeft" state="frozen"/>
      <selection pane="bottomLeft" activeCell="L9" sqref="L9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.5703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bestFit="1" customWidth="1"/>
    <col min="17" max="17" width="52" style="69" bestFit="1" customWidth="1"/>
    <col min="18" max="16384" width="26.42578125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2717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2674</v>
      </c>
      <c r="C5" s="96">
        <v>44435.585902777777</v>
      </c>
      <c r="D5" s="96" t="s">
        <v>2174</v>
      </c>
      <c r="E5" s="126">
        <v>841</v>
      </c>
      <c r="F5" s="142" t="str">
        <f>VLOOKUP(E5,VIP!$A$2:$O15464,2,0)</f>
        <v>DRBR841</v>
      </c>
      <c r="G5" s="142" t="str">
        <f>VLOOKUP(E5,'LISTADO ATM'!$A$2:$B$900,2,0)</f>
        <v xml:space="preserve">ATM CEA </v>
      </c>
      <c r="H5" s="142" t="str">
        <f>VLOOKUP(E5,VIP!$A$2:$O20425,7,FALSE)</f>
        <v>Si</v>
      </c>
      <c r="I5" s="142" t="str">
        <f>VLOOKUP(E5,VIP!$A$2:$O12390,8,FALSE)</f>
        <v>No</v>
      </c>
      <c r="J5" s="142" t="str">
        <f>VLOOKUP(E5,VIP!$A$2:$O12340,8,FALSE)</f>
        <v>No</v>
      </c>
      <c r="K5" s="142" t="str">
        <f>VLOOKUP(E5,VIP!$A$2:$O15914,6,0)</f>
        <v>NO</v>
      </c>
      <c r="L5" s="135" t="s">
        <v>2684</v>
      </c>
      <c r="M5" s="95" t="s">
        <v>2438</v>
      </c>
      <c r="N5" s="95" t="s">
        <v>2683</v>
      </c>
      <c r="O5" s="142" t="s">
        <v>2446</v>
      </c>
      <c r="P5" s="142"/>
      <c r="Q5" s="129" t="s">
        <v>2684</v>
      </c>
    </row>
    <row r="6" spans="1:17" ht="18" x14ac:dyDescent="0.25">
      <c r="A6" s="142" t="str">
        <f>VLOOKUP(E6,'LISTADO ATM'!$A$2:$C$901,3,0)</f>
        <v>DISTRITO NACIONAL</v>
      </c>
      <c r="B6" s="126" t="s">
        <v>2673</v>
      </c>
      <c r="C6" s="96">
        <v>44435.587025462963</v>
      </c>
      <c r="D6" s="96" t="s">
        <v>2174</v>
      </c>
      <c r="E6" s="126">
        <v>2</v>
      </c>
      <c r="F6" s="142" t="str">
        <f>VLOOKUP(E6,VIP!$A$2:$O15463,2,0)</f>
        <v>DRBR002</v>
      </c>
      <c r="G6" s="142" t="str">
        <f>VLOOKUP(E6,'LISTADO ATM'!$A$2:$B$900,2,0)</f>
        <v>ATM Autoservicio Padre Castellano</v>
      </c>
      <c r="H6" s="142" t="str">
        <f>VLOOKUP(E6,VIP!$A$2:$O20424,7,FALSE)</f>
        <v>Si</v>
      </c>
      <c r="I6" s="142" t="str">
        <f>VLOOKUP(E6,VIP!$A$2:$O12389,8,FALSE)</f>
        <v>Si</v>
      </c>
      <c r="J6" s="142" t="str">
        <f>VLOOKUP(E6,VIP!$A$2:$O12339,8,FALSE)</f>
        <v>Si</v>
      </c>
      <c r="K6" s="142" t="str">
        <f>VLOOKUP(E6,VIP!$A$2:$O15913,6,0)</f>
        <v>NO</v>
      </c>
      <c r="L6" s="135" t="s">
        <v>2213</v>
      </c>
      <c r="M6" s="95" t="s">
        <v>2438</v>
      </c>
      <c r="N6" s="95" t="s">
        <v>2683</v>
      </c>
      <c r="O6" s="142" t="s">
        <v>2446</v>
      </c>
      <c r="P6" s="142"/>
      <c r="Q6" s="129" t="s">
        <v>2213</v>
      </c>
    </row>
    <row r="7" spans="1:17" ht="18" x14ac:dyDescent="0.25">
      <c r="A7" s="142" t="str">
        <f>VLOOKUP(E7,'LISTADO ATM'!$A$2:$C$901,3,0)</f>
        <v>DISTRITO NACIONAL</v>
      </c>
      <c r="B7" s="126" t="s">
        <v>2628</v>
      </c>
      <c r="C7" s="96">
        <v>44432.61141203704</v>
      </c>
      <c r="D7" s="96" t="s">
        <v>2174</v>
      </c>
      <c r="E7" s="126">
        <v>14</v>
      </c>
      <c r="F7" s="142" t="str">
        <f>VLOOKUP(E7,VIP!$A$2:$O15406,2,0)</f>
        <v>DRBR014</v>
      </c>
      <c r="G7" s="142" t="str">
        <f>VLOOKUP(E7,'LISTADO ATM'!$A$2:$B$900,2,0)</f>
        <v xml:space="preserve">ATM Oficina Aeropuerto Las Américas I </v>
      </c>
      <c r="H7" s="142" t="str">
        <f>VLOOKUP(E7,VIP!$A$2:$O20367,7,FALSE)</f>
        <v>Si</v>
      </c>
      <c r="I7" s="142" t="str">
        <f>VLOOKUP(E7,VIP!$A$2:$O12332,8,FALSE)</f>
        <v>Si</v>
      </c>
      <c r="J7" s="142" t="str">
        <f>VLOOKUP(E7,VIP!$A$2:$O12282,8,FALSE)</f>
        <v>Si</v>
      </c>
      <c r="K7" s="142" t="str">
        <f>VLOOKUP(E7,VIP!$A$2:$O15856,6,0)</f>
        <v>NO</v>
      </c>
      <c r="L7" s="135" t="s">
        <v>2213</v>
      </c>
      <c r="M7" s="95" t="s">
        <v>2438</v>
      </c>
      <c r="N7" s="95" t="s">
        <v>2444</v>
      </c>
      <c r="O7" s="142" t="s">
        <v>2446</v>
      </c>
      <c r="P7" s="142"/>
      <c r="Q7" s="129" t="s">
        <v>2213</v>
      </c>
    </row>
    <row r="8" spans="1:17" ht="18" x14ac:dyDescent="0.25">
      <c r="A8" s="142" t="str">
        <f>VLOOKUP(E8,'LISTADO ATM'!$A$2:$C$901,3,0)</f>
        <v>DISTRITO NACIONAL</v>
      </c>
      <c r="B8" s="126" t="s">
        <v>2637</v>
      </c>
      <c r="C8" s="96">
        <v>44434.329351851855</v>
      </c>
      <c r="D8" s="96" t="s">
        <v>2174</v>
      </c>
      <c r="E8" s="126">
        <v>18</v>
      </c>
      <c r="F8" s="142" t="str">
        <f>VLOOKUP(E8,VIP!$A$2:$O15436,2,0)</f>
        <v>DRBR018</v>
      </c>
      <c r="G8" s="142" t="str">
        <f>VLOOKUP(E8,'LISTADO ATM'!$A$2:$B$900,2,0)</f>
        <v xml:space="preserve">ATM Oficina Haina Occidental I </v>
      </c>
      <c r="H8" s="142" t="str">
        <f>VLOOKUP(E8,VIP!$A$2:$O20397,7,FALSE)</f>
        <v>Si</v>
      </c>
      <c r="I8" s="142" t="str">
        <f>VLOOKUP(E8,VIP!$A$2:$O12362,8,FALSE)</f>
        <v>Si</v>
      </c>
      <c r="J8" s="142" t="str">
        <f>VLOOKUP(E8,VIP!$A$2:$O12312,8,FALSE)</f>
        <v>Si</v>
      </c>
      <c r="K8" s="142" t="str">
        <f>VLOOKUP(E8,VIP!$A$2:$O15886,6,0)</f>
        <v>SI</v>
      </c>
      <c r="L8" s="135" t="s">
        <v>2213</v>
      </c>
      <c r="M8" s="95" t="s">
        <v>2438</v>
      </c>
      <c r="N8" s="95" t="s">
        <v>2444</v>
      </c>
      <c r="O8" s="142" t="s">
        <v>2446</v>
      </c>
      <c r="P8" s="142"/>
      <c r="Q8" s="129" t="s">
        <v>2213</v>
      </c>
    </row>
    <row r="9" spans="1:17" ht="18" x14ac:dyDescent="0.25">
      <c r="A9" s="142" t="str">
        <f>VLOOKUP(E9,'LISTADO ATM'!$A$2:$C$901,3,0)</f>
        <v>DISTRITO NACIONAL</v>
      </c>
      <c r="B9" s="126" t="s">
        <v>2667</v>
      </c>
      <c r="C9" s="96">
        <v>44435.356145833335</v>
      </c>
      <c r="D9" s="96" t="s">
        <v>2174</v>
      </c>
      <c r="E9" s="126">
        <v>36</v>
      </c>
      <c r="F9" s="142" t="str">
        <f>VLOOKUP(E9,VIP!$A$2:$O15486,2,0)</f>
        <v>DRBR036</v>
      </c>
      <c r="G9" s="142" t="str">
        <f>VLOOKUP(E9,'LISTADO ATM'!$A$2:$B$900,2,0)</f>
        <v xml:space="preserve">ATM Banco Central </v>
      </c>
      <c r="H9" s="142" t="str">
        <f>VLOOKUP(E9,VIP!$A$2:$O20447,7,FALSE)</f>
        <v>Si</v>
      </c>
      <c r="I9" s="142" t="str">
        <f>VLOOKUP(E9,VIP!$A$2:$O12412,8,FALSE)</f>
        <v>Si</v>
      </c>
      <c r="J9" s="142" t="str">
        <f>VLOOKUP(E9,VIP!$A$2:$O12362,8,FALSE)</f>
        <v>Si</v>
      </c>
      <c r="K9" s="142" t="str">
        <f>VLOOKUP(E9,VIP!$A$2:$O15936,6,0)</f>
        <v>SI</v>
      </c>
      <c r="L9" s="135" t="s">
        <v>2213</v>
      </c>
      <c r="M9" s="95" t="s">
        <v>2438</v>
      </c>
      <c r="N9" s="95" t="s">
        <v>2444</v>
      </c>
      <c r="O9" s="142" t="s">
        <v>2446</v>
      </c>
      <c r="P9" s="142"/>
      <c r="Q9" s="129" t="s">
        <v>2213</v>
      </c>
    </row>
    <row r="10" spans="1:17" ht="18" x14ac:dyDescent="0.25">
      <c r="A10" s="142" t="str">
        <f>VLOOKUP(E10,'LISTADO ATM'!$A$2:$C$901,3,0)</f>
        <v>DISTRITO NACIONAL</v>
      </c>
      <c r="B10" s="126" t="s">
        <v>2679</v>
      </c>
      <c r="C10" s="96">
        <v>44435.551516203705</v>
      </c>
      <c r="D10" s="96" t="s">
        <v>2174</v>
      </c>
      <c r="E10" s="126">
        <v>57</v>
      </c>
      <c r="F10" s="142" t="str">
        <f>VLOOKUP(E10,VIP!$A$2:$O15474,2,0)</f>
        <v>DRBR057</v>
      </c>
      <c r="G10" s="142" t="str">
        <f>VLOOKUP(E10,'LISTADO ATM'!$A$2:$B$900,2,0)</f>
        <v xml:space="preserve">ATM Oficina Malecon Center </v>
      </c>
      <c r="H10" s="142" t="str">
        <f>VLOOKUP(E10,VIP!$A$2:$O20435,7,FALSE)</f>
        <v>Si</v>
      </c>
      <c r="I10" s="142" t="str">
        <f>VLOOKUP(E10,VIP!$A$2:$O12400,8,FALSE)</f>
        <v>Si</v>
      </c>
      <c r="J10" s="142" t="str">
        <f>VLOOKUP(E10,VIP!$A$2:$O12350,8,FALSE)</f>
        <v>Si</v>
      </c>
      <c r="K10" s="142" t="str">
        <f>VLOOKUP(E10,VIP!$A$2:$O15924,6,0)</f>
        <v>NO</v>
      </c>
      <c r="L10" s="135" t="s">
        <v>2213</v>
      </c>
      <c r="M10" s="95" t="s">
        <v>2438</v>
      </c>
      <c r="N10" s="95" t="s">
        <v>2683</v>
      </c>
      <c r="O10" s="142" t="s">
        <v>2446</v>
      </c>
      <c r="P10" s="142"/>
      <c r="Q10" s="129" t="s">
        <v>2213</v>
      </c>
    </row>
    <row r="11" spans="1:17" ht="18" x14ac:dyDescent="0.25">
      <c r="A11" s="142" t="str">
        <f>VLOOKUP(E11,'LISTADO ATM'!$A$2:$C$901,3,0)</f>
        <v>NORTE</v>
      </c>
      <c r="B11" s="126" t="s">
        <v>2694</v>
      </c>
      <c r="C11" s="96">
        <v>44435.757407407407</v>
      </c>
      <c r="D11" s="96" t="s">
        <v>2175</v>
      </c>
      <c r="E11" s="126">
        <v>105</v>
      </c>
      <c r="F11" s="142" t="str">
        <f>VLOOKUP(E11,VIP!$A$2:$O15470,2,0)</f>
        <v>DRBR105</v>
      </c>
      <c r="G11" s="142" t="str">
        <f>VLOOKUP(E11,'LISTADO ATM'!$A$2:$B$900,2,0)</f>
        <v xml:space="preserve">ATM Autobanco Estancia Nueva (Moca) </v>
      </c>
      <c r="H11" s="142" t="str">
        <f>VLOOKUP(E11,VIP!$A$2:$O20431,7,FALSE)</f>
        <v>Si</v>
      </c>
      <c r="I11" s="142" t="str">
        <f>VLOOKUP(E11,VIP!$A$2:$O12396,8,FALSE)</f>
        <v>Si</v>
      </c>
      <c r="J11" s="142" t="str">
        <f>VLOOKUP(E11,VIP!$A$2:$O12346,8,FALSE)</f>
        <v>Si</v>
      </c>
      <c r="K11" s="142" t="str">
        <f>VLOOKUP(E11,VIP!$A$2:$O15920,6,0)</f>
        <v>NO</v>
      </c>
      <c r="L11" s="135" t="s">
        <v>2213</v>
      </c>
      <c r="M11" s="95" t="s">
        <v>2438</v>
      </c>
      <c r="N11" s="95" t="s">
        <v>2444</v>
      </c>
      <c r="O11" s="142" t="s">
        <v>2583</v>
      </c>
      <c r="P11" s="142"/>
      <c r="Q11" s="129" t="s">
        <v>2213</v>
      </c>
    </row>
    <row r="12" spans="1:17" ht="18" x14ac:dyDescent="0.25">
      <c r="A12" s="142" t="str">
        <f>VLOOKUP(E12,'LISTADO ATM'!$A$2:$C$901,3,0)</f>
        <v>DISTRITO NACIONAL</v>
      </c>
      <c r="B12" s="126" t="s">
        <v>2644</v>
      </c>
      <c r="C12" s="96">
        <v>44434.655439814815</v>
      </c>
      <c r="D12" s="96" t="s">
        <v>2174</v>
      </c>
      <c r="E12" s="126">
        <v>244</v>
      </c>
      <c r="F12" s="142" t="str">
        <f>VLOOKUP(E12,VIP!$A$2:$O15449,2,0)</f>
        <v>DRBR244</v>
      </c>
      <c r="G12" s="142" t="str">
        <f>VLOOKUP(E12,'LISTADO ATM'!$A$2:$B$900,2,0)</f>
        <v xml:space="preserve">ATM Ministerio de Hacienda (antiguo Finanzas) </v>
      </c>
      <c r="H12" s="142" t="str">
        <f>VLOOKUP(E12,VIP!$A$2:$O20410,7,FALSE)</f>
        <v>Si</v>
      </c>
      <c r="I12" s="142" t="str">
        <f>VLOOKUP(E12,VIP!$A$2:$O12375,8,FALSE)</f>
        <v>Si</v>
      </c>
      <c r="J12" s="142" t="str">
        <f>VLOOKUP(E12,VIP!$A$2:$O12325,8,FALSE)</f>
        <v>Si</v>
      </c>
      <c r="K12" s="142" t="str">
        <f>VLOOKUP(E12,VIP!$A$2:$O15899,6,0)</f>
        <v>NO</v>
      </c>
      <c r="L12" s="135" t="s">
        <v>2213</v>
      </c>
      <c r="M12" s="95" t="s">
        <v>2438</v>
      </c>
      <c r="N12" s="95" t="s">
        <v>2444</v>
      </c>
      <c r="O12" s="142" t="s">
        <v>2446</v>
      </c>
      <c r="P12" s="142"/>
      <c r="Q12" s="129" t="s">
        <v>2213</v>
      </c>
    </row>
    <row r="13" spans="1:17" ht="18" x14ac:dyDescent="0.25">
      <c r="A13" s="142" t="str">
        <f>VLOOKUP(E13,'LISTADO ATM'!$A$2:$C$901,3,0)</f>
        <v>DISTRITO NACIONAL</v>
      </c>
      <c r="B13" s="126" t="s">
        <v>2641</v>
      </c>
      <c r="C13" s="96">
        <v>44434.470625000002</v>
      </c>
      <c r="D13" s="96" t="s">
        <v>2174</v>
      </c>
      <c r="E13" s="126">
        <v>267</v>
      </c>
      <c r="F13" s="142" t="str">
        <f>VLOOKUP(E13,VIP!$A$2:$O15447,2,0)</f>
        <v>DRBR267</v>
      </c>
      <c r="G13" s="142" t="str">
        <f>VLOOKUP(E13,'LISTADO ATM'!$A$2:$B$900,2,0)</f>
        <v xml:space="preserve">ATM Centro de Caja México </v>
      </c>
      <c r="H13" s="142" t="str">
        <f>VLOOKUP(E13,VIP!$A$2:$O20408,7,FALSE)</f>
        <v>Si</v>
      </c>
      <c r="I13" s="142" t="str">
        <f>VLOOKUP(E13,VIP!$A$2:$O12373,8,FALSE)</f>
        <v>Si</v>
      </c>
      <c r="J13" s="142" t="str">
        <f>VLOOKUP(E13,VIP!$A$2:$O12323,8,FALSE)</f>
        <v>Si</v>
      </c>
      <c r="K13" s="142" t="str">
        <f>VLOOKUP(E13,VIP!$A$2:$O15897,6,0)</f>
        <v>NO</v>
      </c>
      <c r="L13" s="135" t="s">
        <v>2213</v>
      </c>
      <c r="M13" s="95" t="s">
        <v>2438</v>
      </c>
      <c r="N13" s="95" t="s">
        <v>2444</v>
      </c>
      <c r="O13" s="142" t="s">
        <v>2446</v>
      </c>
      <c r="P13" s="142"/>
      <c r="Q13" s="129" t="s">
        <v>2213</v>
      </c>
    </row>
    <row r="14" spans="1:17" ht="18" x14ac:dyDescent="0.25">
      <c r="A14" s="142" t="str">
        <f>VLOOKUP(E14,'LISTADO ATM'!$A$2:$C$901,3,0)</f>
        <v>NORTE</v>
      </c>
      <c r="B14" s="126" t="s">
        <v>2698</v>
      </c>
      <c r="C14" s="96">
        <v>44435.668877314813</v>
      </c>
      <c r="D14" s="96" t="s">
        <v>2175</v>
      </c>
      <c r="E14" s="126">
        <v>413</v>
      </c>
      <c r="F14" s="142" t="str">
        <f>VLOOKUP(E14,VIP!$A$2:$O15475,2,0)</f>
        <v>DRBR413</v>
      </c>
      <c r="G14" s="142" t="str">
        <f>VLOOKUP(E14,'LISTADO ATM'!$A$2:$B$900,2,0)</f>
        <v xml:space="preserve">ATM UNP Las Galeras Samaná </v>
      </c>
      <c r="H14" s="142" t="str">
        <f>VLOOKUP(E14,VIP!$A$2:$O20436,7,FALSE)</f>
        <v>Si</v>
      </c>
      <c r="I14" s="142" t="str">
        <f>VLOOKUP(E14,VIP!$A$2:$O12401,8,FALSE)</f>
        <v>Si</v>
      </c>
      <c r="J14" s="142" t="str">
        <f>VLOOKUP(E14,VIP!$A$2:$O12351,8,FALSE)</f>
        <v>Si</v>
      </c>
      <c r="K14" s="142" t="str">
        <f>VLOOKUP(E14,VIP!$A$2:$O15925,6,0)</f>
        <v>NO</v>
      </c>
      <c r="L14" s="135" t="s">
        <v>2213</v>
      </c>
      <c r="M14" s="95" t="s">
        <v>2438</v>
      </c>
      <c r="N14" s="95" t="s">
        <v>2444</v>
      </c>
      <c r="O14" s="142" t="s">
        <v>2636</v>
      </c>
      <c r="P14" s="142"/>
      <c r="Q14" s="129" t="s">
        <v>2213</v>
      </c>
    </row>
    <row r="15" spans="1:17" ht="18" x14ac:dyDescent="0.25">
      <c r="A15" s="142" t="str">
        <f>VLOOKUP(E15,'LISTADO ATM'!$A$2:$C$901,3,0)</f>
        <v>SUR</v>
      </c>
      <c r="B15" s="126" t="s">
        <v>2715</v>
      </c>
      <c r="C15" s="96">
        <v>44435.910069444442</v>
      </c>
      <c r="D15" s="96" t="s">
        <v>2174</v>
      </c>
      <c r="E15" s="126">
        <v>512</v>
      </c>
      <c r="F15" s="142" t="str">
        <f>VLOOKUP(E15,VIP!$A$2:$O15470,2,0)</f>
        <v>DRBR512</v>
      </c>
      <c r="G15" s="142" t="str">
        <f>VLOOKUP(E15,'LISTADO ATM'!$A$2:$B$900,2,0)</f>
        <v>ATM Plaza Jesús Ferreira</v>
      </c>
      <c r="H15" s="142" t="str">
        <f>VLOOKUP(E15,VIP!$A$2:$O20431,7,FALSE)</f>
        <v>N/A</v>
      </c>
      <c r="I15" s="142" t="str">
        <f>VLOOKUP(E15,VIP!$A$2:$O12396,8,FALSE)</f>
        <v>N/A</v>
      </c>
      <c r="J15" s="142" t="str">
        <f>VLOOKUP(E15,VIP!$A$2:$O12346,8,FALSE)</f>
        <v>N/A</v>
      </c>
      <c r="K15" s="142" t="str">
        <f>VLOOKUP(E15,VIP!$A$2:$O15920,6,0)</f>
        <v>N/A</v>
      </c>
      <c r="L15" s="135" t="s">
        <v>2213</v>
      </c>
      <c r="M15" s="95" t="s">
        <v>2438</v>
      </c>
      <c r="N15" s="95" t="s">
        <v>2444</v>
      </c>
      <c r="O15" s="142" t="s">
        <v>2446</v>
      </c>
      <c r="P15" s="142"/>
      <c r="Q15" s="129" t="s">
        <v>2213</v>
      </c>
    </row>
    <row r="16" spans="1:17" ht="18" x14ac:dyDescent="0.25">
      <c r="A16" s="142" t="str">
        <f>VLOOKUP(E16,'LISTADO ATM'!$A$2:$C$901,3,0)</f>
        <v>ESTE</v>
      </c>
      <c r="B16" s="126" t="s">
        <v>2682</v>
      </c>
      <c r="C16" s="96">
        <v>44435.473819444444</v>
      </c>
      <c r="D16" s="96" t="s">
        <v>2174</v>
      </c>
      <c r="E16" s="126">
        <v>519</v>
      </c>
      <c r="F16" s="142" t="str">
        <f>VLOOKUP(E16,VIP!$A$2:$O15487,2,0)</f>
        <v>DRBR519</v>
      </c>
      <c r="G16" s="142" t="str">
        <f>VLOOKUP(E16,'LISTADO ATM'!$A$2:$B$900,2,0)</f>
        <v xml:space="preserve">ATM Plaza Estrella (Bávaro) </v>
      </c>
      <c r="H16" s="142" t="str">
        <f>VLOOKUP(E16,VIP!$A$2:$O20448,7,FALSE)</f>
        <v>Si</v>
      </c>
      <c r="I16" s="142" t="str">
        <f>VLOOKUP(E16,VIP!$A$2:$O12413,8,FALSE)</f>
        <v>Si</v>
      </c>
      <c r="J16" s="142" t="str">
        <f>VLOOKUP(E16,VIP!$A$2:$O12363,8,FALSE)</f>
        <v>Si</v>
      </c>
      <c r="K16" s="142" t="str">
        <f>VLOOKUP(E16,VIP!$A$2:$O15937,6,0)</f>
        <v>NO</v>
      </c>
      <c r="L16" s="135" t="s">
        <v>2213</v>
      </c>
      <c r="M16" s="95" t="s">
        <v>2438</v>
      </c>
      <c r="N16" s="95" t="s">
        <v>2683</v>
      </c>
      <c r="O16" s="142" t="s">
        <v>2446</v>
      </c>
      <c r="P16" s="142"/>
      <c r="Q16" s="129" t="s">
        <v>2213</v>
      </c>
    </row>
    <row r="17" spans="1:23" ht="18" x14ac:dyDescent="0.25">
      <c r="A17" s="142" t="str">
        <f>VLOOKUP(E17,'LISTADO ATM'!$A$2:$C$901,3,0)</f>
        <v>NORTE</v>
      </c>
      <c r="B17" s="126" t="s">
        <v>2716</v>
      </c>
      <c r="C17" s="96">
        <v>44435.90828703704</v>
      </c>
      <c r="D17" s="96" t="s">
        <v>2175</v>
      </c>
      <c r="E17" s="126">
        <v>602</v>
      </c>
      <c r="F17" s="142" t="str">
        <f>VLOOKUP(E17,VIP!$A$2:$O15471,2,0)</f>
        <v>DRBR122</v>
      </c>
      <c r="G17" s="142" t="str">
        <f>VLOOKUP(E17,'LISTADO ATM'!$A$2:$B$900,2,0)</f>
        <v xml:space="preserve">ATM Zona Franca (Santiago) I </v>
      </c>
      <c r="H17" s="142" t="str">
        <f>VLOOKUP(E17,VIP!$A$2:$O20432,7,FALSE)</f>
        <v>Si</v>
      </c>
      <c r="I17" s="142" t="str">
        <f>VLOOKUP(E17,VIP!$A$2:$O12397,8,FALSE)</f>
        <v>No</v>
      </c>
      <c r="J17" s="142" t="str">
        <f>VLOOKUP(E17,VIP!$A$2:$O12347,8,FALSE)</f>
        <v>No</v>
      </c>
      <c r="K17" s="142" t="str">
        <f>VLOOKUP(E17,VIP!$A$2:$O15921,6,0)</f>
        <v>NO</v>
      </c>
      <c r="L17" s="135" t="s">
        <v>2213</v>
      </c>
      <c r="M17" s="95" t="s">
        <v>2438</v>
      </c>
      <c r="N17" s="95" t="s">
        <v>2444</v>
      </c>
      <c r="O17" s="142" t="s">
        <v>2583</v>
      </c>
      <c r="P17" s="142"/>
      <c r="Q17" s="129" t="s">
        <v>2213</v>
      </c>
    </row>
    <row r="18" spans="1:23" ht="18" x14ac:dyDescent="0.25">
      <c r="A18" s="142" t="str">
        <f>VLOOKUP(E18,'LISTADO ATM'!$A$2:$C$901,3,0)</f>
        <v>DISTRITO NACIONAL</v>
      </c>
      <c r="B18" s="126" t="s">
        <v>2701</v>
      </c>
      <c r="C18" s="96">
        <v>44435.644363425927</v>
      </c>
      <c r="D18" s="96" t="s">
        <v>2174</v>
      </c>
      <c r="E18" s="126">
        <v>627</v>
      </c>
      <c r="F18" s="142" t="str">
        <f>VLOOKUP(E18,VIP!$A$2:$O15481,2,0)</f>
        <v>DRBR163</v>
      </c>
      <c r="G18" s="142" t="str">
        <f>VLOOKUP(E18,'LISTADO ATM'!$A$2:$B$900,2,0)</f>
        <v xml:space="preserve">ATM CAASD </v>
      </c>
      <c r="H18" s="142" t="str">
        <f>VLOOKUP(E18,VIP!$A$2:$O20442,7,FALSE)</f>
        <v>Si</v>
      </c>
      <c r="I18" s="142" t="str">
        <f>VLOOKUP(E18,VIP!$A$2:$O12407,8,FALSE)</f>
        <v>Si</v>
      </c>
      <c r="J18" s="142" t="str">
        <f>VLOOKUP(E18,VIP!$A$2:$O12357,8,FALSE)</f>
        <v>Si</v>
      </c>
      <c r="K18" s="142" t="str">
        <f>VLOOKUP(E18,VIP!$A$2:$O15931,6,0)</f>
        <v>NO</v>
      </c>
      <c r="L18" s="135" t="s">
        <v>2213</v>
      </c>
      <c r="M18" s="95" t="s">
        <v>2438</v>
      </c>
      <c r="N18" s="95" t="s">
        <v>2683</v>
      </c>
      <c r="O18" s="142" t="s">
        <v>2446</v>
      </c>
      <c r="P18" s="142"/>
      <c r="Q18" s="129" t="s">
        <v>2213</v>
      </c>
    </row>
    <row r="19" spans="1:23" ht="18" x14ac:dyDescent="0.25">
      <c r="A19" s="142" t="str">
        <f>VLOOKUP(E19,'LISTADO ATM'!$A$2:$C$901,3,0)</f>
        <v>DISTRITO NACIONAL</v>
      </c>
      <c r="B19" s="126" t="s">
        <v>2677</v>
      </c>
      <c r="C19" s="96">
        <v>44435.559513888889</v>
      </c>
      <c r="D19" s="96" t="s">
        <v>2174</v>
      </c>
      <c r="E19" s="126">
        <v>725</v>
      </c>
      <c r="F19" s="142" t="str">
        <f>VLOOKUP(E19,VIP!$A$2:$O15468,2,0)</f>
        <v>DRBR998</v>
      </c>
      <c r="G19" s="142" t="str">
        <f>VLOOKUP(E19,'LISTADO ATM'!$A$2:$B$900,2,0)</f>
        <v xml:space="preserve">ATM El Huacal II  </v>
      </c>
      <c r="H19" s="142" t="str">
        <f>VLOOKUP(E19,VIP!$A$2:$O20429,7,FALSE)</f>
        <v>Si</v>
      </c>
      <c r="I19" s="142" t="str">
        <f>VLOOKUP(E19,VIP!$A$2:$O12394,8,FALSE)</f>
        <v>Si</v>
      </c>
      <c r="J19" s="142" t="str">
        <f>VLOOKUP(E19,VIP!$A$2:$O12344,8,FALSE)</f>
        <v>Si</v>
      </c>
      <c r="K19" s="142" t="str">
        <f>VLOOKUP(E19,VIP!$A$2:$O15918,6,0)</f>
        <v>NO</v>
      </c>
      <c r="L19" s="135" t="s">
        <v>2213</v>
      </c>
      <c r="M19" s="95" t="s">
        <v>2438</v>
      </c>
      <c r="N19" s="95" t="s">
        <v>2683</v>
      </c>
      <c r="O19" s="142" t="s">
        <v>2446</v>
      </c>
      <c r="P19" s="142"/>
      <c r="Q19" s="129" t="s">
        <v>2213</v>
      </c>
    </row>
    <row r="20" spans="1:23" ht="18" x14ac:dyDescent="0.25">
      <c r="A20" s="142" t="str">
        <f>VLOOKUP(E20,'LISTADO ATM'!$A$2:$C$901,3,0)</f>
        <v>SUR</v>
      </c>
      <c r="B20" s="126" t="s">
        <v>2678</v>
      </c>
      <c r="C20" s="96">
        <v>44435.55846064815</v>
      </c>
      <c r="D20" s="96" t="s">
        <v>2174</v>
      </c>
      <c r="E20" s="126">
        <v>730</v>
      </c>
      <c r="F20" s="142" t="str">
        <f>VLOOKUP(E20,VIP!$A$2:$O15469,2,0)</f>
        <v>DRBR082</v>
      </c>
      <c r="G20" s="142" t="str">
        <f>VLOOKUP(E20,'LISTADO ATM'!$A$2:$B$900,2,0)</f>
        <v xml:space="preserve">ATM Palacio de Justicia Barahona </v>
      </c>
      <c r="H20" s="142" t="str">
        <f>VLOOKUP(E20,VIP!$A$2:$O20430,7,FALSE)</f>
        <v>Si</v>
      </c>
      <c r="I20" s="142" t="str">
        <f>VLOOKUP(E20,VIP!$A$2:$O12395,8,FALSE)</f>
        <v>Si</v>
      </c>
      <c r="J20" s="142" t="str">
        <f>VLOOKUP(E20,VIP!$A$2:$O12345,8,FALSE)</f>
        <v>Si</v>
      </c>
      <c r="K20" s="142" t="str">
        <f>VLOOKUP(E20,VIP!$A$2:$O15919,6,0)</f>
        <v>NO</v>
      </c>
      <c r="L20" s="135" t="s">
        <v>2213</v>
      </c>
      <c r="M20" s="95" t="s">
        <v>2438</v>
      </c>
      <c r="N20" s="95" t="s">
        <v>2683</v>
      </c>
      <c r="O20" s="142" t="s">
        <v>2446</v>
      </c>
      <c r="P20" s="142"/>
      <c r="Q20" s="129" t="s">
        <v>2213</v>
      </c>
    </row>
    <row r="21" spans="1:23" ht="18" x14ac:dyDescent="0.25">
      <c r="A21" s="142" t="str">
        <f>VLOOKUP(E21,'LISTADO ATM'!$A$2:$C$901,3,0)</f>
        <v>DISTRITO NACIONAL</v>
      </c>
      <c r="B21" s="126" t="s">
        <v>2681</v>
      </c>
      <c r="C21" s="96">
        <v>44435.504791666666</v>
      </c>
      <c r="D21" s="96" t="s">
        <v>2174</v>
      </c>
      <c r="E21" s="126">
        <v>908</v>
      </c>
      <c r="F21" s="142" t="str">
        <f>VLOOKUP(E21,VIP!$A$2:$O15485,2,0)</f>
        <v>DRBR16D</v>
      </c>
      <c r="G21" s="142" t="str">
        <f>VLOOKUP(E21,'LISTADO ATM'!$A$2:$B$900,2,0)</f>
        <v xml:space="preserve">ATM Oficina Plaza Botánika </v>
      </c>
      <c r="H21" s="142" t="str">
        <f>VLOOKUP(E21,VIP!$A$2:$O20446,7,FALSE)</f>
        <v>Si</v>
      </c>
      <c r="I21" s="142" t="str">
        <f>VLOOKUP(E21,VIP!$A$2:$O12411,8,FALSE)</f>
        <v>Si</v>
      </c>
      <c r="J21" s="142" t="str">
        <f>VLOOKUP(E21,VIP!$A$2:$O12361,8,FALSE)</f>
        <v>Si</v>
      </c>
      <c r="K21" s="142" t="str">
        <f>VLOOKUP(E21,VIP!$A$2:$O15935,6,0)</f>
        <v>NO</v>
      </c>
      <c r="L21" s="135" t="s">
        <v>2213</v>
      </c>
      <c r="M21" s="95" t="s">
        <v>2438</v>
      </c>
      <c r="N21" s="95" t="s">
        <v>2683</v>
      </c>
      <c r="O21" s="142" t="s">
        <v>2446</v>
      </c>
      <c r="P21" s="142"/>
      <c r="Q21" s="129" t="s">
        <v>2213</v>
      </c>
    </row>
    <row r="22" spans="1:23" ht="18" x14ac:dyDescent="0.25">
      <c r="A22" s="142" t="str">
        <f>VLOOKUP(E22,'LISTADO ATM'!$A$2:$C$901,3,0)</f>
        <v>DISTRITO NACIONAL</v>
      </c>
      <c r="B22" s="126" t="s">
        <v>2643</v>
      </c>
      <c r="C22" s="96">
        <v>44434.657106481478</v>
      </c>
      <c r="D22" s="96" t="s">
        <v>2174</v>
      </c>
      <c r="E22" s="126">
        <v>917</v>
      </c>
      <c r="F22" s="142" t="str">
        <f>VLOOKUP(E22,VIP!$A$2:$O15447,2,0)</f>
        <v>DRBR01B</v>
      </c>
      <c r="G22" s="142" t="str">
        <f>VLOOKUP(E22,'LISTADO ATM'!$A$2:$B$900,2,0)</f>
        <v xml:space="preserve">ATM Oficina Los Mina </v>
      </c>
      <c r="H22" s="142" t="str">
        <f>VLOOKUP(E22,VIP!$A$2:$O20408,7,FALSE)</f>
        <v>Si</v>
      </c>
      <c r="I22" s="142" t="str">
        <f>VLOOKUP(E22,VIP!$A$2:$O12373,8,FALSE)</f>
        <v>Si</v>
      </c>
      <c r="J22" s="142" t="str">
        <f>VLOOKUP(E22,VIP!$A$2:$O12323,8,FALSE)</f>
        <v>Si</v>
      </c>
      <c r="K22" s="142" t="str">
        <f>VLOOKUP(E22,VIP!$A$2:$O15897,6,0)</f>
        <v>NO</v>
      </c>
      <c r="L22" s="135" t="s">
        <v>2213</v>
      </c>
      <c r="M22" s="95" t="s">
        <v>2438</v>
      </c>
      <c r="N22" s="95" t="s">
        <v>2444</v>
      </c>
      <c r="O22" s="142" t="s">
        <v>2446</v>
      </c>
      <c r="P22" s="142"/>
      <c r="Q22" s="129" t="s">
        <v>2213</v>
      </c>
    </row>
    <row r="23" spans="1:23" ht="18" x14ac:dyDescent="0.25">
      <c r="A23" s="142" t="str">
        <f>VLOOKUP(E23,'LISTADO ATM'!$A$2:$C$901,3,0)</f>
        <v>DISTRITO NACIONAL</v>
      </c>
      <c r="B23" s="126" t="s">
        <v>2665</v>
      </c>
      <c r="C23" s="96">
        <v>44435.388333333336</v>
      </c>
      <c r="D23" s="96" t="s">
        <v>2174</v>
      </c>
      <c r="E23" s="126">
        <v>938</v>
      </c>
      <c r="F23" s="142" t="str">
        <f>VLOOKUP(E23,VIP!$A$2:$O15476,2,0)</f>
        <v>DRBR938</v>
      </c>
      <c r="G23" s="142" t="str">
        <f>VLOOKUP(E23,'LISTADO ATM'!$A$2:$B$900,2,0)</f>
        <v>ATM Autobanco Plaza Moderna</v>
      </c>
      <c r="H23" s="142" t="str">
        <f>VLOOKUP(E23,VIP!$A$2:$O20437,7,FALSE)</f>
        <v>Si</v>
      </c>
      <c r="I23" s="142" t="str">
        <f>VLOOKUP(E23,VIP!$A$2:$O12402,8,FALSE)</f>
        <v>Si</v>
      </c>
      <c r="J23" s="142" t="str">
        <f>VLOOKUP(E23,VIP!$A$2:$O12352,8,FALSE)</f>
        <v>Si</v>
      </c>
      <c r="K23" s="142" t="str">
        <f>VLOOKUP(E23,VIP!$A$2:$O15926,6,0)</f>
        <v>NO</v>
      </c>
      <c r="L23" s="135" t="s">
        <v>2213</v>
      </c>
      <c r="M23" s="95" t="s">
        <v>2438</v>
      </c>
      <c r="N23" s="95" t="s">
        <v>2444</v>
      </c>
      <c r="O23" s="142" t="s">
        <v>2446</v>
      </c>
      <c r="P23" s="142"/>
      <c r="Q23" s="129" t="s">
        <v>2213</v>
      </c>
    </row>
    <row r="24" spans="1:23" ht="18" x14ac:dyDescent="0.25">
      <c r="A24" s="142" t="str">
        <f>VLOOKUP(E24,'LISTADO ATM'!$A$2:$C$901,3,0)</f>
        <v>DISTRITO NACIONAL</v>
      </c>
      <c r="B24" s="126" t="s">
        <v>2671</v>
      </c>
      <c r="C24" s="96">
        <v>44435.596435185187</v>
      </c>
      <c r="D24" s="96" t="s">
        <v>2174</v>
      </c>
      <c r="E24" s="126">
        <v>983</v>
      </c>
      <c r="F24" s="142" t="str">
        <f>VLOOKUP(E24,VIP!$A$2:$O15459,2,0)</f>
        <v>DRBR983</v>
      </c>
      <c r="G24" s="142" t="str">
        <f>VLOOKUP(E24,'LISTADO ATM'!$A$2:$B$900,2,0)</f>
        <v xml:space="preserve">ATM Bravo República de Colombia </v>
      </c>
      <c r="H24" s="142" t="str">
        <f>VLOOKUP(E24,VIP!$A$2:$O20420,7,FALSE)</f>
        <v>Si</v>
      </c>
      <c r="I24" s="142" t="str">
        <f>VLOOKUP(E24,VIP!$A$2:$O12385,8,FALSE)</f>
        <v>No</v>
      </c>
      <c r="J24" s="142" t="str">
        <f>VLOOKUP(E24,VIP!$A$2:$O12335,8,FALSE)</f>
        <v>No</v>
      </c>
      <c r="K24" s="142" t="str">
        <f>VLOOKUP(E24,VIP!$A$2:$O15909,6,0)</f>
        <v>NO</v>
      </c>
      <c r="L24" s="135" t="s">
        <v>2213</v>
      </c>
      <c r="M24" s="95" t="s">
        <v>2438</v>
      </c>
      <c r="N24" s="95" t="s">
        <v>2683</v>
      </c>
      <c r="O24" s="142" t="s">
        <v>2446</v>
      </c>
      <c r="P24" s="142"/>
      <c r="Q24" s="129" t="s">
        <v>2213</v>
      </c>
    </row>
    <row r="25" spans="1:23" ht="18" x14ac:dyDescent="0.25">
      <c r="A25" s="142" t="str">
        <f>VLOOKUP(E25,'LISTADO ATM'!$A$2:$C$901,3,0)</f>
        <v>DISTRITO NACIONAL</v>
      </c>
      <c r="B25" s="126" t="s">
        <v>2664</v>
      </c>
      <c r="C25" s="96">
        <v>44435.407569444447</v>
      </c>
      <c r="D25" s="96" t="s">
        <v>2174</v>
      </c>
      <c r="E25" s="126">
        <v>989</v>
      </c>
      <c r="F25" s="142" t="str">
        <f>VLOOKUP(E25,VIP!$A$2:$O15474,2,0)</f>
        <v>DRBR989</v>
      </c>
      <c r="G25" s="142" t="str">
        <f>VLOOKUP(E25,'LISTADO ATM'!$A$2:$B$900,2,0)</f>
        <v xml:space="preserve">ATM Ministerio de Deportes </v>
      </c>
      <c r="H25" s="142" t="str">
        <f>VLOOKUP(E25,VIP!$A$2:$O20435,7,FALSE)</f>
        <v>Si</v>
      </c>
      <c r="I25" s="142" t="str">
        <f>VLOOKUP(E25,VIP!$A$2:$O12400,8,FALSE)</f>
        <v>Si</v>
      </c>
      <c r="J25" s="142" t="str">
        <f>VLOOKUP(E25,VIP!$A$2:$O12350,8,FALSE)</f>
        <v>Si</v>
      </c>
      <c r="K25" s="142" t="str">
        <f>VLOOKUP(E25,VIP!$A$2:$O15924,6,0)</f>
        <v>NO</v>
      </c>
      <c r="L25" s="135" t="s">
        <v>2213</v>
      </c>
      <c r="M25" s="95" t="s">
        <v>2438</v>
      </c>
      <c r="N25" s="95" t="s">
        <v>2444</v>
      </c>
      <c r="O25" s="142" t="s">
        <v>2446</v>
      </c>
      <c r="P25" s="142"/>
      <c r="Q25" s="129" t="s">
        <v>2213</v>
      </c>
    </row>
    <row r="26" spans="1:23" ht="18" x14ac:dyDescent="0.25">
      <c r="A26" s="142" t="str">
        <f>VLOOKUP(E26,'LISTADO ATM'!$A$2:$C$901,3,0)</f>
        <v>ESTE</v>
      </c>
      <c r="B26" s="126" t="s">
        <v>2660</v>
      </c>
      <c r="C26" s="96">
        <v>44435.462500000001</v>
      </c>
      <c r="D26" s="96" t="s">
        <v>2174</v>
      </c>
      <c r="E26" s="126">
        <v>368</v>
      </c>
      <c r="F26" s="142" t="str">
        <f>VLOOKUP(E26,VIP!$A$2:$O15456,2,0)</f>
        <v xml:space="preserve">DRBR368 </v>
      </c>
      <c r="G26" s="142" t="str">
        <f>VLOOKUP(E26,'LISTADO ATM'!$A$2:$B$900,2,0)</f>
        <v>ATM Ayuntamiento Peralvillo</v>
      </c>
      <c r="H26" s="142" t="str">
        <f>VLOOKUP(E26,VIP!$A$2:$O20417,7,FALSE)</f>
        <v>N/A</v>
      </c>
      <c r="I26" s="142" t="str">
        <f>VLOOKUP(E26,VIP!$A$2:$O12382,8,FALSE)</f>
        <v>N/A</v>
      </c>
      <c r="J26" s="142" t="str">
        <f>VLOOKUP(E26,VIP!$A$2:$O12332,8,FALSE)</f>
        <v>N/A</v>
      </c>
      <c r="K26" s="142" t="str">
        <f>VLOOKUP(E26,VIP!$A$2:$O15906,6,0)</f>
        <v>N/A</v>
      </c>
      <c r="L26" s="135" t="s">
        <v>2668</v>
      </c>
      <c r="M26" s="95" t="s">
        <v>2438</v>
      </c>
      <c r="N26" s="95" t="s">
        <v>2444</v>
      </c>
      <c r="O26" s="142" t="s">
        <v>2446</v>
      </c>
      <c r="P26" s="142"/>
      <c r="Q26" s="129" t="s">
        <v>2668</v>
      </c>
    </row>
    <row r="27" spans="1:23" ht="18" x14ac:dyDescent="0.25">
      <c r="A27" s="142" t="str">
        <f>VLOOKUP(E27,'LISTADO ATM'!$A$2:$C$901,3,0)</f>
        <v>DISTRITO NACIONAL</v>
      </c>
      <c r="B27" s="126" t="s">
        <v>2661</v>
      </c>
      <c r="C27" s="96">
        <v>44435.457175925927</v>
      </c>
      <c r="D27" s="96" t="s">
        <v>2174</v>
      </c>
      <c r="E27" s="126">
        <v>902</v>
      </c>
      <c r="F27" s="142" t="str">
        <f>VLOOKUP(E27,VIP!$A$2:$O15457,2,0)</f>
        <v>DRBR16A</v>
      </c>
      <c r="G27" s="142" t="str">
        <f>VLOOKUP(E27,'LISTADO ATM'!$A$2:$B$900,2,0)</f>
        <v xml:space="preserve">ATM Oficina Plaza Florida </v>
      </c>
      <c r="H27" s="142" t="str">
        <f>VLOOKUP(E27,VIP!$A$2:$O20418,7,FALSE)</f>
        <v>Si</v>
      </c>
      <c r="I27" s="142" t="str">
        <f>VLOOKUP(E27,VIP!$A$2:$O12383,8,FALSE)</f>
        <v>Si</v>
      </c>
      <c r="J27" s="142" t="str">
        <f>VLOOKUP(E27,VIP!$A$2:$O12333,8,FALSE)</f>
        <v>Si</v>
      </c>
      <c r="K27" s="142" t="str">
        <f>VLOOKUP(E27,VIP!$A$2:$O15907,6,0)</f>
        <v>NO</v>
      </c>
      <c r="L27" s="135" t="s">
        <v>2668</v>
      </c>
      <c r="M27" s="95" t="s">
        <v>2438</v>
      </c>
      <c r="N27" s="95" t="s">
        <v>2444</v>
      </c>
      <c r="O27" s="142" t="s">
        <v>2446</v>
      </c>
      <c r="P27" s="142"/>
      <c r="Q27" s="129" t="s">
        <v>2668</v>
      </c>
    </row>
    <row r="28" spans="1:23" ht="18" x14ac:dyDescent="0.25">
      <c r="A28" s="142" t="str">
        <f>VLOOKUP(E28,'LISTADO ATM'!$A$2:$C$901,3,0)</f>
        <v>DISTRITO NACIONAL</v>
      </c>
      <c r="B28" s="126" t="s">
        <v>2652</v>
      </c>
      <c r="C28" s="96">
        <v>44435.154074074075</v>
      </c>
      <c r="D28" s="96" t="s">
        <v>2174</v>
      </c>
      <c r="E28" s="126">
        <v>232</v>
      </c>
      <c r="F28" s="142" t="str">
        <f>VLOOKUP(E28,VIP!$A$2:$O15445,2,0)</f>
        <v>DRBR232</v>
      </c>
      <c r="G28" s="142" t="str">
        <f>VLOOKUP(E28,'LISTADO ATM'!$A$2:$B$900,2,0)</f>
        <v xml:space="preserve">ATM S/M Nacional Charles de Gaulle </v>
      </c>
      <c r="H28" s="142" t="str">
        <f>VLOOKUP(E28,VIP!$A$2:$O20406,7,FALSE)</f>
        <v>Si</v>
      </c>
      <c r="I28" s="142" t="str">
        <f>VLOOKUP(E28,VIP!$A$2:$O12371,8,FALSE)</f>
        <v>Si</v>
      </c>
      <c r="J28" s="142" t="str">
        <f>VLOOKUP(E28,VIP!$A$2:$O12321,8,FALSE)</f>
        <v>Si</v>
      </c>
      <c r="K28" s="142" t="str">
        <f>VLOOKUP(E28,VIP!$A$2:$O15895,6,0)</f>
        <v>SI</v>
      </c>
      <c r="L28" s="135" t="s">
        <v>2239</v>
      </c>
      <c r="M28" s="95" t="s">
        <v>2438</v>
      </c>
      <c r="N28" s="95" t="s">
        <v>2444</v>
      </c>
      <c r="O28" s="142" t="s">
        <v>2446</v>
      </c>
      <c r="P28" s="142"/>
      <c r="Q28" s="129" t="s">
        <v>2239</v>
      </c>
    </row>
    <row r="29" spans="1:23" ht="18" x14ac:dyDescent="0.25">
      <c r="A29" s="142" t="str">
        <f>VLOOKUP(E29,'LISTADO ATM'!$A$2:$C$901,3,0)</f>
        <v>DISTRITO NACIONAL</v>
      </c>
      <c r="B29" s="126" t="s">
        <v>2666</v>
      </c>
      <c r="C29" s="96">
        <v>44435.379710648151</v>
      </c>
      <c r="D29" s="96" t="s">
        <v>2174</v>
      </c>
      <c r="E29" s="126">
        <v>325</v>
      </c>
      <c r="F29" s="142" t="str">
        <f>VLOOKUP(E29,VIP!$A$2:$O15480,2,0)</f>
        <v>DRBR325</v>
      </c>
      <c r="G29" s="142" t="str">
        <f>VLOOKUP(E29,'LISTADO ATM'!$A$2:$B$900,2,0)</f>
        <v>ATM Casa Edwin</v>
      </c>
      <c r="H29" s="142" t="str">
        <f>VLOOKUP(E29,VIP!$A$2:$O20441,7,FALSE)</f>
        <v>Si</v>
      </c>
      <c r="I29" s="142" t="str">
        <f>VLOOKUP(E29,VIP!$A$2:$O12406,8,FALSE)</f>
        <v>Si</v>
      </c>
      <c r="J29" s="142" t="str">
        <f>VLOOKUP(E29,VIP!$A$2:$O12356,8,FALSE)</f>
        <v>Si</v>
      </c>
      <c r="K29" s="142" t="str">
        <f>VLOOKUP(E29,VIP!$A$2:$O15930,6,0)</f>
        <v>NO</v>
      </c>
      <c r="L29" s="135" t="s">
        <v>2239</v>
      </c>
      <c r="M29" s="95" t="s">
        <v>2438</v>
      </c>
      <c r="N29" s="95" t="s">
        <v>2444</v>
      </c>
      <c r="O29" s="142" t="s">
        <v>2446</v>
      </c>
      <c r="P29" s="142"/>
      <c r="Q29" s="129" t="s">
        <v>2239</v>
      </c>
    </row>
    <row r="30" spans="1:23" ht="18" x14ac:dyDescent="0.25">
      <c r="A30" s="142" t="str">
        <f>VLOOKUP(E30,'LISTADO ATM'!$A$2:$C$901,3,0)</f>
        <v>ESTE</v>
      </c>
      <c r="B30" s="126" t="s">
        <v>2635</v>
      </c>
      <c r="C30" s="96">
        <v>44433.76226851852</v>
      </c>
      <c r="D30" s="96" t="s">
        <v>2174</v>
      </c>
      <c r="E30" s="126">
        <v>579</v>
      </c>
      <c r="F30" s="142" t="str">
        <f>VLOOKUP(E30,VIP!$A$2:$O15447,2,0)</f>
        <v>DRBR579</v>
      </c>
      <c r="G30" s="142" t="str">
        <f>VLOOKUP(E30,'LISTADO ATM'!$A$2:$B$900,2,0)</f>
        <v xml:space="preserve">ATM Estación Sunix Down Town </v>
      </c>
      <c r="H30" s="142" t="str">
        <f>VLOOKUP(E30,VIP!$A$2:$O20408,7,FALSE)</f>
        <v>Si</v>
      </c>
      <c r="I30" s="142" t="str">
        <f>VLOOKUP(E30,VIP!$A$2:$O12373,8,FALSE)</f>
        <v>Si</v>
      </c>
      <c r="J30" s="142" t="str">
        <f>VLOOKUP(E30,VIP!$A$2:$O12323,8,FALSE)</f>
        <v>Si</v>
      </c>
      <c r="K30" s="142" t="str">
        <f>VLOOKUP(E30,VIP!$A$2:$O15897,6,0)</f>
        <v>NO</v>
      </c>
      <c r="L30" s="135" t="s">
        <v>2239</v>
      </c>
      <c r="M30" s="95" t="s">
        <v>2438</v>
      </c>
      <c r="N30" s="95" t="s">
        <v>2444</v>
      </c>
      <c r="O30" s="142" t="s">
        <v>2446</v>
      </c>
      <c r="P30" s="142"/>
      <c r="Q30" s="129" t="s">
        <v>2239</v>
      </c>
    </row>
    <row r="31" spans="1:23" ht="18" x14ac:dyDescent="0.25">
      <c r="A31" s="142" t="str">
        <f>VLOOKUP(E31,'LISTADO ATM'!$A$2:$C$901,3,0)</f>
        <v>NORTE</v>
      </c>
      <c r="B31" s="126" t="s">
        <v>2733</v>
      </c>
      <c r="C31" s="96">
        <v>44436.018287037034</v>
      </c>
      <c r="D31" s="96" t="s">
        <v>2460</v>
      </c>
      <c r="E31" s="126">
        <v>8</v>
      </c>
      <c r="F31" s="142" t="str">
        <f>VLOOKUP(E31,VIP!$A$2:$O15475,2,0)</f>
        <v>DRBR008</v>
      </c>
      <c r="G31" s="142" t="str">
        <f>VLOOKUP(E31,'LISTADO ATM'!$A$2:$B$900,2,0)</f>
        <v>ATM Autoservicio Yaque</v>
      </c>
      <c r="H31" s="142" t="str">
        <f>VLOOKUP(E31,VIP!$A$2:$O20436,7,FALSE)</f>
        <v>Si</v>
      </c>
      <c r="I31" s="142" t="str">
        <f>VLOOKUP(E31,VIP!$A$2:$O12401,8,FALSE)</f>
        <v>Si</v>
      </c>
      <c r="J31" s="142" t="str">
        <f>VLOOKUP(E31,VIP!$A$2:$O12351,8,FALSE)</f>
        <v>Si</v>
      </c>
      <c r="K31" s="142" t="str">
        <f>VLOOKUP(E31,VIP!$A$2:$O15925,6,0)</f>
        <v>NO</v>
      </c>
      <c r="L31" s="135" t="s">
        <v>2630</v>
      </c>
      <c r="M31" s="95" t="s">
        <v>2438</v>
      </c>
      <c r="N31" s="95" t="s">
        <v>2444</v>
      </c>
      <c r="O31" s="142" t="s">
        <v>2461</v>
      </c>
      <c r="P31" s="142"/>
      <c r="Q31" s="129" t="s">
        <v>2630</v>
      </c>
    </row>
    <row r="32" spans="1:23" ht="18" x14ac:dyDescent="0.25">
      <c r="A32" s="142" t="str">
        <f>VLOOKUP(E32,'LISTADO ATM'!$A$2:$C$901,3,0)</f>
        <v>DISTRITO NACIONAL</v>
      </c>
      <c r="B32" s="126" t="s">
        <v>2656</v>
      </c>
      <c r="C32" s="96">
        <v>44435.324687499997</v>
      </c>
      <c r="D32" s="96" t="s">
        <v>2441</v>
      </c>
      <c r="E32" s="126">
        <v>192</v>
      </c>
      <c r="F32" s="142" t="str">
        <f>VLOOKUP(E32,VIP!$A$2:$O15448,2,0)</f>
        <v>DRBR192</v>
      </c>
      <c r="G32" s="142" t="str">
        <f>VLOOKUP(E32,'LISTADO ATM'!$A$2:$B$900,2,0)</f>
        <v xml:space="preserve">ATM Autobanco Luperón II </v>
      </c>
      <c r="H32" s="142" t="str">
        <f>VLOOKUP(E32,VIP!$A$2:$O20409,7,FALSE)</f>
        <v>Si</v>
      </c>
      <c r="I32" s="142" t="str">
        <f>VLOOKUP(E32,VIP!$A$2:$O12374,8,FALSE)</f>
        <v>Si</v>
      </c>
      <c r="J32" s="142" t="str">
        <f>VLOOKUP(E32,VIP!$A$2:$O12324,8,FALSE)</f>
        <v>Si</v>
      </c>
      <c r="K32" s="142" t="str">
        <f>VLOOKUP(E32,VIP!$A$2:$O15898,6,0)</f>
        <v>NO</v>
      </c>
      <c r="L32" s="135" t="s">
        <v>2550</v>
      </c>
      <c r="M32" s="95" t="s">
        <v>2438</v>
      </c>
      <c r="N32" s="95" t="s">
        <v>2444</v>
      </c>
      <c r="O32" s="142" t="s">
        <v>2445</v>
      </c>
      <c r="P32" s="142"/>
      <c r="Q32" s="129" t="s">
        <v>2550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DISTRITO NACIONAL</v>
      </c>
      <c r="B33" s="126" t="s">
        <v>2731</v>
      </c>
      <c r="C33" s="96">
        <v>44436.03875</v>
      </c>
      <c r="D33" s="96" t="s">
        <v>2441</v>
      </c>
      <c r="E33" s="126">
        <v>536</v>
      </c>
      <c r="F33" s="142" t="str">
        <f>VLOOKUP(E33,VIP!$A$2:$O15473,2,0)</f>
        <v>DRBR509</v>
      </c>
      <c r="G33" s="142" t="str">
        <f>VLOOKUP(E33,'LISTADO ATM'!$A$2:$B$900,2,0)</f>
        <v xml:space="preserve">ATM Super Lama San Isidro </v>
      </c>
      <c r="H33" s="142" t="str">
        <f>VLOOKUP(E33,VIP!$A$2:$O20434,7,FALSE)</f>
        <v>Si</v>
      </c>
      <c r="I33" s="142" t="str">
        <f>VLOOKUP(E33,VIP!$A$2:$O12399,8,FALSE)</f>
        <v>Si</v>
      </c>
      <c r="J33" s="142" t="str">
        <f>VLOOKUP(E33,VIP!$A$2:$O12349,8,FALSE)</f>
        <v>Si</v>
      </c>
      <c r="K33" s="142" t="str">
        <f>VLOOKUP(E33,VIP!$A$2:$O15923,6,0)</f>
        <v>NO</v>
      </c>
      <c r="L33" s="135" t="s">
        <v>2550</v>
      </c>
      <c r="M33" s="95" t="s">
        <v>2438</v>
      </c>
      <c r="N33" s="95" t="s">
        <v>2444</v>
      </c>
      <c r="O33" s="142" t="s">
        <v>2445</v>
      </c>
      <c r="P33" s="142"/>
      <c r="Q33" s="129" t="s">
        <v>2550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DISTRITO NACIONAL</v>
      </c>
      <c r="B34" s="126" t="s">
        <v>2732</v>
      </c>
      <c r="C34" s="96">
        <v>44436.019872685189</v>
      </c>
      <c r="D34" s="96" t="s">
        <v>2460</v>
      </c>
      <c r="E34" s="126">
        <v>911</v>
      </c>
      <c r="F34" s="142" t="str">
        <f>VLOOKUP(E34,VIP!$A$2:$O15474,2,0)</f>
        <v>DRBR911</v>
      </c>
      <c r="G34" s="142" t="str">
        <f>VLOOKUP(E34,'LISTADO ATM'!$A$2:$B$900,2,0)</f>
        <v xml:space="preserve">ATM Oficina Venezuela II </v>
      </c>
      <c r="H34" s="142" t="str">
        <f>VLOOKUP(E34,VIP!$A$2:$O20435,7,FALSE)</f>
        <v>Si</v>
      </c>
      <c r="I34" s="142" t="str">
        <f>VLOOKUP(E34,VIP!$A$2:$O12400,8,FALSE)</f>
        <v>Si</v>
      </c>
      <c r="J34" s="142" t="str">
        <f>VLOOKUP(E34,VIP!$A$2:$O12350,8,FALSE)</f>
        <v>Si</v>
      </c>
      <c r="K34" s="142" t="str">
        <f>VLOOKUP(E34,VIP!$A$2:$O15924,6,0)</f>
        <v>SI</v>
      </c>
      <c r="L34" s="135" t="s">
        <v>2550</v>
      </c>
      <c r="M34" s="95" t="s">
        <v>2438</v>
      </c>
      <c r="N34" s="95" t="s">
        <v>2444</v>
      </c>
      <c r="O34" s="142" t="s">
        <v>2461</v>
      </c>
      <c r="P34" s="142"/>
      <c r="Q34" s="129" t="s">
        <v>2550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DISTRITO NACIONAL</v>
      </c>
      <c r="B35" s="126" t="s">
        <v>2711</v>
      </c>
      <c r="C35" s="96">
        <v>44435.939814814818</v>
      </c>
      <c r="D35" s="96" t="s">
        <v>2441</v>
      </c>
      <c r="E35" s="126">
        <v>971</v>
      </c>
      <c r="F35" s="142" t="str">
        <f>VLOOKUP(E35,VIP!$A$2:$O15465,2,0)</f>
        <v>DRBR24U</v>
      </c>
      <c r="G35" s="142" t="str">
        <f>VLOOKUP(E35,'LISTADO ATM'!$A$2:$B$900,2,0)</f>
        <v xml:space="preserve">ATM Club Banreservas I </v>
      </c>
      <c r="H35" s="142" t="str">
        <f>VLOOKUP(E35,VIP!$A$2:$O20426,7,FALSE)</f>
        <v>Si</v>
      </c>
      <c r="I35" s="142" t="str">
        <f>VLOOKUP(E35,VIP!$A$2:$O12391,8,FALSE)</f>
        <v>Si</v>
      </c>
      <c r="J35" s="142" t="str">
        <f>VLOOKUP(E35,VIP!$A$2:$O12341,8,FALSE)</f>
        <v>Si</v>
      </c>
      <c r="K35" s="142" t="str">
        <f>VLOOKUP(E35,VIP!$A$2:$O15915,6,0)</f>
        <v>NO</v>
      </c>
      <c r="L35" s="135" t="s">
        <v>2712</v>
      </c>
      <c r="M35" s="95" t="s">
        <v>2438</v>
      </c>
      <c r="N35" s="95" t="s">
        <v>2444</v>
      </c>
      <c r="O35" s="142" t="s">
        <v>2445</v>
      </c>
      <c r="P35" s="142"/>
      <c r="Q35" s="129" t="s">
        <v>2712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2724</v>
      </c>
      <c r="C36" s="96">
        <v>44436.103379629632</v>
      </c>
      <c r="D36" s="96" t="s">
        <v>2441</v>
      </c>
      <c r="E36" s="126">
        <v>237</v>
      </c>
      <c r="F36" s="142" t="str">
        <f>VLOOKUP(E36,VIP!$A$2:$O15466,2,0)</f>
        <v>DRBR237</v>
      </c>
      <c r="G36" s="142" t="str">
        <f>VLOOKUP(E36,'LISTADO ATM'!$A$2:$B$900,2,0)</f>
        <v xml:space="preserve">ATM UNP Plaza Vásquez </v>
      </c>
      <c r="H36" s="142" t="str">
        <f>VLOOKUP(E36,VIP!$A$2:$O20427,7,FALSE)</f>
        <v>Si</v>
      </c>
      <c r="I36" s="142" t="str">
        <f>VLOOKUP(E36,VIP!$A$2:$O12392,8,FALSE)</f>
        <v>Si</v>
      </c>
      <c r="J36" s="142" t="str">
        <f>VLOOKUP(E36,VIP!$A$2:$O12342,8,FALSE)</f>
        <v>Si</v>
      </c>
      <c r="K36" s="142" t="str">
        <f>VLOOKUP(E36,VIP!$A$2:$O15916,6,0)</f>
        <v>SI</v>
      </c>
      <c r="L36" s="135" t="s">
        <v>2434</v>
      </c>
      <c r="M36" s="95" t="s">
        <v>2438</v>
      </c>
      <c r="N36" s="95" t="s">
        <v>2444</v>
      </c>
      <c r="O36" s="142" t="s">
        <v>2445</v>
      </c>
      <c r="P36" s="142"/>
      <c r="Q36" s="129" t="s">
        <v>2434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ESTE</v>
      </c>
      <c r="B37" s="126" t="s">
        <v>2723</v>
      </c>
      <c r="C37" s="96">
        <v>44436.107499999998</v>
      </c>
      <c r="D37" s="96" t="s">
        <v>2460</v>
      </c>
      <c r="E37" s="126">
        <v>293</v>
      </c>
      <c r="F37" s="142" t="str">
        <f>VLOOKUP(E37,VIP!$A$2:$O15465,2,0)</f>
        <v>DRBR293</v>
      </c>
      <c r="G37" s="142" t="str">
        <f>VLOOKUP(E37,'LISTADO ATM'!$A$2:$B$900,2,0)</f>
        <v xml:space="preserve">ATM S/M Nueva Visión (San Pedro) </v>
      </c>
      <c r="H37" s="142" t="str">
        <f>VLOOKUP(E37,VIP!$A$2:$O20426,7,FALSE)</f>
        <v>Si</v>
      </c>
      <c r="I37" s="142" t="str">
        <f>VLOOKUP(E37,VIP!$A$2:$O12391,8,FALSE)</f>
        <v>Si</v>
      </c>
      <c r="J37" s="142" t="str">
        <f>VLOOKUP(E37,VIP!$A$2:$O12341,8,FALSE)</f>
        <v>Si</v>
      </c>
      <c r="K37" s="142" t="str">
        <f>VLOOKUP(E37,VIP!$A$2:$O15915,6,0)</f>
        <v>NO</v>
      </c>
      <c r="L37" s="135" t="s">
        <v>2434</v>
      </c>
      <c r="M37" s="95" t="s">
        <v>2438</v>
      </c>
      <c r="N37" s="95" t="s">
        <v>2444</v>
      </c>
      <c r="O37" s="142" t="s">
        <v>2461</v>
      </c>
      <c r="P37" s="142"/>
      <c r="Q37" s="129" t="s">
        <v>2434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DISTRITO NACIONAL</v>
      </c>
      <c r="B38" s="126" t="s">
        <v>2730</v>
      </c>
      <c r="C38" s="96">
        <v>44436.043587962966</v>
      </c>
      <c r="D38" s="96" t="s">
        <v>2441</v>
      </c>
      <c r="E38" s="126">
        <v>566</v>
      </c>
      <c r="F38" s="142" t="str">
        <f>VLOOKUP(E38,VIP!$A$2:$O15472,2,0)</f>
        <v>DRBR508</v>
      </c>
      <c r="G38" s="142" t="str">
        <f>VLOOKUP(E38,'LISTADO ATM'!$A$2:$B$900,2,0)</f>
        <v xml:space="preserve">ATM Hiper Olé Aut. Duarte </v>
      </c>
      <c r="H38" s="142" t="str">
        <f>VLOOKUP(E38,VIP!$A$2:$O20433,7,FALSE)</f>
        <v>Si</v>
      </c>
      <c r="I38" s="142" t="str">
        <f>VLOOKUP(E38,VIP!$A$2:$O12398,8,FALSE)</f>
        <v>Si</v>
      </c>
      <c r="J38" s="142" t="str">
        <f>VLOOKUP(E38,VIP!$A$2:$O12348,8,FALSE)</f>
        <v>Si</v>
      </c>
      <c r="K38" s="142" t="str">
        <f>VLOOKUP(E38,VIP!$A$2:$O15922,6,0)</f>
        <v>NO</v>
      </c>
      <c r="L38" s="135" t="s">
        <v>2434</v>
      </c>
      <c r="M38" s="95" t="s">
        <v>2438</v>
      </c>
      <c r="N38" s="95" t="s">
        <v>2444</v>
      </c>
      <c r="O38" s="142" t="s">
        <v>2445</v>
      </c>
      <c r="P38" s="142"/>
      <c r="Q38" s="129" t="s">
        <v>2434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DISTRITO NACIONAL</v>
      </c>
      <c r="B39" s="126" t="s">
        <v>2722</v>
      </c>
      <c r="C39" s="96">
        <v>44436.117268518516</v>
      </c>
      <c r="D39" s="96" t="s">
        <v>2441</v>
      </c>
      <c r="E39" s="126">
        <v>585</v>
      </c>
      <c r="F39" s="142" t="str">
        <f>VLOOKUP(E39,VIP!$A$2:$O15464,2,0)</f>
        <v>DRBR083</v>
      </c>
      <c r="G39" s="142" t="str">
        <f>VLOOKUP(E39,'LISTADO ATM'!$A$2:$B$900,2,0)</f>
        <v xml:space="preserve">ATM Oficina Haina Oriental </v>
      </c>
      <c r="H39" s="142" t="str">
        <f>VLOOKUP(E39,VIP!$A$2:$O20425,7,FALSE)</f>
        <v>Si</v>
      </c>
      <c r="I39" s="142" t="str">
        <f>VLOOKUP(E39,VIP!$A$2:$O12390,8,FALSE)</f>
        <v>Si</v>
      </c>
      <c r="J39" s="142" t="str">
        <f>VLOOKUP(E39,VIP!$A$2:$O12340,8,FALSE)</f>
        <v>Si</v>
      </c>
      <c r="K39" s="142" t="str">
        <f>VLOOKUP(E39,VIP!$A$2:$O15914,6,0)</f>
        <v>NO</v>
      </c>
      <c r="L39" s="135" t="s">
        <v>2434</v>
      </c>
      <c r="M39" s="95" t="s">
        <v>2438</v>
      </c>
      <c r="N39" s="95" t="s">
        <v>2444</v>
      </c>
      <c r="O39" s="142" t="s">
        <v>2445</v>
      </c>
      <c r="P39" s="142"/>
      <c r="Q39" s="129" t="s">
        <v>2434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2669</v>
      </c>
      <c r="C40" s="96">
        <v>44435.606400462966</v>
      </c>
      <c r="D40" s="96" t="s">
        <v>2441</v>
      </c>
      <c r="E40" s="126">
        <v>717</v>
      </c>
      <c r="F40" s="142" t="str">
        <f>VLOOKUP(E40,VIP!$A$2:$O15457,2,0)</f>
        <v>DRBR24K</v>
      </c>
      <c r="G40" s="142" t="str">
        <f>VLOOKUP(E40,'LISTADO ATM'!$A$2:$B$900,2,0)</f>
        <v xml:space="preserve">ATM Oficina Los Alcarrizos </v>
      </c>
      <c r="H40" s="142" t="str">
        <f>VLOOKUP(E40,VIP!$A$2:$O20418,7,FALSE)</f>
        <v>Si</v>
      </c>
      <c r="I40" s="142" t="str">
        <f>VLOOKUP(E40,VIP!$A$2:$O12383,8,FALSE)</f>
        <v>Si</v>
      </c>
      <c r="J40" s="142" t="str">
        <f>VLOOKUP(E40,VIP!$A$2:$O12333,8,FALSE)</f>
        <v>Si</v>
      </c>
      <c r="K40" s="142" t="str">
        <f>VLOOKUP(E40,VIP!$A$2:$O15907,6,0)</f>
        <v>SI</v>
      </c>
      <c r="L40" s="135" t="s">
        <v>2434</v>
      </c>
      <c r="M40" s="95" t="s">
        <v>2438</v>
      </c>
      <c r="N40" s="95" t="s">
        <v>2444</v>
      </c>
      <c r="O40" s="142" t="s">
        <v>2445</v>
      </c>
      <c r="P40" s="142"/>
      <c r="Q40" s="129" t="s">
        <v>2434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DISTRITO NACIONAL</v>
      </c>
      <c r="B41" s="126" t="s">
        <v>2653</v>
      </c>
      <c r="C41" s="96">
        <v>44435.100208333337</v>
      </c>
      <c r="D41" s="96" t="s">
        <v>2441</v>
      </c>
      <c r="E41" s="126">
        <v>823</v>
      </c>
      <c r="F41" s="142" t="str">
        <f>VLOOKUP(E41,VIP!$A$2:$O15448,2,0)</f>
        <v>DRBR823</v>
      </c>
      <c r="G41" s="142" t="str">
        <f>VLOOKUP(E41,'LISTADO ATM'!$A$2:$B$900,2,0)</f>
        <v xml:space="preserve">ATM UNP El Carril (Haina) </v>
      </c>
      <c r="H41" s="142" t="str">
        <f>VLOOKUP(E41,VIP!$A$2:$O20409,7,FALSE)</f>
        <v>Si</v>
      </c>
      <c r="I41" s="142" t="str">
        <f>VLOOKUP(E41,VIP!$A$2:$O12374,8,FALSE)</f>
        <v>Si</v>
      </c>
      <c r="J41" s="142" t="str">
        <f>VLOOKUP(E41,VIP!$A$2:$O12324,8,FALSE)</f>
        <v>Si</v>
      </c>
      <c r="K41" s="142" t="str">
        <f>VLOOKUP(E41,VIP!$A$2:$O15898,6,0)</f>
        <v>NO</v>
      </c>
      <c r="L41" s="135" t="s">
        <v>2434</v>
      </c>
      <c r="M41" s="95" t="s">
        <v>2438</v>
      </c>
      <c r="N41" s="95" t="s">
        <v>2444</v>
      </c>
      <c r="O41" s="142" t="s">
        <v>2445</v>
      </c>
      <c r="P41" s="142"/>
      <c r="Q41" s="129" t="s">
        <v>2434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DISTRITO NACIONAL</v>
      </c>
      <c r="B42" s="126" t="s">
        <v>2729</v>
      </c>
      <c r="C42" s="96">
        <v>44436.0471412037</v>
      </c>
      <c r="D42" s="96" t="s">
        <v>2441</v>
      </c>
      <c r="E42" s="126">
        <v>908</v>
      </c>
      <c r="F42" s="142" t="str">
        <f>VLOOKUP(E42,VIP!$A$2:$O15471,2,0)</f>
        <v>DRBR16D</v>
      </c>
      <c r="G42" s="142" t="str">
        <f>VLOOKUP(E42,'LISTADO ATM'!$A$2:$B$900,2,0)</f>
        <v xml:space="preserve">ATM Oficina Plaza Botánika </v>
      </c>
      <c r="H42" s="142" t="str">
        <f>VLOOKUP(E42,VIP!$A$2:$O20432,7,FALSE)</f>
        <v>Si</v>
      </c>
      <c r="I42" s="142" t="str">
        <f>VLOOKUP(E42,VIP!$A$2:$O12397,8,FALSE)</f>
        <v>Si</v>
      </c>
      <c r="J42" s="142" t="str">
        <f>VLOOKUP(E42,VIP!$A$2:$O12347,8,FALSE)</f>
        <v>Si</v>
      </c>
      <c r="K42" s="142" t="str">
        <f>VLOOKUP(E42,VIP!$A$2:$O15921,6,0)</f>
        <v>NO</v>
      </c>
      <c r="L42" s="135" t="s">
        <v>2434</v>
      </c>
      <c r="M42" s="95" t="s">
        <v>2438</v>
      </c>
      <c r="N42" s="95" t="s">
        <v>2444</v>
      </c>
      <c r="O42" s="142" t="s">
        <v>2445</v>
      </c>
      <c r="P42" s="142"/>
      <c r="Q42" s="129" t="s">
        <v>2434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DISTRITO NACIONAL</v>
      </c>
      <c r="B43" s="126" t="s">
        <v>2670</v>
      </c>
      <c r="C43" s="96">
        <v>44435.600636574076</v>
      </c>
      <c r="D43" s="96" t="s">
        <v>2441</v>
      </c>
      <c r="E43" s="126">
        <v>931</v>
      </c>
      <c r="F43" s="142" t="str">
        <f>VLOOKUP(E43,VIP!$A$2:$O15458,2,0)</f>
        <v>DRBR24N</v>
      </c>
      <c r="G43" s="142" t="str">
        <f>VLOOKUP(E43,'LISTADO ATM'!$A$2:$B$900,2,0)</f>
        <v xml:space="preserve">ATM Autobanco Luperón I </v>
      </c>
      <c r="H43" s="142" t="str">
        <f>VLOOKUP(E43,VIP!$A$2:$O20419,7,FALSE)</f>
        <v>Si</v>
      </c>
      <c r="I43" s="142" t="str">
        <f>VLOOKUP(E43,VIP!$A$2:$O12384,8,FALSE)</f>
        <v>Si</v>
      </c>
      <c r="J43" s="142" t="str">
        <f>VLOOKUP(E43,VIP!$A$2:$O12334,8,FALSE)</f>
        <v>Si</v>
      </c>
      <c r="K43" s="142" t="str">
        <f>VLOOKUP(E43,VIP!$A$2:$O15908,6,0)</f>
        <v>NO</v>
      </c>
      <c r="L43" s="135" t="s">
        <v>2434</v>
      </c>
      <c r="M43" s="95" t="s">
        <v>2438</v>
      </c>
      <c r="N43" s="95" t="s">
        <v>2444</v>
      </c>
      <c r="O43" s="142" t="s">
        <v>2445</v>
      </c>
      <c r="P43" s="142"/>
      <c r="Q43" s="129" t="s">
        <v>2434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DISTRITO NACIONAL</v>
      </c>
      <c r="B44" s="126" t="s">
        <v>2735</v>
      </c>
      <c r="C44" s="96">
        <v>44436.008773148147</v>
      </c>
      <c r="D44" s="96" t="s">
        <v>2174</v>
      </c>
      <c r="E44" s="126">
        <v>318</v>
      </c>
      <c r="F44" s="142" t="str">
        <f>VLOOKUP(E44,VIP!$A$2:$O15477,2,0)</f>
        <v>DRBR318</v>
      </c>
      <c r="G44" s="142" t="str">
        <f>VLOOKUP(E44,'LISTADO ATM'!$A$2:$B$900,2,0)</f>
        <v>ATM Autoservicio Lope de Vega</v>
      </c>
      <c r="H44" s="142" t="str">
        <f>VLOOKUP(E44,VIP!$A$2:$O20438,7,FALSE)</f>
        <v>Si</v>
      </c>
      <c r="I44" s="142" t="str">
        <f>VLOOKUP(E44,VIP!$A$2:$O12403,8,FALSE)</f>
        <v>Si</v>
      </c>
      <c r="J44" s="142" t="str">
        <f>VLOOKUP(E44,VIP!$A$2:$O12353,8,FALSE)</f>
        <v>Si</v>
      </c>
      <c r="K44" s="142" t="str">
        <f>VLOOKUP(E44,VIP!$A$2:$O15927,6,0)</f>
        <v>NO</v>
      </c>
      <c r="L44" s="135" t="s">
        <v>2685</v>
      </c>
      <c r="M44" s="95" t="s">
        <v>2438</v>
      </c>
      <c r="N44" s="95" t="s">
        <v>2444</v>
      </c>
      <c r="O44" s="142" t="s">
        <v>2446</v>
      </c>
      <c r="P44" s="142"/>
      <c r="Q44" s="129" t="s">
        <v>2685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NORTE</v>
      </c>
      <c r="B45" s="126" t="s">
        <v>2687</v>
      </c>
      <c r="C45" s="96">
        <v>44435.805555555555</v>
      </c>
      <c r="D45" s="96" t="s">
        <v>2175</v>
      </c>
      <c r="E45" s="126">
        <v>479</v>
      </c>
      <c r="F45" s="142" t="str">
        <f>VLOOKUP(E45,VIP!$A$2:$O15457,2,0)</f>
        <v>DRBR479</v>
      </c>
      <c r="G45" s="142" t="str">
        <f>VLOOKUP(E45,'LISTADO ATM'!$A$2:$B$900,2,0)</f>
        <v>ATM Estación Next Yapur Dumit</v>
      </c>
      <c r="H45" s="142">
        <f>VLOOKUP(E45,VIP!$A$2:$O20418,7,FALSE)</f>
        <v>0</v>
      </c>
      <c r="I45" s="142">
        <f>VLOOKUP(E45,VIP!$A$2:$O12383,8,FALSE)</f>
        <v>0</v>
      </c>
      <c r="J45" s="142">
        <f>VLOOKUP(E45,VIP!$A$2:$O12333,8,FALSE)</f>
        <v>0</v>
      </c>
      <c r="K45" s="142">
        <f>VLOOKUP(E45,VIP!$A$2:$O15907,6,0)</f>
        <v>0</v>
      </c>
      <c r="L45" s="135" t="s">
        <v>2685</v>
      </c>
      <c r="M45" s="95" t="s">
        <v>2438</v>
      </c>
      <c r="N45" s="95" t="s">
        <v>2444</v>
      </c>
      <c r="O45" s="142" t="s">
        <v>2583</v>
      </c>
      <c r="P45" s="142"/>
      <c r="Q45" s="129" t="s">
        <v>2685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NORTE</v>
      </c>
      <c r="B46" s="126" t="s">
        <v>2675</v>
      </c>
      <c r="C46" s="96">
        <v>44435.572094907409</v>
      </c>
      <c r="D46" s="96" t="s">
        <v>2175</v>
      </c>
      <c r="E46" s="126">
        <v>496</v>
      </c>
      <c r="F46" s="142" t="str">
        <f>VLOOKUP(E46,VIP!$A$2:$O15466,2,0)</f>
        <v>DRBR496</v>
      </c>
      <c r="G46" s="142" t="str">
        <f>VLOOKUP(E46,'LISTADO ATM'!$A$2:$B$900,2,0)</f>
        <v xml:space="preserve">ATM Multicentro La Sirena Bonao </v>
      </c>
      <c r="H46" s="142" t="str">
        <f>VLOOKUP(E46,VIP!$A$2:$O20427,7,FALSE)</f>
        <v>Si</v>
      </c>
      <c r="I46" s="142" t="str">
        <f>VLOOKUP(E46,VIP!$A$2:$O12392,8,FALSE)</f>
        <v>Si</v>
      </c>
      <c r="J46" s="142" t="str">
        <f>VLOOKUP(E46,VIP!$A$2:$O12342,8,FALSE)</f>
        <v>Si</v>
      </c>
      <c r="K46" s="142" t="str">
        <f>VLOOKUP(E46,VIP!$A$2:$O15916,6,0)</f>
        <v>NO</v>
      </c>
      <c r="L46" s="135" t="s">
        <v>2685</v>
      </c>
      <c r="M46" s="95" t="s">
        <v>2438</v>
      </c>
      <c r="N46" s="95" t="s">
        <v>2444</v>
      </c>
      <c r="O46" s="142" t="s">
        <v>2583</v>
      </c>
      <c r="P46" s="142" t="s">
        <v>2629</v>
      </c>
      <c r="Q46" s="129" t="s">
        <v>2685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DISTRITO NACIONAL</v>
      </c>
      <c r="B47" s="126" t="s">
        <v>2695</v>
      </c>
      <c r="C47" s="96">
        <v>44435.722615740742</v>
      </c>
      <c r="D47" s="96" t="s">
        <v>2174</v>
      </c>
      <c r="E47" s="126">
        <v>13</v>
      </c>
      <c r="F47" s="142" t="str">
        <f>VLOOKUP(E47,VIP!$A$2:$O15471,2,0)</f>
        <v>DRBR013</v>
      </c>
      <c r="G47" s="142" t="str">
        <f>VLOOKUP(E47,'LISTADO ATM'!$A$2:$B$900,2,0)</f>
        <v xml:space="preserve">ATM CDEEE </v>
      </c>
      <c r="H47" s="142" t="str">
        <f>VLOOKUP(E47,VIP!$A$2:$O20432,7,FALSE)</f>
        <v>Si</v>
      </c>
      <c r="I47" s="142" t="str">
        <f>VLOOKUP(E47,VIP!$A$2:$O12397,8,FALSE)</f>
        <v>Si</v>
      </c>
      <c r="J47" s="142" t="str">
        <f>VLOOKUP(E47,VIP!$A$2:$O12347,8,FALSE)</f>
        <v>Si</v>
      </c>
      <c r="K47" s="142" t="str">
        <f>VLOOKUP(E47,VIP!$A$2:$O15921,6,0)</f>
        <v>NO</v>
      </c>
      <c r="L47" s="135" t="s">
        <v>2632</v>
      </c>
      <c r="M47" s="95" t="s">
        <v>2438</v>
      </c>
      <c r="N47" s="95" t="s">
        <v>2683</v>
      </c>
      <c r="O47" s="142" t="s">
        <v>2446</v>
      </c>
      <c r="P47" s="142"/>
      <c r="Q47" s="129" t="s">
        <v>2632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ESTE</v>
      </c>
      <c r="B48" s="126" t="s">
        <v>2704</v>
      </c>
      <c r="C48" s="96">
        <v>44435.970821759256</v>
      </c>
      <c r="D48" s="96" t="s">
        <v>2174</v>
      </c>
      <c r="E48" s="126">
        <v>933</v>
      </c>
      <c r="F48" s="142" t="str">
        <f>VLOOKUP(E48,VIP!$A$2:$O15478,2,0)</f>
        <v>DRBR933</v>
      </c>
      <c r="G48" s="142" t="str">
        <f>VLOOKUP(E48,'LISTADO ATM'!$A$2:$B$900,2,0)</f>
        <v>ATM Hotel Dreams Punta Cana II</v>
      </c>
      <c r="H48" s="142" t="str">
        <f>VLOOKUP(E48,VIP!$A$2:$O20439,7,FALSE)</f>
        <v>Si</v>
      </c>
      <c r="I48" s="142" t="str">
        <f>VLOOKUP(E48,VIP!$A$2:$O12404,8,FALSE)</f>
        <v>Si</v>
      </c>
      <c r="J48" s="142" t="str">
        <f>VLOOKUP(E48,VIP!$A$2:$O12354,8,FALSE)</f>
        <v>Si</v>
      </c>
      <c r="K48" s="142" t="str">
        <f>VLOOKUP(E48,VIP!$A$2:$O15928,6,0)</f>
        <v>NO</v>
      </c>
      <c r="L48" s="135" t="s">
        <v>2632</v>
      </c>
      <c r="M48" s="95" t="s">
        <v>2438</v>
      </c>
      <c r="N48" s="95" t="s">
        <v>2444</v>
      </c>
      <c r="O48" s="142" t="s">
        <v>2446</v>
      </c>
      <c r="P48" s="142"/>
      <c r="Q48" s="129" t="s">
        <v>2632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DISTRITO NACIONAL</v>
      </c>
      <c r="B49" s="126" t="s">
        <v>2691</v>
      </c>
      <c r="C49" s="96">
        <v>44435.764861111114</v>
      </c>
      <c r="D49" s="96" t="s">
        <v>2174</v>
      </c>
      <c r="E49" s="126">
        <v>26</v>
      </c>
      <c r="F49" s="142" t="str">
        <f>VLOOKUP(E49,VIP!$A$2:$O15466,2,0)</f>
        <v>DRBR221</v>
      </c>
      <c r="G49" s="142" t="str">
        <f>VLOOKUP(E49,'LISTADO ATM'!$A$2:$B$900,2,0)</f>
        <v>ATM S/M Jumbo San Isidro</v>
      </c>
      <c r="H49" s="142" t="str">
        <f>VLOOKUP(E49,VIP!$A$2:$O20427,7,FALSE)</f>
        <v>Si</v>
      </c>
      <c r="I49" s="142" t="str">
        <f>VLOOKUP(E49,VIP!$A$2:$O12392,8,FALSE)</f>
        <v>Si</v>
      </c>
      <c r="J49" s="142" t="str">
        <f>VLOOKUP(E49,VIP!$A$2:$O12342,8,FALSE)</f>
        <v>Si</v>
      </c>
      <c r="K49" s="142" t="str">
        <f>VLOOKUP(E49,VIP!$A$2:$O15916,6,0)</f>
        <v>NO</v>
      </c>
      <c r="L49" s="135" t="s">
        <v>2634</v>
      </c>
      <c r="M49" s="95" t="s">
        <v>2438</v>
      </c>
      <c r="N49" s="95" t="s">
        <v>2444</v>
      </c>
      <c r="O49" s="142" t="s">
        <v>2446</v>
      </c>
      <c r="P49" s="142" t="s">
        <v>2629</v>
      </c>
      <c r="Q49" s="129" t="s">
        <v>2634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DISTRITO NACIONAL</v>
      </c>
      <c r="B50" s="126" t="s">
        <v>2686</v>
      </c>
      <c r="C50" s="96">
        <v>44435.807233796295</v>
      </c>
      <c r="D50" s="96" t="s">
        <v>2174</v>
      </c>
      <c r="E50" s="126">
        <v>449</v>
      </c>
      <c r="F50" s="142" t="str">
        <f>VLOOKUP(E50,VIP!$A$2:$O15456,2,0)</f>
        <v>DRBR449</v>
      </c>
      <c r="G50" s="142" t="str">
        <f>VLOOKUP(E50,'LISTADO ATM'!$A$2:$B$900,2,0)</f>
        <v>ATM Autobanco Lope de Vega II</v>
      </c>
      <c r="H50" s="142" t="str">
        <f>VLOOKUP(E50,VIP!$A$2:$O20417,7,FALSE)</f>
        <v>Si</v>
      </c>
      <c r="I50" s="142" t="str">
        <f>VLOOKUP(E50,VIP!$A$2:$O12382,8,FALSE)</f>
        <v>Si</v>
      </c>
      <c r="J50" s="142" t="str">
        <f>VLOOKUP(E50,VIP!$A$2:$O12332,8,FALSE)</f>
        <v>Si</v>
      </c>
      <c r="K50" s="142" t="str">
        <f>VLOOKUP(E50,VIP!$A$2:$O15906,6,0)</f>
        <v>NO</v>
      </c>
      <c r="L50" s="135" t="s">
        <v>2634</v>
      </c>
      <c r="M50" s="95" t="s">
        <v>2438</v>
      </c>
      <c r="N50" s="95" t="s">
        <v>2444</v>
      </c>
      <c r="O50" s="142" t="s">
        <v>2446</v>
      </c>
      <c r="P50" s="142" t="s">
        <v>2629</v>
      </c>
      <c r="Q50" s="129" t="s">
        <v>2634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DISTRITO NACIONAL</v>
      </c>
      <c r="B51" s="126" t="s">
        <v>2693</v>
      </c>
      <c r="C51" s="96">
        <v>44435.763483796298</v>
      </c>
      <c r="D51" s="96" t="s">
        <v>2174</v>
      </c>
      <c r="E51" s="126">
        <v>932</v>
      </c>
      <c r="F51" s="142" t="str">
        <f>VLOOKUP(E51,VIP!$A$2:$O15469,2,0)</f>
        <v>DRBR01E</v>
      </c>
      <c r="G51" s="142" t="str">
        <f>VLOOKUP(E51,'LISTADO ATM'!$A$2:$B$900,2,0)</f>
        <v xml:space="preserve">ATM Banco Agrícola </v>
      </c>
      <c r="H51" s="142" t="str">
        <f>VLOOKUP(E51,VIP!$A$2:$O20430,7,FALSE)</f>
        <v>Si</v>
      </c>
      <c r="I51" s="142" t="str">
        <f>VLOOKUP(E51,VIP!$A$2:$O12395,8,FALSE)</f>
        <v>Si</v>
      </c>
      <c r="J51" s="142" t="str">
        <f>VLOOKUP(E51,VIP!$A$2:$O12345,8,FALSE)</f>
        <v>Si</v>
      </c>
      <c r="K51" s="142" t="str">
        <f>VLOOKUP(E51,VIP!$A$2:$O15919,6,0)</f>
        <v>NO</v>
      </c>
      <c r="L51" s="135" t="s">
        <v>2634</v>
      </c>
      <c r="M51" s="218" t="s">
        <v>2535</v>
      </c>
      <c r="N51" s="95" t="s">
        <v>2444</v>
      </c>
      <c r="O51" s="142" t="s">
        <v>2446</v>
      </c>
      <c r="P51" s="142" t="s">
        <v>2736</v>
      </c>
      <c r="Q51" s="219"/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DISTRITO NACIONAL</v>
      </c>
      <c r="B52" s="126" t="s">
        <v>2642</v>
      </c>
      <c r="C52" s="96">
        <v>44434.459016203706</v>
      </c>
      <c r="D52" s="96" t="s">
        <v>2174</v>
      </c>
      <c r="E52" s="126">
        <v>909</v>
      </c>
      <c r="F52" s="142" t="str">
        <f>VLOOKUP(E52,VIP!$A$2:$O15451,2,0)</f>
        <v>DRBR01A</v>
      </c>
      <c r="G52" s="142" t="str">
        <f>VLOOKUP(E52,'LISTADO ATM'!$A$2:$B$900,2,0)</f>
        <v xml:space="preserve">ATM UNP UASD </v>
      </c>
      <c r="H52" s="142" t="str">
        <f>VLOOKUP(E52,VIP!$A$2:$O20412,7,FALSE)</f>
        <v>Si</v>
      </c>
      <c r="I52" s="142" t="str">
        <f>VLOOKUP(E52,VIP!$A$2:$O12377,8,FALSE)</f>
        <v>Si</v>
      </c>
      <c r="J52" s="142" t="str">
        <f>VLOOKUP(E52,VIP!$A$2:$O12327,8,FALSE)</f>
        <v>Si</v>
      </c>
      <c r="K52" s="142" t="str">
        <f>VLOOKUP(E52,VIP!$A$2:$O15901,6,0)</f>
        <v>SI</v>
      </c>
      <c r="L52" s="135" t="s">
        <v>2627</v>
      </c>
      <c r="M52" s="95" t="s">
        <v>2438</v>
      </c>
      <c r="N52" s="95" t="s">
        <v>2638</v>
      </c>
      <c r="O52" s="142" t="s">
        <v>2446</v>
      </c>
      <c r="P52" s="142"/>
      <c r="Q52" s="129" t="s">
        <v>2627</v>
      </c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NORTE</v>
      </c>
      <c r="B53" s="126" t="s">
        <v>2727</v>
      </c>
      <c r="C53" s="96">
        <v>44436.073067129626</v>
      </c>
      <c r="D53" s="96" t="s">
        <v>2460</v>
      </c>
      <c r="E53" s="126">
        <v>3</v>
      </c>
      <c r="F53" s="142" t="str">
        <f>VLOOKUP(E53,VIP!$A$2:$O15469,2,0)</f>
        <v>DRBR003</v>
      </c>
      <c r="G53" s="142" t="str">
        <f>VLOOKUP(E53,'LISTADO ATM'!$A$2:$B$900,2,0)</f>
        <v>ATM Autoservicio La Vega Real</v>
      </c>
      <c r="H53" s="142" t="str">
        <f>VLOOKUP(E53,VIP!$A$2:$O20430,7,FALSE)</f>
        <v>Si</v>
      </c>
      <c r="I53" s="142" t="str">
        <f>VLOOKUP(E53,VIP!$A$2:$O12395,8,FALSE)</f>
        <v>Si</v>
      </c>
      <c r="J53" s="142" t="str">
        <f>VLOOKUP(E53,VIP!$A$2:$O12345,8,FALSE)</f>
        <v>Si</v>
      </c>
      <c r="K53" s="142" t="str">
        <f>VLOOKUP(E53,VIP!$A$2:$O15919,6,0)</f>
        <v>NO</v>
      </c>
      <c r="L53" s="135" t="s">
        <v>2410</v>
      </c>
      <c r="M53" s="95" t="s">
        <v>2438</v>
      </c>
      <c r="N53" s="95" t="s">
        <v>2444</v>
      </c>
      <c r="O53" s="142" t="s">
        <v>2461</v>
      </c>
      <c r="P53" s="142"/>
      <c r="Q53" s="129" t="s">
        <v>2410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ESTE</v>
      </c>
      <c r="B54" s="126" t="s">
        <v>2690</v>
      </c>
      <c r="C54" s="96">
        <v>44435.765381944446</v>
      </c>
      <c r="D54" s="96" t="s">
        <v>2460</v>
      </c>
      <c r="E54" s="126">
        <v>16</v>
      </c>
      <c r="F54" s="142" t="str">
        <f>VLOOKUP(E54,VIP!$A$2:$O15464,2,0)</f>
        <v>DRBR046</v>
      </c>
      <c r="G54" s="142" t="str">
        <f>VLOOKUP(E54,'LISTADO ATM'!$A$2:$B$900,2,0)</f>
        <v>ATM Estación Texaco Sabana de la Mar</v>
      </c>
      <c r="H54" s="142" t="str">
        <f>VLOOKUP(E54,VIP!$A$2:$O20425,7,FALSE)</f>
        <v>Si</v>
      </c>
      <c r="I54" s="142" t="str">
        <f>VLOOKUP(E54,VIP!$A$2:$O12390,8,FALSE)</f>
        <v>Si</v>
      </c>
      <c r="J54" s="142" t="str">
        <f>VLOOKUP(E54,VIP!$A$2:$O12340,8,FALSE)</f>
        <v>Si</v>
      </c>
      <c r="K54" s="142" t="str">
        <f>VLOOKUP(E54,VIP!$A$2:$O15914,6,0)</f>
        <v>NO</v>
      </c>
      <c r="L54" s="135" t="s">
        <v>2410</v>
      </c>
      <c r="M54" s="95" t="s">
        <v>2438</v>
      </c>
      <c r="N54" s="95" t="s">
        <v>2444</v>
      </c>
      <c r="O54" s="142" t="s">
        <v>2461</v>
      </c>
      <c r="P54" s="142"/>
      <c r="Q54" s="129" t="s">
        <v>2410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SUR</v>
      </c>
      <c r="B55" s="126" t="s">
        <v>2706</v>
      </c>
      <c r="C55" s="96">
        <v>44435.960277777776</v>
      </c>
      <c r="D55" s="96" t="s">
        <v>2460</v>
      </c>
      <c r="E55" s="126">
        <v>44</v>
      </c>
      <c r="F55" s="142" t="str">
        <f>VLOOKUP(E55,VIP!$A$2:$O15460,2,0)</f>
        <v>DRBR044</v>
      </c>
      <c r="G55" s="142" t="str">
        <f>VLOOKUP(E55,'LISTADO ATM'!$A$2:$B$900,2,0)</f>
        <v xml:space="preserve">ATM Oficina Pedernales </v>
      </c>
      <c r="H55" s="142" t="str">
        <f>VLOOKUP(E55,VIP!$A$2:$O20421,7,FALSE)</f>
        <v>Si</v>
      </c>
      <c r="I55" s="142" t="str">
        <f>VLOOKUP(E55,VIP!$A$2:$O12386,8,FALSE)</f>
        <v>Si</v>
      </c>
      <c r="J55" s="142" t="str">
        <f>VLOOKUP(E55,VIP!$A$2:$O12336,8,FALSE)</f>
        <v>Si</v>
      </c>
      <c r="K55" s="142" t="str">
        <f>VLOOKUP(E55,VIP!$A$2:$O15910,6,0)</f>
        <v>SI</v>
      </c>
      <c r="L55" s="135" t="s">
        <v>2410</v>
      </c>
      <c r="M55" s="95" t="s">
        <v>2438</v>
      </c>
      <c r="N55" s="95" t="s">
        <v>2444</v>
      </c>
      <c r="O55" s="142" t="s">
        <v>2461</v>
      </c>
      <c r="P55" s="142"/>
      <c r="Q55" s="129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ESTE</v>
      </c>
      <c r="B56" s="126" t="s">
        <v>2708</v>
      </c>
      <c r="C56" s="96">
        <v>44435.958923611113</v>
      </c>
      <c r="D56" s="96" t="s">
        <v>2460</v>
      </c>
      <c r="E56" s="126">
        <v>114</v>
      </c>
      <c r="F56" s="142" t="str">
        <f>VLOOKUP(E56,VIP!$A$2:$O15462,2,0)</f>
        <v>DRBR114</v>
      </c>
      <c r="G56" s="142" t="str">
        <f>VLOOKUP(E56,'LISTADO ATM'!$A$2:$B$900,2,0)</f>
        <v xml:space="preserve">ATM Oficina Hato Mayor </v>
      </c>
      <c r="H56" s="142" t="str">
        <f>VLOOKUP(E56,VIP!$A$2:$O20423,7,FALSE)</f>
        <v>Si</v>
      </c>
      <c r="I56" s="142" t="str">
        <f>VLOOKUP(E56,VIP!$A$2:$O12388,8,FALSE)</f>
        <v>Si</v>
      </c>
      <c r="J56" s="142" t="str">
        <f>VLOOKUP(E56,VIP!$A$2:$O12338,8,FALSE)</f>
        <v>Si</v>
      </c>
      <c r="K56" s="142" t="str">
        <f>VLOOKUP(E56,VIP!$A$2:$O15912,6,0)</f>
        <v>NO</v>
      </c>
      <c r="L56" s="135" t="s">
        <v>2410</v>
      </c>
      <c r="M56" s="95" t="s">
        <v>2438</v>
      </c>
      <c r="N56" s="95" t="s">
        <v>2444</v>
      </c>
      <c r="O56" s="142" t="s">
        <v>2461</v>
      </c>
      <c r="P56" s="142"/>
      <c r="Q56" s="129" t="s">
        <v>2410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ESTE</v>
      </c>
      <c r="B57" s="126" t="s">
        <v>2709</v>
      </c>
      <c r="C57" s="96">
        <v>44435.958240740743</v>
      </c>
      <c r="D57" s="96" t="s">
        <v>2460</v>
      </c>
      <c r="E57" s="126">
        <v>121</v>
      </c>
      <c r="F57" s="142" t="str">
        <f>VLOOKUP(E57,VIP!$A$2:$O15463,2,0)</f>
        <v>DRBR121</v>
      </c>
      <c r="G57" s="142" t="str">
        <f>VLOOKUP(E57,'LISTADO ATM'!$A$2:$B$900,2,0)</f>
        <v xml:space="preserve">ATM Oficina Bayaguana </v>
      </c>
      <c r="H57" s="142" t="str">
        <f>VLOOKUP(E57,VIP!$A$2:$O20424,7,FALSE)</f>
        <v>Si</v>
      </c>
      <c r="I57" s="142" t="str">
        <f>VLOOKUP(E57,VIP!$A$2:$O12389,8,FALSE)</f>
        <v>Si</v>
      </c>
      <c r="J57" s="142" t="str">
        <f>VLOOKUP(E57,VIP!$A$2:$O12339,8,FALSE)</f>
        <v>Si</v>
      </c>
      <c r="K57" s="142" t="str">
        <f>VLOOKUP(E57,VIP!$A$2:$O15913,6,0)</f>
        <v>SI</v>
      </c>
      <c r="L57" s="135" t="s">
        <v>2410</v>
      </c>
      <c r="M57" s="95" t="s">
        <v>2438</v>
      </c>
      <c r="N57" s="95" t="s">
        <v>2444</v>
      </c>
      <c r="O57" s="142" t="s">
        <v>2461</v>
      </c>
      <c r="P57" s="142"/>
      <c r="Q57" s="129" t="s">
        <v>2410</v>
      </c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NORTE</v>
      </c>
      <c r="B58" s="126" t="s">
        <v>2692</v>
      </c>
      <c r="C58" s="96">
        <v>44435.764293981483</v>
      </c>
      <c r="D58" s="96" t="s">
        <v>2612</v>
      </c>
      <c r="E58" s="126">
        <v>129</v>
      </c>
      <c r="F58" s="142" t="str">
        <f>VLOOKUP(E58,VIP!$A$2:$O15467,2,0)</f>
        <v>DRBR129</v>
      </c>
      <c r="G58" s="142" t="str">
        <f>VLOOKUP(E58,'LISTADO ATM'!$A$2:$B$900,2,0)</f>
        <v xml:space="preserve">ATM Multicentro La Sirena (Santiago) </v>
      </c>
      <c r="H58" s="142" t="str">
        <f>VLOOKUP(E58,VIP!$A$2:$O20428,7,FALSE)</f>
        <v>Si</v>
      </c>
      <c r="I58" s="142" t="str">
        <f>VLOOKUP(E58,VIP!$A$2:$O12393,8,FALSE)</f>
        <v>Si</v>
      </c>
      <c r="J58" s="142" t="str">
        <f>VLOOKUP(E58,VIP!$A$2:$O12343,8,FALSE)</f>
        <v>Si</v>
      </c>
      <c r="K58" s="142" t="str">
        <f>VLOOKUP(E58,VIP!$A$2:$O15917,6,0)</f>
        <v>SI</v>
      </c>
      <c r="L58" s="135" t="s">
        <v>2410</v>
      </c>
      <c r="M58" s="95" t="s">
        <v>2438</v>
      </c>
      <c r="N58" s="95" t="s">
        <v>2638</v>
      </c>
      <c r="O58" s="142" t="s">
        <v>2613</v>
      </c>
      <c r="P58" s="142"/>
      <c r="Q58" s="129" t="s">
        <v>2410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NORTE</v>
      </c>
      <c r="B59" s="126" t="s">
        <v>2688</v>
      </c>
      <c r="C59" s="96">
        <v>44435.767685185187</v>
      </c>
      <c r="D59" s="96" t="s">
        <v>2612</v>
      </c>
      <c r="E59" s="126">
        <v>154</v>
      </c>
      <c r="F59" s="142" t="str">
        <f>VLOOKUP(E59,VIP!$A$2:$O15461,2,0)</f>
        <v>DRBR154</v>
      </c>
      <c r="G59" s="142" t="str">
        <f>VLOOKUP(E59,'LISTADO ATM'!$A$2:$B$900,2,0)</f>
        <v xml:space="preserve">ATM Oficina Sánchez </v>
      </c>
      <c r="H59" s="142" t="str">
        <f>VLOOKUP(E59,VIP!$A$2:$O20422,7,FALSE)</f>
        <v>Si</v>
      </c>
      <c r="I59" s="142" t="str">
        <f>VLOOKUP(E59,VIP!$A$2:$O12387,8,FALSE)</f>
        <v>Si</v>
      </c>
      <c r="J59" s="142" t="str">
        <f>VLOOKUP(E59,VIP!$A$2:$O12337,8,FALSE)</f>
        <v>Si</v>
      </c>
      <c r="K59" s="142" t="str">
        <f>VLOOKUP(E59,VIP!$A$2:$O15911,6,0)</f>
        <v>SI</v>
      </c>
      <c r="L59" s="135" t="s">
        <v>2410</v>
      </c>
      <c r="M59" s="95" t="s">
        <v>2438</v>
      </c>
      <c r="N59" s="95" t="s">
        <v>2638</v>
      </c>
      <c r="O59" s="142" t="s">
        <v>2613</v>
      </c>
      <c r="P59" s="142"/>
      <c r="Q59" s="129" t="s">
        <v>2410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ESTE</v>
      </c>
      <c r="B60" s="126" t="s">
        <v>2680</v>
      </c>
      <c r="C60" s="96">
        <v>44435.521724537037</v>
      </c>
      <c r="D60" s="96" t="s">
        <v>2460</v>
      </c>
      <c r="E60" s="126">
        <v>158</v>
      </c>
      <c r="F60" s="142" t="str">
        <f>VLOOKUP(E60,VIP!$A$2:$O15478,2,0)</f>
        <v>DRBR158</v>
      </c>
      <c r="G60" s="142" t="str">
        <f>VLOOKUP(E60,'LISTADO ATM'!$A$2:$B$900,2,0)</f>
        <v xml:space="preserve">ATM Oficina Romana Norte </v>
      </c>
      <c r="H60" s="142" t="str">
        <f>VLOOKUP(E60,VIP!$A$2:$O20439,7,FALSE)</f>
        <v>Si</v>
      </c>
      <c r="I60" s="142" t="str">
        <f>VLOOKUP(E60,VIP!$A$2:$O12404,8,FALSE)</f>
        <v>Si</v>
      </c>
      <c r="J60" s="142" t="str">
        <f>VLOOKUP(E60,VIP!$A$2:$O12354,8,FALSE)</f>
        <v>Si</v>
      </c>
      <c r="K60" s="142" t="str">
        <f>VLOOKUP(E60,VIP!$A$2:$O15928,6,0)</f>
        <v>SI</v>
      </c>
      <c r="L60" s="135" t="s">
        <v>2410</v>
      </c>
      <c r="M60" s="95" t="s">
        <v>2438</v>
      </c>
      <c r="N60" s="95" t="s">
        <v>2444</v>
      </c>
      <c r="O60" s="142" t="s">
        <v>2631</v>
      </c>
      <c r="P60" s="142"/>
      <c r="Q60" s="129" t="s">
        <v>2410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SUR</v>
      </c>
      <c r="B61" s="126" t="s">
        <v>2726</v>
      </c>
      <c r="C61" s="96">
        <v>44436.09202546296</v>
      </c>
      <c r="D61" s="96" t="s">
        <v>2460</v>
      </c>
      <c r="E61" s="126">
        <v>182</v>
      </c>
      <c r="F61" s="142" t="str">
        <f>VLOOKUP(E61,VIP!$A$2:$O15468,2,0)</f>
        <v>DRBR182</v>
      </c>
      <c r="G61" s="142" t="str">
        <f>VLOOKUP(E61,'LISTADO ATM'!$A$2:$B$900,2,0)</f>
        <v xml:space="preserve">ATM Barahona Comb </v>
      </c>
      <c r="H61" s="142" t="str">
        <f>VLOOKUP(E61,VIP!$A$2:$O20429,7,FALSE)</f>
        <v>Si</v>
      </c>
      <c r="I61" s="142" t="str">
        <f>VLOOKUP(E61,VIP!$A$2:$O12394,8,FALSE)</f>
        <v>Si</v>
      </c>
      <c r="J61" s="142" t="str">
        <f>VLOOKUP(E61,VIP!$A$2:$O12344,8,FALSE)</f>
        <v>Si</v>
      </c>
      <c r="K61" s="142" t="str">
        <f>VLOOKUP(E61,VIP!$A$2:$O15918,6,0)</f>
        <v>NO</v>
      </c>
      <c r="L61" s="135" t="s">
        <v>2410</v>
      </c>
      <c r="M61" s="95" t="s">
        <v>2438</v>
      </c>
      <c r="N61" s="95" t="s">
        <v>2444</v>
      </c>
      <c r="O61" s="142" t="s">
        <v>2461</v>
      </c>
      <c r="P61" s="142"/>
      <c r="Q61" s="129" t="s">
        <v>2410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DISTRITO NACIONAL</v>
      </c>
      <c r="B62" s="126" t="s">
        <v>2725</v>
      </c>
      <c r="C62" s="96">
        <v>44436.097013888888</v>
      </c>
      <c r="D62" s="96" t="s">
        <v>2441</v>
      </c>
      <c r="E62" s="126">
        <v>183</v>
      </c>
      <c r="F62" s="142" t="str">
        <f>VLOOKUP(E62,VIP!$A$2:$O15467,2,0)</f>
        <v>DRBR183</v>
      </c>
      <c r="G62" s="142" t="str">
        <f>VLOOKUP(E62,'LISTADO ATM'!$A$2:$B$900,2,0)</f>
        <v>ATM Estación Nativa Km. 22 Aut. Duarte.</v>
      </c>
      <c r="H62" s="142" t="str">
        <f>VLOOKUP(E62,VIP!$A$2:$O20428,7,FALSE)</f>
        <v>N/A</v>
      </c>
      <c r="I62" s="142" t="str">
        <f>VLOOKUP(E62,VIP!$A$2:$O12393,8,FALSE)</f>
        <v>N/A</v>
      </c>
      <c r="J62" s="142" t="str">
        <f>VLOOKUP(E62,VIP!$A$2:$O12343,8,FALSE)</f>
        <v>N/A</v>
      </c>
      <c r="K62" s="142" t="str">
        <f>VLOOKUP(E62,VIP!$A$2:$O15917,6,0)</f>
        <v>N/A</v>
      </c>
      <c r="L62" s="135" t="s">
        <v>2410</v>
      </c>
      <c r="M62" s="95" t="s">
        <v>2438</v>
      </c>
      <c r="N62" s="95" t="s">
        <v>2444</v>
      </c>
      <c r="O62" s="142" t="s">
        <v>2445</v>
      </c>
      <c r="P62" s="142"/>
      <c r="Q62" s="129" t="s">
        <v>2410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DISTRITO NACIONAL</v>
      </c>
      <c r="B63" s="126" t="s">
        <v>2700</v>
      </c>
      <c r="C63" s="96">
        <v>44435.647939814815</v>
      </c>
      <c r="D63" s="96" t="s">
        <v>2441</v>
      </c>
      <c r="E63" s="126">
        <v>227</v>
      </c>
      <c r="F63" s="142" t="str">
        <f>VLOOKUP(E63,VIP!$A$2:$O15478,2,0)</f>
        <v>DRBR227</v>
      </c>
      <c r="G63" s="142" t="str">
        <f>VLOOKUP(E63,'LISTADO ATM'!$A$2:$B$900,2,0)</f>
        <v xml:space="preserve">ATM S/M Bravo Av. Enriquillo </v>
      </c>
      <c r="H63" s="142" t="str">
        <f>VLOOKUP(E63,VIP!$A$2:$O20439,7,FALSE)</f>
        <v>Si</v>
      </c>
      <c r="I63" s="142" t="str">
        <f>VLOOKUP(E63,VIP!$A$2:$O12404,8,FALSE)</f>
        <v>Si</v>
      </c>
      <c r="J63" s="142" t="str">
        <f>VLOOKUP(E63,VIP!$A$2:$O12354,8,FALSE)</f>
        <v>Si</v>
      </c>
      <c r="K63" s="142" t="str">
        <f>VLOOKUP(E63,VIP!$A$2:$O15928,6,0)</f>
        <v>NO</v>
      </c>
      <c r="L63" s="135" t="s">
        <v>2410</v>
      </c>
      <c r="M63" s="95" t="s">
        <v>2438</v>
      </c>
      <c r="N63" s="95" t="s">
        <v>2444</v>
      </c>
      <c r="O63" s="142" t="s">
        <v>2445</v>
      </c>
      <c r="P63" s="142"/>
      <c r="Q63" s="129" t="s">
        <v>2410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DISTRITO NACIONAL</v>
      </c>
      <c r="B64" s="126" t="s">
        <v>2689</v>
      </c>
      <c r="C64" s="96">
        <v>44435.766828703701</v>
      </c>
      <c r="D64" s="96" t="s">
        <v>2441</v>
      </c>
      <c r="E64" s="126">
        <v>331</v>
      </c>
      <c r="F64" s="142" t="str">
        <f>VLOOKUP(E64,VIP!$A$2:$O15462,2,0)</f>
        <v>DRBR331</v>
      </c>
      <c r="G64" s="142" t="str">
        <f>VLOOKUP(E64,'LISTADO ATM'!$A$2:$B$900,2,0)</f>
        <v>ATM Ayuntamiento Sto. Dgo. Este</v>
      </c>
      <c r="H64" s="142" t="str">
        <f>VLOOKUP(E64,VIP!$A$2:$O20423,7,FALSE)</f>
        <v>N/A</v>
      </c>
      <c r="I64" s="142" t="str">
        <f>VLOOKUP(E64,VIP!$A$2:$O12388,8,FALSE)</f>
        <v>N/A</v>
      </c>
      <c r="J64" s="142" t="str">
        <f>VLOOKUP(E64,VIP!$A$2:$O12338,8,FALSE)</f>
        <v>N/A</v>
      </c>
      <c r="K64" s="142" t="str">
        <f>VLOOKUP(E64,VIP!$A$2:$O15912,6,0)</f>
        <v>NO</v>
      </c>
      <c r="L64" s="135" t="s">
        <v>2410</v>
      </c>
      <c r="M64" s="95" t="s">
        <v>2438</v>
      </c>
      <c r="N64" s="95" t="s">
        <v>2444</v>
      </c>
      <c r="O64" s="142" t="s">
        <v>2445</v>
      </c>
      <c r="P64" s="142"/>
      <c r="Q64" s="129" t="s">
        <v>2410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DISTRITO NACIONAL</v>
      </c>
      <c r="B65" s="126" t="s">
        <v>2707</v>
      </c>
      <c r="C65" s="96">
        <v>44435.959467592591</v>
      </c>
      <c r="D65" s="96" t="s">
        <v>2460</v>
      </c>
      <c r="E65" s="126">
        <v>409</v>
      </c>
      <c r="F65" s="142" t="str">
        <f>VLOOKUP(E65,VIP!$A$2:$O15461,2,0)</f>
        <v>DRBR409</v>
      </c>
      <c r="G65" s="142" t="str">
        <f>VLOOKUP(E65,'LISTADO ATM'!$A$2:$B$900,2,0)</f>
        <v xml:space="preserve">ATM Oficina Las Palmas de Herrera I </v>
      </c>
      <c r="H65" s="142" t="str">
        <f>VLOOKUP(E65,VIP!$A$2:$O20422,7,FALSE)</f>
        <v>Si</v>
      </c>
      <c r="I65" s="142" t="str">
        <f>VLOOKUP(E65,VIP!$A$2:$O12387,8,FALSE)</f>
        <v>Si</v>
      </c>
      <c r="J65" s="142" t="str">
        <f>VLOOKUP(E65,VIP!$A$2:$O12337,8,FALSE)</f>
        <v>Si</v>
      </c>
      <c r="K65" s="142" t="str">
        <f>VLOOKUP(E65,VIP!$A$2:$O15911,6,0)</f>
        <v>NO</v>
      </c>
      <c r="L65" s="135" t="s">
        <v>2410</v>
      </c>
      <c r="M65" s="95" t="s">
        <v>2438</v>
      </c>
      <c r="N65" s="95" t="s">
        <v>2444</v>
      </c>
      <c r="O65" s="142" t="s">
        <v>2461</v>
      </c>
      <c r="P65" s="142"/>
      <c r="Q65" s="129" t="s">
        <v>2410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ESTE</v>
      </c>
      <c r="B66" s="126" t="s">
        <v>2676</v>
      </c>
      <c r="C66" s="96">
        <v>44435.561412037037</v>
      </c>
      <c r="D66" s="96" t="s">
        <v>2460</v>
      </c>
      <c r="E66" s="126">
        <v>429</v>
      </c>
      <c r="F66" s="142" t="str">
        <f>VLOOKUP(E66,VIP!$A$2:$O15467,2,0)</f>
        <v>DRBR429</v>
      </c>
      <c r="G66" s="142" t="str">
        <f>VLOOKUP(E66,'LISTADO ATM'!$A$2:$B$900,2,0)</f>
        <v xml:space="preserve">ATM Oficina Jumbo La Romana </v>
      </c>
      <c r="H66" s="142" t="str">
        <f>VLOOKUP(E66,VIP!$A$2:$O20428,7,FALSE)</f>
        <v>Si</v>
      </c>
      <c r="I66" s="142" t="str">
        <f>VLOOKUP(E66,VIP!$A$2:$O12393,8,FALSE)</f>
        <v>Si</v>
      </c>
      <c r="J66" s="142" t="str">
        <f>VLOOKUP(E66,VIP!$A$2:$O12343,8,FALSE)</f>
        <v>Si</v>
      </c>
      <c r="K66" s="142" t="str">
        <f>VLOOKUP(E66,VIP!$A$2:$O15917,6,0)</f>
        <v>NO</v>
      </c>
      <c r="L66" s="135" t="s">
        <v>2410</v>
      </c>
      <c r="M66" s="95" t="s">
        <v>2438</v>
      </c>
      <c r="N66" s="95" t="s">
        <v>2444</v>
      </c>
      <c r="O66" s="142" t="s">
        <v>2631</v>
      </c>
      <c r="P66" s="142"/>
      <c r="Q66" s="129" t="s">
        <v>2410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DISTRITO NACIONAL</v>
      </c>
      <c r="B67" s="126" t="s">
        <v>2640</v>
      </c>
      <c r="C67" s="96">
        <v>44434.523854166669</v>
      </c>
      <c r="D67" s="96" t="s">
        <v>2441</v>
      </c>
      <c r="E67" s="217">
        <v>441</v>
      </c>
      <c r="F67" s="142" t="str">
        <f>VLOOKUP(E67,VIP!$A$2:$O15444,2,0)</f>
        <v>DRBR441</v>
      </c>
      <c r="G67" s="142" t="str">
        <f>VLOOKUP(E67,'LISTADO ATM'!$A$2:$B$900,2,0)</f>
        <v>ATM Estacion de Servicio Romulo Betancour</v>
      </c>
      <c r="H67" s="142" t="str">
        <f>VLOOKUP(E67,VIP!$A$2:$O20405,7,FALSE)</f>
        <v>NO</v>
      </c>
      <c r="I67" s="142" t="str">
        <f>VLOOKUP(E67,VIP!$A$2:$O12370,8,FALSE)</f>
        <v>NO</v>
      </c>
      <c r="J67" s="142" t="str">
        <f>VLOOKUP(E67,VIP!$A$2:$O12320,8,FALSE)</f>
        <v>NO</v>
      </c>
      <c r="K67" s="142" t="str">
        <f>VLOOKUP(E67,VIP!$A$2:$O15894,6,0)</f>
        <v>NO</v>
      </c>
      <c r="L67" s="135" t="s">
        <v>2410</v>
      </c>
      <c r="M67" s="95" t="s">
        <v>2438</v>
      </c>
      <c r="N67" s="95" t="s">
        <v>2444</v>
      </c>
      <c r="O67" s="142" t="s">
        <v>2445</v>
      </c>
      <c r="P67" s="142"/>
      <c r="Q67" s="129" t="s">
        <v>2410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NORTE</v>
      </c>
      <c r="B68" s="126" t="s">
        <v>2721</v>
      </c>
      <c r="C68" s="96">
        <v>44436.120243055557</v>
      </c>
      <c r="D68" s="96" t="s">
        <v>2612</v>
      </c>
      <c r="E68" s="126">
        <v>594</v>
      </c>
      <c r="F68" s="142" t="str">
        <f>VLOOKUP(E68,VIP!$A$2:$O15463,2,0)</f>
        <v>DRBR594</v>
      </c>
      <c r="G68" s="142" t="str">
        <f>VLOOKUP(E68,'LISTADO ATM'!$A$2:$B$900,2,0)</f>
        <v xml:space="preserve">ATM Plaza Venezuela II (Santiago) </v>
      </c>
      <c r="H68" s="142" t="str">
        <f>VLOOKUP(E68,VIP!$A$2:$O20424,7,FALSE)</f>
        <v>Si</v>
      </c>
      <c r="I68" s="142" t="str">
        <f>VLOOKUP(E68,VIP!$A$2:$O12389,8,FALSE)</f>
        <v>Si</v>
      </c>
      <c r="J68" s="142" t="str">
        <f>VLOOKUP(E68,VIP!$A$2:$O12339,8,FALSE)</f>
        <v>Si</v>
      </c>
      <c r="K68" s="142" t="str">
        <f>VLOOKUP(E68,VIP!$A$2:$O15913,6,0)</f>
        <v>NO</v>
      </c>
      <c r="L68" s="135" t="s">
        <v>2410</v>
      </c>
      <c r="M68" s="95" t="s">
        <v>2438</v>
      </c>
      <c r="N68" s="95" t="s">
        <v>2444</v>
      </c>
      <c r="O68" s="142" t="s">
        <v>2613</v>
      </c>
      <c r="P68" s="142"/>
      <c r="Q68" s="129" t="s">
        <v>2410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DISTRITO NACIONAL</v>
      </c>
      <c r="B69" s="126" t="s">
        <v>2720</v>
      </c>
      <c r="C69" s="96">
        <v>44436.135405092595</v>
      </c>
      <c r="D69" s="96" t="s">
        <v>2441</v>
      </c>
      <c r="E69" s="126">
        <v>629</v>
      </c>
      <c r="F69" s="142" t="str">
        <f>VLOOKUP(E69,VIP!$A$2:$O15462,2,0)</f>
        <v>DRBR24M</v>
      </c>
      <c r="G69" s="142" t="str">
        <f>VLOOKUP(E69,'LISTADO ATM'!$A$2:$B$900,2,0)</f>
        <v xml:space="preserve">ATM Oficina Americana Independencia I </v>
      </c>
      <c r="H69" s="142" t="str">
        <f>VLOOKUP(E69,VIP!$A$2:$O20423,7,FALSE)</f>
        <v>Si</v>
      </c>
      <c r="I69" s="142" t="str">
        <f>VLOOKUP(E69,VIP!$A$2:$O12388,8,FALSE)</f>
        <v>Si</v>
      </c>
      <c r="J69" s="142" t="str">
        <f>VLOOKUP(E69,VIP!$A$2:$O12338,8,FALSE)</f>
        <v>Si</v>
      </c>
      <c r="K69" s="142" t="str">
        <f>VLOOKUP(E69,VIP!$A$2:$O15912,6,0)</f>
        <v>SI</v>
      </c>
      <c r="L69" s="135" t="s">
        <v>2410</v>
      </c>
      <c r="M69" s="95" t="s">
        <v>2438</v>
      </c>
      <c r="N69" s="95" t="s">
        <v>2444</v>
      </c>
      <c r="O69" s="142" t="s">
        <v>2445</v>
      </c>
      <c r="P69" s="142"/>
      <c r="Q69" s="129" t="s">
        <v>2410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NORTE</v>
      </c>
      <c r="B70" s="126" t="s">
        <v>2663</v>
      </c>
      <c r="C70" s="96">
        <v>44435.427291666667</v>
      </c>
      <c r="D70" s="96" t="s">
        <v>2612</v>
      </c>
      <c r="E70" s="126">
        <v>635</v>
      </c>
      <c r="F70" s="142" t="str">
        <f>VLOOKUP(E70,VIP!$A$2:$O15467,2,0)</f>
        <v>DRBR12J</v>
      </c>
      <c r="G70" s="142" t="str">
        <f>VLOOKUP(E70,'LISTADO ATM'!$A$2:$B$900,2,0)</f>
        <v xml:space="preserve">ATM Zona Franca Tamboril </v>
      </c>
      <c r="H70" s="142" t="str">
        <f>VLOOKUP(E70,VIP!$A$2:$O20428,7,FALSE)</f>
        <v>Si</v>
      </c>
      <c r="I70" s="142" t="str">
        <f>VLOOKUP(E70,VIP!$A$2:$O12393,8,FALSE)</f>
        <v>Si</v>
      </c>
      <c r="J70" s="142" t="str">
        <f>VLOOKUP(E70,VIP!$A$2:$O12343,8,FALSE)</f>
        <v>Si</v>
      </c>
      <c r="K70" s="142" t="str">
        <f>VLOOKUP(E70,VIP!$A$2:$O15917,6,0)</f>
        <v>NO</v>
      </c>
      <c r="L70" s="135" t="s">
        <v>2410</v>
      </c>
      <c r="M70" s="95" t="s">
        <v>2438</v>
      </c>
      <c r="N70" s="95" t="s">
        <v>2444</v>
      </c>
      <c r="O70" s="142" t="s">
        <v>2613</v>
      </c>
      <c r="P70" s="142"/>
      <c r="Q70" s="129" t="s">
        <v>2410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ESTE</v>
      </c>
      <c r="B71" s="126" t="s">
        <v>2713</v>
      </c>
      <c r="C71" s="96">
        <v>44435.919131944444</v>
      </c>
      <c r="D71" s="96" t="s">
        <v>2460</v>
      </c>
      <c r="E71" s="126">
        <v>651</v>
      </c>
      <c r="F71" s="142" t="str">
        <f>VLOOKUP(E71,VIP!$A$2:$O15467,2,0)</f>
        <v>DRBR651</v>
      </c>
      <c r="G71" s="142" t="str">
        <f>VLOOKUP(E71,'LISTADO ATM'!$A$2:$B$900,2,0)</f>
        <v>ATM Eco Petroleo Romana</v>
      </c>
      <c r="H71" s="142" t="str">
        <f>VLOOKUP(E71,VIP!$A$2:$O20428,7,FALSE)</f>
        <v>Si</v>
      </c>
      <c r="I71" s="142" t="str">
        <f>VLOOKUP(E71,VIP!$A$2:$O12393,8,FALSE)</f>
        <v>Si</v>
      </c>
      <c r="J71" s="142" t="str">
        <f>VLOOKUP(E71,VIP!$A$2:$O12343,8,FALSE)</f>
        <v>Si</v>
      </c>
      <c r="K71" s="142" t="str">
        <f>VLOOKUP(E71,VIP!$A$2:$O15917,6,0)</f>
        <v>NO</v>
      </c>
      <c r="L71" s="135" t="s">
        <v>2410</v>
      </c>
      <c r="M71" s="95" t="s">
        <v>2438</v>
      </c>
      <c r="N71" s="95" t="s">
        <v>2444</v>
      </c>
      <c r="O71" s="142" t="s">
        <v>2461</v>
      </c>
      <c r="P71" s="142"/>
      <c r="Q71" s="129" t="s">
        <v>2410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ESTE</v>
      </c>
      <c r="B72" s="126" t="s">
        <v>2646</v>
      </c>
      <c r="C72" s="96">
        <v>44434.784826388888</v>
      </c>
      <c r="D72" s="96" t="s">
        <v>2460</v>
      </c>
      <c r="E72" s="126">
        <v>660</v>
      </c>
      <c r="F72" s="142" t="str">
        <f>VLOOKUP(E72,VIP!$A$2:$O15471,2,0)</f>
        <v>DRBR660</v>
      </c>
      <c r="G72" s="142" t="str">
        <f>VLOOKUP(E72,'LISTADO ATM'!$A$2:$B$900,2,0)</f>
        <v>ATM Romana Norte II</v>
      </c>
      <c r="H72" s="142" t="str">
        <f>VLOOKUP(E72,VIP!$A$2:$O20432,7,FALSE)</f>
        <v>N/A</v>
      </c>
      <c r="I72" s="142" t="str">
        <f>VLOOKUP(E72,VIP!$A$2:$O12397,8,FALSE)</f>
        <v>N/A</v>
      </c>
      <c r="J72" s="142" t="str">
        <f>VLOOKUP(E72,VIP!$A$2:$O12347,8,FALSE)</f>
        <v>N/A</v>
      </c>
      <c r="K72" s="142" t="str">
        <f>VLOOKUP(E72,VIP!$A$2:$O15921,6,0)</f>
        <v>N/A</v>
      </c>
      <c r="L72" s="135" t="s">
        <v>2410</v>
      </c>
      <c r="M72" s="95" t="s">
        <v>2438</v>
      </c>
      <c r="N72" s="95" t="s">
        <v>2444</v>
      </c>
      <c r="O72" s="142" t="s">
        <v>2461</v>
      </c>
      <c r="P72" s="142"/>
      <c r="Q72" s="129" t="s">
        <v>2410</v>
      </c>
    </row>
    <row r="73" spans="1:23" ht="18" x14ac:dyDescent="0.25">
      <c r="A73" s="142" t="str">
        <f>VLOOKUP(E73,'LISTADO ATM'!$A$2:$C$901,3,0)</f>
        <v>DISTRITO NACIONAL</v>
      </c>
      <c r="B73" s="126" t="s">
        <v>2699</v>
      </c>
      <c r="C73" s="96">
        <v>44435.650405092594</v>
      </c>
      <c r="D73" s="96" t="s">
        <v>2441</v>
      </c>
      <c r="E73" s="126">
        <v>671</v>
      </c>
      <c r="F73" s="142" t="str">
        <f>VLOOKUP(E73,VIP!$A$2:$O15477,2,0)</f>
        <v>DRBR671</v>
      </c>
      <c r="G73" s="142" t="str">
        <f>VLOOKUP(E73,'LISTADO ATM'!$A$2:$B$900,2,0)</f>
        <v>ATM Ayuntamiento Sto. Dgo. Norte</v>
      </c>
      <c r="H73" s="142" t="str">
        <f>VLOOKUP(E73,VIP!$A$2:$O20438,7,FALSE)</f>
        <v>Si</v>
      </c>
      <c r="I73" s="142" t="str">
        <f>VLOOKUP(E73,VIP!$A$2:$O12403,8,FALSE)</f>
        <v>Si</v>
      </c>
      <c r="J73" s="142" t="str">
        <f>VLOOKUP(E73,VIP!$A$2:$O12353,8,FALSE)</f>
        <v>Si</v>
      </c>
      <c r="K73" s="142" t="str">
        <f>VLOOKUP(E73,VIP!$A$2:$O15927,6,0)</f>
        <v>NO</v>
      </c>
      <c r="L73" s="135" t="s">
        <v>2410</v>
      </c>
      <c r="M73" s="95" t="s">
        <v>2438</v>
      </c>
      <c r="N73" s="95" t="s">
        <v>2444</v>
      </c>
      <c r="O73" s="142" t="s">
        <v>2445</v>
      </c>
      <c r="P73" s="142"/>
      <c r="Q73" s="129" t="s">
        <v>2410</v>
      </c>
    </row>
    <row r="74" spans="1:23" ht="18" x14ac:dyDescent="0.25">
      <c r="A74" s="142" t="str">
        <f>VLOOKUP(E74,'LISTADO ATM'!$A$2:$C$901,3,0)</f>
        <v>DISTRITO NACIONAL</v>
      </c>
      <c r="B74" s="126" t="s">
        <v>2710</v>
      </c>
      <c r="C74" s="96">
        <v>44435.957407407404</v>
      </c>
      <c r="D74" s="96" t="s">
        <v>2441</v>
      </c>
      <c r="E74" s="126">
        <v>697</v>
      </c>
      <c r="F74" s="142" t="str">
        <f>VLOOKUP(E74,VIP!$A$2:$O15464,2,0)</f>
        <v>DRBR697</v>
      </c>
      <c r="G74" s="142" t="str">
        <f>VLOOKUP(E74,'LISTADO ATM'!$A$2:$B$900,2,0)</f>
        <v>ATM Hipermercado Olé Ciudad Juan Bosch</v>
      </c>
      <c r="H74" s="142" t="str">
        <f>VLOOKUP(E74,VIP!$A$2:$O20425,7,FALSE)</f>
        <v>Si</v>
      </c>
      <c r="I74" s="142" t="str">
        <f>VLOOKUP(E74,VIP!$A$2:$O12390,8,FALSE)</f>
        <v>Si</v>
      </c>
      <c r="J74" s="142" t="str">
        <f>VLOOKUP(E74,VIP!$A$2:$O12340,8,FALSE)</f>
        <v>Si</v>
      </c>
      <c r="K74" s="142" t="str">
        <f>VLOOKUP(E74,VIP!$A$2:$O15914,6,0)</f>
        <v>NO</v>
      </c>
      <c r="L74" s="135" t="s">
        <v>2410</v>
      </c>
      <c r="M74" s="95" t="s">
        <v>2438</v>
      </c>
      <c r="N74" s="95" t="s">
        <v>2444</v>
      </c>
      <c r="O74" s="142" t="s">
        <v>2445</v>
      </c>
      <c r="P74" s="142"/>
      <c r="Q74" s="129" t="s">
        <v>2410</v>
      </c>
    </row>
    <row r="75" spans="1:23" ht="18" x14ac:dyDescent="0.25">
      <c r="A75" s="142" t="str">
        <f>VLOOKUP(E75,'LISTADO ATM'!$A$2:$C$901,3,0)</f>
        <v>NORTE</v>
      </c>
      <c r="B75" s="126" t="s">
        <v>2719</v>
      </c>
      <c r="C75" s="96">
        <v>44436.144583333335</v>
      </c>
      <c r="D75" s="96" t="s">
        <v>2460</v>
      </c>
      <c r="E75" s="126">
        <v>728</v>
      </c>
      <c r="F75" s="142" t="str">
        <f>VLOOKUP(E75,VIP!$A$2:$O15461,2,0)</f>
        <v>DRBR051</v>
      </c>
      <c r="G75" s="142" t="str">
        <f>VLOOKUP(E75,'LISTADO ATM'!$A$2:$B$900,2,0)</f>
        <v xml:space="preserve">ATM UNP La Vega Oficina Regional Norcentral </v>
      </c>
      <c r="H75" s="142" t="str">
        <f>VLOOKUP(E75,VIP!$A$2:$O20422,7,FALSE)</f>
        <v>Si</v>
      </c>
      <c r="I75" s="142" t="str">
        <f>VLOOKUP(E75,VIP!$A$2:$O12387,8,FALSE)</f>
        <v>Si</v>
      </c>
      <c r="J75" s="142" t="str">
        <f>VLOOKUP(E75,VIP!$A$2:$O12337,8,FALSE)</f>
        <v>Si</v>
      </c>
      <c r="K75" s="142" t="str">
        <f>VLOOKUP(E75,VIP!$A$2:$O15911,6,0)</f>
        <v>SI</v>
      </c>
      <c r="L75" s="135" t="s">
        <v>2410</v>
      </c>
      <c r="M75" s="95" t="s">
        <v>2438</v>
      </c>
      <c r="N75" s="95" t="s">
        <v>2444</v>
      </c>
      <c r="O75" s="142" t="s">
        <v>2461</v>
      </c>
      <c r="P75" s="142"/>
      <c r="Q75" s="129" t="s">
        <v>2410</v>
      </c>
    </row>
    <row r="76" spans="1:23" ht="18" x14ac:dyDescent="0.25">
      <c r="A76" s="142" t="str">
        <f>VLOOKUP(E76,'LISTADO ATM'!$A$2:$C$901,3,0)</f>
        <v>ESTE</v>
      </c>
      <c r="B76" s="126" t="s">
        <v>2662</v>
      </c>
      <c r="C76" s="96">
        <v>44435.439293981479</v>
      </c>
      <c r="D76" s="96" t="s">
        <v>2441</v>
      </c>
      <c r="E76" s="126">
        <v>742</v>
      </c>
      <c r="F76" s="142" t="str">
        <f>VLOOKUP(E76,VIP!$A$2:$O15462,2,0)</f>
        <v>DRBR990</v>
      </c>
      <c r="G76" s="142" t="str">
        <f>VLOOKUP(E76,'LISTADO ATM'!$A$2:$B$900,2,0)</f>
        <v xml:space="preserve">ATM Oficina Plaza del Rey (La Romana) </v>
      </c>
      <c r="H76" s="142" t="str">
        <f>VLOOKUP(E76,VIP!$A$2:$O20423,7,FALSE)</f>
        <v>Si</v>
      </c>
      <c r="I76" s="142" t="str">
        <f>VLOOKUP(E76,VIP!$A$2:$O12388,8,FALSE)</f>
        <v>Si</v>
      </c>
      <c r="J76" s="142" t="str">
        <f>VLOOKUP(E76,VIP!$A$2:$O12338,8,FALSE)</f>
        <v>Si</v>
      </c>
      <c r="K76" s="142" t="str">
        <f>VLOOKUP(E76,VIP!$A$2:$O15912,6,0)</f>
        <v>NO</v>
      </c>
      <c r="L76" s="135" t="s">
        <v>2410</v>
      </c>
      <c r="M76" s="95" t="s">
        <v>2438</v>
      </c>
      <c r="N76" s="95" t="s">
        <v>2444</v>
      </c>
      <c r="O76" s="142" t="s">
        <v>2445</v>
      </c>
      <c r="P76" s="142"/>
      <c r="Q76" s="129" t="s">
        <v>2410</v>
      </c>
    </row>
    <row r="77" spans="1:23" ht="18" x14ac:dyDescent="0.25">
      <c r="A77" s="142" t="str">
        <f>VLOOKUP(E77,'LISTADO ATM'!$A$2:$C$901,3,0)</f>
        <v>DISTRITO NACIONAL</v>
      </c>
      <c r="B77" s="126" t="s">
        <v>2703</v>
      </c>
      <c r="C77" s="96">
        <v>44435.637974537036</v>
      </c>
      <c r="D77" s="96" t="s">
        <v>2441</v>
      </c>
      <c r="E77" s="126">
        <v>755</v>
      </c>
      <c r="F77" s="142" t="str">
        <f>VLOOKUP(E77,VIP!$A$2:$O15484,2,0)</f>
        <v>DRBR755</v>
      </c>
      <c r="G77" s="142" t="str">
        <f>VLOOKUP(E77,'LISTADO ATM'!$A$2:$B$900,2,0)</f>
        <v xml:space="preserve">ATM Oficina Galería del Este (Plaza) </v>
      </c>
      <c r="H77" s="142" t="str">
        <f>VLOOKUP(E77,VIP!$A$2:$O20445,7,FALSE)</f>
        <v>Si</v>
      </c>
      <c r="I77" s="142" t="str">
        <f>VLOOKUP(E77,VIP!$A$2:$O12410,8,FALSE)</f>
        <v>Si</v>
      </c>
      <c r="J77" s="142" t="str">
        <f>VLOOKUP(E77,VIP!$A$2:$O12360,8,FALSE)</f>
        <v>Si</v>
      </c>
      <c r="K77" s="142" t="str">
        <f>VLOOKUP(E77,VIP!$A$2:$O15934,6,0)</f>
        <v>NO</v>
      </c>
      <c r="L77" s="135" t="s">
        <v>2410</v>
      </c>
      <c r="M77" s="95" t="s">
        <v>2438</v>
      </c>
      <c r="N77" s="95" t="s">
        <v>2444</v>
      </c>
      <c r="O77" s="142" t="s">
        <v>2445</v>
      </c>
      <c r="P77" s="142"/>
      <c r="Q77" s="129" t="s">
        <v>2410</v>
      </c>
    </row>
    <row r="78" spans="1:23" ht="18" x14ac:dyDescent="0.25">
      <c r="A78" s="142" t="str">
        <f>VLOOKUP(E78,'LISTADO ATM'!$A$2:$C$901,3,0)</f>
        <v>DISTRITO NACIONAL</v>
      </c>
      <c r="B78" s="126" t="s">
        <v>2705</v>
      </c>
      <c r="C78" s="96">
        <v>44435.962951388887</v>
      </c>
      <c r="D78" s="96" t="s">
        <v>2460</v>
      </c>
      <c r="E78" s="126">
        <v>815</v>
      </c>
      <c r="F78" s="142" t="str">
        <f>VLOOKUP(E78,VIP!$A$2:$O15459,2,0)</f>
        <v>DRBR24A</v>
      </c>
      <c r="G78" s="142" t="str">
        <f>VLOOKUP(E78,'LISTADO ATM'!$A$2:$B$900,2,0)</f>
        <v xml:space="preserve">ATM Oficina Atalaya del Mar </v>
      </c>
      <c r="H78" s="142" t="str">
        <f>VLOOKUP(E78,VIP!$A$2:$O20420,7,FALSE)</f>
        <v>Si</v>
      </c>
      <c r="I78" s="142" t="str">
        <f>VLOOKUP(E78,VIP!$A$2:$O12385,8,FALSE)</f>
        <v>Si</v>
      </c>
      <c r="J78" s="142" t="str">
        <f>VLOOKUP(E78,VIP!$A$2:$O12335,8,FALSE)</f>
        <v>Si</v>
      </c>
      <c r="K78" s="142" t="str">
        <f>VLOOKUP(E78,VIP!$A$2:$O15909,6,0)</f>
        <v>SI</v>
      </c>
      <c r="L78" s="135" t="s">
        <v>2410</v>
      </c>
      <c r="M78" s="95" t="s">
        <v>2438</v>
      </c>
      <c r="N78" s="95" t="s">
        <v>2444</v>
      </c>
      <c r="O78" s="142" t="s">
        <v>2461</v>
      </c>
      <c r="P78" s="142"/>
      <c r="Q78" s="129" t="s">
        <v>2410</v>
      </c>
    </row>
    <row r="79" spans="1:23" ht="18" x14ac:dyDescent="0.25">
      <c r="A79" s="142" t="str">
        <f>VLOOKUP(E79,'LISTADO ATM'!$A$2:$C$901,3,0)</f>
        <v>DISTRITO NACIONAL</v>
      </c>
      <c r="B79" s="126" t="s">
        <v>2728</v>
      </c>
      <c r="C79" s="96">
        <v>44436.050312500003</v>
      </c>
      <c r="D79" s="96" t="s">
        <v>2441</v>
      </c>
      <c r="E79" s="126">
        <v>884</v>
      </c>
      <c r="F79" s="142" t="str">
        <f>VLOOKUP(E79,VIP!$A$2:$O15470,2,0)</f>
        <v>DRBR884</v>
      </c>
      <c r="G79" s="142" t="str">
        <f>VLOOKUP(E79,'LISTADO ATM'!$A$2:$B$900,2,0)</f>
        <v xml:space="preserve">ATM UNP Olé Sabana Perdida </v>
      </c>
      <c r="H79" s="142" t="str">
        <f>VLOOKUP(E79,VIP!$A$2:$O20431,7,FALSE)</f>
        <v>Si</v>
      </c>
      <c r="I79" s="142" t="str">
        <f>VLOOKUP(E79,VIP!$A$2:$O12396,8,FALSE)</f>
        <v>Si</v>
      </c>
      <c r="J79" s="142" t="str">
        <f>VLOOKUP(E79,VIP!$A$2:$O12346,8,FALSE)</f>
        <v>Si</v>
      </c>
      <c r="K79" s="142" t="str">
        <f>VLOOKUP(E79,VIP!$A$2:$O15920,6,0)</f>
        <v>NO</v>
      </c>
      <c r="L79" s="135" t="s">
        <v>2410</v>
      </c>
      <c r="M79" s="95" t="s">
        <v>2438</v>
      </c>
      <c r="N79" s="95" t="s">
        <v>2444</v>
      </c>
      <c r="O79" s="142" t="s">
        <v>2445</v>
      </c>
      <c r="P79" s="142"/>
      <c r="Q79" s="129" t="s">
        <v>2410</v>
      </c>
    </row>
    <row r="80" spans="1:23" ht="18" x14ac:dyDescent="0.25">
      <c r="A80" s="142" t="str">
        <f>VLOOKUP(E80,'LISTADO ATM'!$A$2:$C$901,3,0)</f>
        <v>NORTE</v>
      </c>
      <c r="B80" s="126" t="s">
        <v>2645</v>
      </c>
      <c r="C80" s="96">
        <v>44434.790289351855</v>
      </c>
      <c r="D80" s="96" t="s">
        <v>2612</v>
      </c>
      <c r="E80" s="126">
        <v>903</v>
      </c>
      <c r="F80" s="142" t="str">
        <f>VLOOKUP(E80,VIP!$A$2:$O15465,2,0)</f>
        <v>DRBR903</v>
      </c>
      <c r="G80" s="142" t="str">
        <f>VLOOKUP(E80,'LISTADO ATM'!$A$2:$B$900,2,0)</f>
        <v xml:space="preserve">ATM Oficina La Vega Real I </v>
      </c>
      <c r="H80" s="142" t="str">
        <f>VLOOKUP(E80,VIP!$A$2:$O20426,7,FALSE)</f>
        <v>Si</v>
      </c>
      <c r="I80" s="142" t="str">
        <f>VLOOKUP(E80,VIP!$A$2:$O12391,8,FALSE)</f>
        <v>Si</v>
      </c>
      <c r="J80" s="142" t="str">
        <f>VLOOKUP(E80,VIP!$A$2:$O12341,8,FALSE)</f>
        <v>Si</v>
      </c>
      <c r="K80" s="142" t="str">
        <f>VLOOKUP(E80,VIP!$A$2:$O15915,6,0)</f>
        <v>NO</v>
      </c>
      <c r="L80" s="135" t="s">
        <v>2410</v>
      </c>
      <c r="M80" s="95" t="s">
        <v>2438</v>
      </c>
      <c r="N80" s="95" t="s">
        <v>2444</v>
      </c>
      <c r="O80" s="142" t="s">
        <v>2613</v>
      </c>
      <c r="P80" s="142"/>
      <c r="Q80" s="129" t="s">
        <v>2410</v>
      </c>
    </row>
    <row r="81" spans="1:17" ht="18" x14ac:dyDescent="0.25">
      <c r="A81" s="142" t="str">
        <f>VLOOKUP(E81,'LISTADO ATM'!$A$2:$C$901,3,0)</f>
        <v>DISTRITO NACIONAL</v>
      </c>
      <c r="B81" s="126" t="s">
        <v>2714</v>
      </c>
      <c r="C81" s="96">
        <v>44435.915763888886</v>
      </c>
      <c r="D81" s="96" t="s">
        <v>2460</v>
      </c>
      <c r="E81" s="126">
        <v>904</v>
      </c>
      <c r="F81" s="142" t="str">
        <f>VLOOKUP(E81,VIP!$A$2:$O15469,2,0)</f>
        <v>DRBR24B</v>
      </c>
      <c r="G81" s="142" t="str">
        <f>VLOOKUP(E81,'LISTADO ATM'!$A$2:$B$900,2,0)</f>
        <v xml:space="preserve">ATM Oficina Multicentro La Sirena Churchill </v>
      </c>
      <c r="H81" s="142" t="str">
        <f>VLOOKUP(E81,VIP!$A$2:$O20430,7,FALSE)</f>
        <v>Si</v>
      </c>
      <c r="I81" s="142" t="str">
        <f>VLOOKUP(E81,VIP!$A$2:$O12395,8,FALSE)</f>
        <v>Si</v>
      </c>
      <c r="J81" s="142" t="str">
        <f>VLOOKUP(E81,VIP!$A$2:$O12345,8,FALSE)</f>
        <v>Si</v>
      </c>
      <c r="K81" s="142" t="str">
        <f>VLOOKUP(E81,VIP!$A$2:$O15919,6,0)</f>
        <v>SI</v>
      </c>
      <c r="L81" s="135" t="s">
        <v>2410</v>
      </c>
      <c r="M81" s="95" t="s">
        <v>2438</v>
      </c>
      <c r="N81" s="95" t="s">
        <v>2444</v>
      </c>
      <c r="O81" s="142" t="s">
        <v>2461</v>
      </c>
      <c r="P81" s="142"/>
      <c r="Q81" s="129" t="s">
        <v>2410</v>
      </c>
    </row>
    <row r="82" spans="1:17" ht="18" x14ac:dyDescent="0.25">
      <c r="A82" s="142" t="str">
        <f>VLOOKUP(E82,'LISTADO ATM'!$A$2:$C$901,3,0)</f>
        <v>ESTE</v>
      </c>
      <c r="B82" s="126" t="s">
        <v>2718</v>
      </c>
      <c r="C82" s="96">
        <v>44436.15797453704</v>
      </c>
      <c r="D82" s="96" t="s">
        <v>2441</v>
      </c>
      <c r="E82" s="126">
        <v>963</v>
      </c>
      <c r="F82" s="142" t="str">
        <f>VLOOKUP(E82,VIP!$A$2:$O15460,2,0)</f>
        <v>DRBR963</v>
      </c>
      <c r="G82" s="142" t="str">
        <f>VLOOKUP(E82,'LISTADO ATM'!$A$2:$B$900,2,0)</f>
        <v xml:space="preserve">ATM Multiplaza La Romana </v>
      </c>
      <c r="H82" s="142" t="str">
        <f>VLOOKUP(E82,VIP!$A$2:$O20421,7,FALSE)</f>
        <v>Si</v>
      </c>
      <c r="I82" s="142" t="str">
        <f>VLOOKUP(E82,VIP!$A$2:$O12386,8,FALSE)</f>
        <v>Si</v>
      </c>
      <c r="J82" s="142" t="str">
        <f>VLOOKUP(E82,VIP!$A$2:$O12336,8,FALSE)</f>
        <v>Si</v>
      </c>
      <c r="K82" s="142" t="str">
        <f>VLOOKUP(E82,VIP!$A$2:$O15910,6,0)</f>
        <v>NO</v>
      </c>
      <c r="L82" s="135" t="s">
        <v>2410</v>
      </c>
      <c r="M82" s="95" t="s">
        <v>2438</v>
      </c>
      <c r="N82" s="95" t="s">
        <v>2444</v>
      </c>
      <c r="O82" s="142" t="s">
        <v>2445</v>
      </c>
      <c r="P82" s="142"/>
      <c r="Q82" s="129" t="s">
        <v>2410</v>
      </c>
    </row>
    <row r="83" spans="1:17" ht="18" x14ac:dyDescent="0.25">
      <c r="A83" s="142" t="str">
        <f>VLOOKUP(E83,'LISTADO ATM'!$A$2:$C$901,3,0)</f>
        <v>SUR</v>
      </c>
      <c r="B83" s="126" t="s">
        <v>2639</v>
      </c>
      <c r="C83" s="96">
        <v>44434.579861111109</v>
      </c>
      <c r="D83" s="96" t="s">
        <v>2174</v>
      </c>
      <c r="E83" s="126">
        <v>89</v>
      </c>
      <c r="F83" s="142" t="str">
        <f>VLOOKUP(E83,VIP!$A$2:$O15433,2,0)</f>
        <v>DRBR089</v>
      </c>
      <c r="G83" s="142" t="str">
        <f>VLOOKUP(E83,'LISTADO ATM'!$A$2:$B$900,2,0)</f>
        <v xml:space="preserve">ATM UNP El Cercado (San Juan) </v>
      </c>
      <c r="H83" s="142" t="str">
        <f>VLOOKUP(E83,VIP!$A$2:$O20394,7,FALSE)</f>
        <v>Si</v>
      </c>
      <c r="I83" s="142" t="str">
        <f>VLOOKUP(E83,VIP!$A$2:$O12359,8,FALSE)</f>
        <v>Si</v>
      </c>
      <c r="J83" s="142" t="str">
        <f>VLOOKUP(E83,VIP!$A$2:$O12309,8,FALSE)</f>
        <v>Si</v>
      </c>
      <c r="K83" s="142" t="str">
        <f>VLOOKUP(E83,VIP!$A$2:$O15883,6,0)</f>
        <v>NO</v>
      </c>
      <c r="L83" s="135" t="s">
        <v>2456</v>
      </c>
      <c r="M83" s="95" t="s">
        <v>2438</v>
      </c>
      <c r="N83" s="95" t="s">
        <v>2444</v>
      </c>
      <c r="O83" s="142" t="s">
        <v>2446</v>
      </c>
      <c r="P83" s="142" t="s">
        <v>2629</v>
      </c>
      <c r="Q83" s="129" t="s">
        <v>2456</v>
      </c>
    </row>
    <row r="84" spans="1:17" ht="18" x14ac:dyDescent="0.25">
      <c r="A84" s="142" t="str">
        <f>VLOOKUP(E84,'LISTADO ATM'!$A$2:$C$901,3,0)</f>
        <v>DISTRITO NACIONAL</v>
      </c>
      <c r="B84" s="126" t="s">
        <v>2696</v>
      </c>
      <c r="C84" s="96">
        <v>44435.681817129633</v>
      </c>
      <c r="D84" s="96" t="s">
        <v>2174</v>
      </c>
      <c r="E84" s="126">
        <v>243</v>
      </c>
      <c r="F84" s="142" t="str">
        <f>VLOOKUP(E84,VIP!$A$2:$O15472,2,0)</f>
        <v>DRBR243</v>
      </c>
      <c r="G84" s="142" t="str">
        <f>VLOOKUP(E84,'LISTADO ATM'!$A$2:$B$900,2,0)</f>
        <v xml:space="preserve">ATM Autoservicio Plaza Central  </v>
      </c>
      <c r="H84" s="142" t="str">
        <f>VLOOKUP(E84,VIP!$A$2:$O20433,7,FALSE)</f>
        <v>Si</v>
      </c>
      <c r="I84" s="142" t="str">
        <f>VLOOKUP(E84,VIP!$A$2:$O12398,8,FALSE)</f>
        <v>Si</v>
      </c>
      <c r="J84" s="142" t="str">
        <f>VLOOKUP(E84,VIP!$A$2:$O12348,8,FALSE)</f>
        <v>Si</v>
      </c>
      <c r="K84" s="142" t="str">
        <f>VLOOKUP(E84,VIP!$A$2:$O15922,6,0)</f>
        <v>SI</v>
      </c>
      <c r="L84" s="135" t="s">
        <v>2456</v>
      </c>
      <c r="M84" s="95" t="s">
        <v>2438</v>
      </c>
      <c r="N84" s="95" t="s">
        <v>2683</v>
      </c>
      <c r="O84" s="142" t="s">
        <v>2446</v>
      </c>
      <c r="P84" s="142"/>
      <c r="Q84" s="129" t="s">
        <v>2456</v>
      </c>
    </row>
    <row r="85" spans="1:17" ht="18" x14ac:dyDescent="0.25">
      <c r="A85" s="142" t="str">
        <f>VLOOKUP(E85,'LISTADO ATM'!$A$2:$C$901,3,0)</f>
        <v>DISTRITO NACIONAL</v>
      </c>
      <c r="B85" s="126" t="s">
        <v>2672</v>
      </c>
      <c r="C85" s="96">
        <v>44435.5940162037</v>
      </c>
      <c r="D85" s="96" t="s">
        <v>2174</v>
      </c>
      <c r="E85" s="126">
        <v>359</v>
      </c>
      <c r="F85" s="142" t="str">
        <f>VLOOKUP(E85,VIP!$A$2:$O15460,2,0)</f>
        <v>DRBR359</v>
      </c>
      <c r="G85" s="142" t="str">
        <f>VLOOKUP(E85,'LISTADO ATM'!$A$2:$B$900,2,0)</f>
        <v>ATM S/M Bravo Ozama</v>
      </c>
      <c r="H85" s="142" t="str">
        <f>VLOOKUP(E85,VIP!$A$2:$O20421,7,FALSE)</f>
        <v>N/A</v>
      </c>
      <c r="I85" s="142" t="str">
        <f>VLOOKUP(E85,VIP!$A$2:$O12386,8,FALSE)</f>
        <v>N/A</v>
      </c>
      <c r="J85" s="142" t="str">
        <f>VLOOKUP(E85,VIP!$A$2:$O12336,8,FALSE)</f>
        <v>N/A</v>
      </c>
      <c r="K85" s="142" t="str">
        <f>VLOOKUP(E85,VIP!$A$2:$O15910,6,0)</f>
        <v>N/A</v>
      </c>
      <c r="L85" s="135" t="s">
        <v>2456</v>
      </c>
      <c r="M85" s="95" t="s">
        <v>2438</v>
      </c>
      <c r="N85" s="95" t="s">
        <v>2683</v>
      </c>
      <c r="O85" s="142" t="s">
        <v>2446</v>
      </c>
      <c r="P85" s="142"/>
      <c r="Q85" s="129" t="s">
        <v>2456</v>
      </c>
    </row>
    <row r="86" spans="1:17" ht="18" x14ac:dyDescent="0.25">
      <c r="A86" s="142" t="str">
        <f>VLOOKUP(E86,'LISTADO ATM'!$A$2:$C$901,3,0)</f>
        <v>SUR</v>
      </c>
      <c r="B86" s="126" t="s">
        <v>2702</v>
      </c>
      <c r="C86" s="96">
        <v>44435.640636574077</v>
      </c>
      <c r="D86" s="96" t="s">
        <v>2174</v>
      </c>
      <c r="E86" s="126">
        <v>584</v>
      </c>
      <c r="F86" s="142" t="str">
        <f>VLOOKUP(E86,VIP!$A$2:$O15483,2,0)</f>
        <v>DRBR404</v>
      </c>
      <c r="G86" s="142" t="str">
        <f>VLOOKUP(E86,'LISTADO ATM'!$A$2:$B$900,2,0)</f>
        <v xml:space="preserve">ATM Oficina San Cristóbal I </v>
      </c>
      <c r="H86" s="142" t="str">
        <f>VLOOKUP(E86,VIP!$A$2:$O20444,7,FALSE)</f>
        <v>Si</v>
      </c>
      <c r="I86" s="142" t="str">
        <f>VLOOKUP(E86,VIP!$A$2:$O12409,8,FALSE)</f>
        <v>Si</v>
      </c>
      <c r="J86" s="142" t="str">
        <f>VLOOKUP(E86,VIP!$A$2:$O12359,8,FALSE)</f>
        <v>Si</v>
      </c>
      <c r="K86" s="142" t="str">
        <f>VLOOKUP(E86,VIP!$A$2:$O15933,6,0)</f>
        <v>SI</v>
      </c>
      <c r="L86" s="135" t="s">
        <v>2456</v>
      </c>
      <c r="M86" s="95" t="s">
        <v>2438</v>
      </c>
      <c r="N86" s="95" t="s">
        <v>2683</v>
      </c>
      <c r="O86" s="142" t="s">
        <v>2446</v>
      </c>
      <c r="P86" s="142"/>
      <c r="Q86" s="129" t="s">
        <v>2456</v>
      </c>
    </row>
    <row r="87" spans="1:17" ht="18" x14ac:dyDescent="0.25">
      <c r="A87" s="142" t="str">
        <f>VLOOKUP(E87,'LISTADO ATM'!$A$2:$C$901,3,0)</f>
        <v>DISTRITO NACIONAL</v>
      </c>
      <c r="B87" s="126" t="s">
        <v>2697</v>
      </c>
      <c r="C87" s="96">
        <v>44435.677731481483</v>
      </c>
      <c r="D87" s="96" t="s">
        <v>2174</v>
      </c>
      <c r="E87" s="126">
        <v>676</v>
      </c>
      <c r="F87" s="142" t="str">
        <f>VLOOKUP(E87,VIP!$A$2:$O15473,2,0)</f>
        <v>DRBR676</v>
      </c>
      <c r="G87" s="142" t="str">
        <f>VLOOKUP(E87,'LISTADO ATM'!$A$2:$B$900,2,0)</f>
        <v>ATM S/M Bravo Colina Del Oeste</v>
      </c>
      <c r="H87" s="142" t="str">
        <f>VLOOKUP(E87,VIP!$A$2:$O20434,7,FALSE)</f>
        <v>Si</v>
      </c>
      <c r="I87" s="142" t="str">
        <f>VLOOKUP(E87,VIP!$A$2:$O12399,8,FALSE)</f>
        <v>Si</v>
      </c>
      <c r="J87" s="142" t="str">
        <f>VLOOKUP(E87,VIP!$A$2:$O12349,8,FALSE)</f>
        <v>Si</v>
      </c>
      <c r="K87" s="142" t="str">
        <f>VLOOKUP(E87,VIP!$A$2:$O15923,6,0)</f>
        <v>NO</v>
      </c>
      <c r="L87" s="135" t="s">
        <v>2456</v>
      </c>
      <c r="M87" s="95" t="s">
        <v>2438</v>
      </c>
      <c r="N87" s="95" t="s">
        <v>2683</v>
      </c>
      <c r="O87" s="142" t="s">
        <v>2446</v>
      </c>
      <c r="P87" s="142"/>
      <c r="Q87" s="129" t="s">
        <v>2456</v>
      </c>
    </row>
    <row r="88" spans="1:17" ht="18" x14ac:dyDescent="0.25">
      <c r="A88" s="142" t="str">
        <f>VLOOKUP(E88,'LISTADO ATM'!$A$2:$C$901,3,0)</f>
        <v>NORTE</v>
      </c>
      <c r="B88" s="126" t="s">
        <v>2659</v>
      </c>
      <c r="C88" s="96">
        <v>44435.317870370367</v>
      </c>
      <c r="D88" s="96" t="s">
        <v>2175</v>
      </c>
      <c r="E88" s="126">
        <v>862</v>
      </c>
      <c r="F88" s="142" t="str">
        <f>VLOOKUP(E88,VIP!$A$2:$O15453,2,0)</f>
        <v>DRBR862</v>
      </c>
      <c r="G88" s="142" t="str">
        <f>VLOOKUP(E88,'LISTADO ATM'!$A$2:$B$900,2,0)</f>
        <v xml:space="preserve">ATM S/M Doble A (Sabaneta) </v>
      </c>
      <c r="H88" s="142" t="str">
        <f>VLOOKUP(E88,VIP!$A$2:$O20414,7,FALSE)</f>
        <v>Si</v>
      </c>
      <c r="I88" s="142" t="str">
        <f>VLOOKUP(E88,VIP!$A$2:$O12379,8,FALSE)</f>
        <v>Si</v>
      </c>
      <c r="J88" s="142" t="str">
        <f>VLOOKUP(E88,VIP!$A$2:$O12329,8,FALSE)</f>
        <v>Si</v>
      </c>
      <c r="K88" s="142" t="str">
        <f>VLOOKUP(E88,VIP!$A$2:$O15903,6,0)</f>
        <v>NO</v>
      </c>
      <c r="L88" s="135" t="s">
        <v>2456</v>
      </c>
      <c r="M88" s="218" t="s">
        <v>2535</v>
      </c>
      <c r="N88" s="95" t="s">
        <v>2444</v>
      </c>
      <c r="O88" s="142" t="s">
        <v>2636</v>
      </c>
      <c r="P88" s="142"/>
      <c r="Q88" s="219">
        <v>44436.333333333336</v>
      </c>
    </row>
    <row r="89" spans="1:17" ht="18" x14ac:dyDescent="0.25">
      <c r="A89" s="142" t="str">
        <f>VLOOKUP(E89,'LISTADO ATM'!$A$2:$C$901,3,0)</f>
        <v>DISTRITO NACIONAL</v>
      </c>
      <c r="B89" s="126" t="s">
        <v>2734</v>
      </c>
      <c r="C89" s="96">
        <v>44436.011111111111</v>
      </c>
      <c r="D89" s="96" t="s">
        <v>2174</v>
      </c>
      <c r="E89" s="126">
        <v>957</v>
      </c>
      <c r="F89" s="142" t="str">
        <f>VLOOKUP(E89,VIP!$A$2:$O15476,2,0)</f>
        <v>DRBR23F</v>
      </c>
      <c r="G89" s="142" t="str">
        <f>VLOOKUP(E89,'LISTADO ATM'!$A$2:$B$900,2,0)</f>
        <v xml:space="preserve">ATM Oficina Venezuela </v>
      </c>
      <c r="H89" s="142" t="str">
        <f>VLOOKUP(E89,VIP!$A$2:$O20437,7,FALSE)</f>
        <v>Si</v>
      </c>
      <c r="I89" s="142" t="str">
        <f>VLOOKUP(E89,VIP!$A$2:$O12402,8,FALSE)</f>
        <v>Si</v>
      </c>
      <c r="J89" s="142" t="str">
        <f>VLOOKUP(E89,VIP!$A$2:$O12352,8,FALSE)</f>
        <v>Si</v>
      </c>
      <c r="K89" s="142" t="str">
        <f>VLOOKUP(E89,VIP!$A$2:$O15926,6,0)</f>
        <v>SI</v>
      </c>
      <c r="L89" s="135" t="s">
        <v>2456</v>
      </c>
      <c r="M89" s="95" t="s">
        <v>2438</v>
      </c>
      <c r="N89" s="95" t="s">
        <v>2444</v>
      </c>
      <c r="O89" s="142" t="s">
        <v>2446</v>
      </c>
      <c r="P89" s="142"/>
      <c r="Q89" s="129" t="s">
        <v>2456</v>
      </c>
    </row>
    <row r="1035143" spans="16:16" ht="18" x14ac:dyDescent="0.25">
      <c r="P1035143" s="110"/>
    </row>
  </sheetData>
  <autoFilter ref="A4:Q71" xr:uid="{00000000-0009-0000-0000-000007000000}">
    <sortState xmlns:xlrd2="http://schemas.microsoft.com/office/spreadsheetml/2017/richdata2" ref="A5:Q89">
      <sortCondition ref="L4:L71"/>
    </sortState>
  </autoFilter>
  <sortState xmlns:xlrd2="http://schemas.microsoft.com/office/spreadsheetml/2017/richdata2"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2:B1048576 B1:B4">
    <cfRule type="duplicateValues" dxfId="331" priority="130328"/>
  </conditionalFormatting>
  <conditionalFormatting sqref="B72:B1048576">
    <cfRule type="duplicateValues" dxfId="330" priority="130337"/>
  </conditionalFormatting>
  <conditionalFormatting sqref="E72:E1048576 E1:E4">
    <cfRule type="duplicateValues" dxfId="329" priority="130657"/>
  </conditionalFormatting>
  <conditionalFormatting sqref="E72:E1048576">
    <cfRule type="duplicateValues" dxfId="328" priority="130660"/>
  </conditionalFormatting>
  <conditionalFormatting sqref="E72:E1048576 E1:E56">
    <cfRule type="duplicateValues" dxfId="327" priority="130666"/>
  </conditionalFormatting>
  <conditionalFormatting sqref="B5:B31">
    <cfRule type="duplicateValues" dxfId="326" priority="130669"/>
  </conditionalFormatting>
  <conditionalFormatting sqref="E5:E31">
    <cfRule type="duplicateValues" dxfId="325" priority="130670"/>
  </conditionalFormatting>
  <conditionalFormatting sqref="B32:B56">
    <cfRule type="duplicateValues" dxfId="324" priority="130676"/>
  </conditionalFormatting>
  <conditionalFormatting sqref="E32:E56">
    <cfRule type="duplicateValues" dxfId="323" priority="130678"/>
  </conditionalFormatting>
  <conditionalFormatting sqref="E5:E56">
    <cfRule type="duplicateValues" dxfId="322" priority="130683"/>
  </conditionalFormatting>
  <conditionalFormatting sqref="E57:E89">
    <cfRule type="duplicateValues" dxfId="321" priority="130705"/>
  </conditionalFormatting>
  <conditionalFormatting sqref="B57:B89">
    <cfRule type="duplicateValues" dxfId="320" priority="13070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7"/>
  <sheetViews>
    <sheetView zoomScale="70" zoomScaleNormal="70" workbookViewId="0">
      <selection activeCell="C18" sqref="C18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82" t="s">
        <v>2540</v>
      </c>
      <c r="G1" s="183"/>
      <c r="H1" s="100">
        <f>COUNTIF(A:E,"2 Gavetas Vacías + 1 Fallando")</f>
        <v>2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87" t="s">
        <v>2625</v>
      </c>
      <c r="B2" s="188"/>
      <c r="C2" s="188"/>
      <c r="D2" s="188"/>
      <c r="E2" s="189"/>
      <c r="F2" s="99" t="s">
        <v>2539</v>
      </c>
      <c r="G2" s="98">
        <f>G3+G4</f>
        <v>86</v>
      </c>
      <c r="H2" s="99" t="s">
        <v>2549</v>
      </c>
      <c r="I2" s="98">
        <f>COUNTIF(A:E,"Abastecido")</f>
        <v>76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90"/>
      <c r="B3" s="191"/>
      <c r="C3" s="192"/>
      <c r="D3" s="192"/>
      <c r="E3" s="193"/>
      <c r="F3" s="99" t="s">
        <v>2538</v>
      </c>
      <c r="G3" s="98">
        <f>COUNTIF(REPORTE!A:Q,"fuera de Servicio")</f>
        <v>83</v>
      </c>
      <c r="H3" s="99" t="s">
        <v>2545</v>
      </c>
      <c r="I3" s="98">
        <f>COUNTIF(A:E,"Gavetas Vacías + Gavetas Fallando")</f>
        <v>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194"/>
      <c r="D4" s="194"/>
      <c r="E4" s="195"/>
      <c r="F4" s="99" t="s">
        <v>2535</v>
      </c>
      <c r="G4" s="98">
        <f>COUNTIF(REPORTE!A:Q,"En Servicio")</f>
        <v>3</v>
      </c>
      <c r="H4" s="99" t="s">
        <v>2548</v>
      </c>
      <c r="I4" s="98">
        <f>COUNTIF(A:E,"Solucionado")</f>
        <v>21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194"/>
      <c r="D5" s="194"/>
      <c r="E5" s="19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16</v>
      </c>
      <c r="J5" s="123"/>
      <c r="K5" s="123"/>
    </row>
    <row r="6" spans="1:11" ht="15" customHeight="1" x14ac:dyDescent="0.25">
      <c r="A6" s="176"/>
      <c r="B6" s="177"/>
      <c r="C6" s="196"/>
      <c r="D6" s="196"/>
      <c r="E6" s="197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79" t="s">
        <v>2570</v>
      </c>
      <c r="B7" s="180"/>
      <c r="C7" s="180"/>
      <c r="D7" s="180"/>
      <c r="E7" s="181"/>
      <c r="F7" s="99" t="s">
        <v>2541</v>
      </c>
      <c r="G7" s="98">
        <f>COUNTIF(A:E,"Sin Efectivo")</f>
        <v>26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62" t="s">
        <v>2411</v>
      </c>
      <c r="E8" s="163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2615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2615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2615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2615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2615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2615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2615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2615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2615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2615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2615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2615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2615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2615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2615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2615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2615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2615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2615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2615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2615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2615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2615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2615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2615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2615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2615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2615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2615</v>
      </c>
      <c r="E37" s="143" t="s">
        <v>2654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2615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2615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2615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2615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2615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2615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2615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2615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2615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2615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2615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2615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2615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2615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2615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2615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2615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2615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2615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2615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2615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2615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2615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2615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2615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2615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2615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2615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2615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2615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2615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2615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2615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2615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2615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2615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2615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2615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2615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2615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2615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2615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2615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2615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2615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2615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2615</v>
      </c>
      <c r="E84" s="143">
        <v>3336004902</v>
      </c>
    </row>
    <row r="85" spans="1:5" s="123" customFormat="1" ht="18" customHeight="1" thickBot="1" x14ac:dyDescent="0.3">
      <c r="A85" s="144" t="s">
        <v>2463</v>
      </c>
      <c r="B85" s="145">
        <f>COUNT(B9:B84)</f>
        <v>76</v>
      </c>
      <c r="C85" s="170"/>
      <c r="D85" s="171"/>
      <c r="E85" s="172"/>
    </row>
    <row r="86" spans="1:5" s="123" customFormat="1" ht="18" customHeight="1" x14ac:dyDescent="0.25">
      <c r="A86" s="176"/>
      <c r="B86" s="177"/>
      <c r="C86" s="177"/>
      <c r="D86" s="177"/>
      <c r="E86" s="178"/>
    </row>
    <row r="87" spans="1:5" s="123" customFormat="1" ht="18" customHeight="1" thickBot="1" x14ac:dyDescent="0.3">
      <c r="A87" s="179" t="s">
        <v>2571</v>
      </c>
      <c r="B87" s="180"/>
      <c r="C87" s="180"/>
      <c r="D87" s="180"/>
      <c r="E87" s="181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62" t="s">
        <v>2411</v>
      </c>
      <c r="E88" s="163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2531</v>
      </c>
      <c r="E89" s="138" t="s">
        <v>2633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2531</v>
      </c>
      <c r="E90" s="138" t="s">
        <v>2651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2531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2531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2531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2531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2531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2531</v>
      </c>
      <c r="E96" s="138" t="s">
        <v>2649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2531</v>
      </c>
      <c r="E97" s="126" t="s">
        <v>2657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2531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2531</v>
      </c>
      <c r="E99" s="126" t="s">
        <v>2650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2531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2531</v>
      </c>
      <c r="E101" s="126" t="s">
        <v>2647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2531</v>
      </c>
      <c r="E102" s="126" t="s">
        <v>2648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2531</v>
      </c>
      <c r="E103" s="126" t="s">
        <v>2658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2531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2531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2531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2531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2531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2531</v>
      </c>
      <c r="E109" s="138">
        <v>3336003251</v>
      </c>
    </row>
    <row r="110" spans="1:5" ht="18.75" thickBot="1" x14ac:dyDescent="0.3">
      <c r="A110" s="144" t="s">
        <v>2463</v>
      </c>
      <c r="B110" s="145">
        <f>COUNT(B77:B109)</f>
        <v>30</v>
      </c>
      <c r="C110" s="170"/>
      <c r="D110" s="171"/>
      <c r="E110" s="172"/>
    </row>
    <row r="111" spans="1:5" ht="18.75" customHeight="1" thickBot="1" x14ac:dyDescent="0.3">
      <c r="A111" s="164"/>
      <c r="B111" s="165"/>
      <c r="C111" s="165"/>
      <c r="D111" s="165"/>
      <c r="E111" s="166"/>
    </row>
    <row r="112" spans="1:5" s="108" customFormat="1" ht="18.75" customHeight="1" thickBot="1" x14ac:dyDescent="0.3">
      <c r="A112" s="173" t="s">
        <v>2464</v>
      </c>
      <c r="B112" s="174"/>
      <c r="C112" s="174"/>
      <c r="D112" s="174"/>
      <c r="E112" s="175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62" t="s">
        <v>2411</v>
      </c>
      <c r="E113" s="163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2655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2640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x14ac:dyDescent="0.25">
      <c r="A130" s="139" t="str">
        <f>VLOOKUP(B130,'[1]LISTADO ATM'!$A$2:$C$922,3,0)</f>
        <v>DISTRITO NACIONAL</v>
      </c>
      <c r="B130" s="142">
        <v>904</v>
      </c>
      <c r="C130" s="132" t="str">
        <f>VLOOKUP(B130,'[1]LISTADO ATM'!$A$2:$B$922,2,0)</f>
        <v xml:space="preserve">ATM Oficina Multicentro La Sirena Churchill </v>
      </c>
      <c r="D130" s="134" t="s">
        <v>2429</v>
      </c>
      <c r="E130" s="143">
        <v>3336005088</v>
      </c>
    </row>
    <row r="131" spans="1:5" ht="18" customHeight="1" x14ac:dyDescent="0.25">
      <c r="A131" s="139" t="str">
        <f>VLOOKUP(B131,'[1]LISTADO ATM'!$A$2:$C$922,3,0)</f>
        <v>NORTE</v>
      </c>
      <c r="B131" s="142">
        <v>594</v>
      </c>
      <c r="C131" s="132" t="str">
        <f>VLOOKUP(B131,'[1]LISTADO ATM'!$A$2:$B$922,2,0)</f>
        <v xml:space="preserve">ATM Plaza Venezuela II (Santiago) </v>
      </c>
      <c r="D131" s="134" t="s">
        <v>2429</v>
      </c>
      <c r="E131" s="143">
        <v>3336005089</v>
      </c>
    </row>
    <row r="132" spans="1:5" ht="18.75" customHeight="1" x14ac:dyDescent="0.25">
      <c r="A132" s="139" t="str">
        <f>VLOOKUP(B132,'[1]LISTADO ATM'!$A$2:$C$922,3,0)</f>
        <v>ESTE</v>
      </c>
      <c r="B132" s="142">
        <v>651</v>
      </c>
      <c r="C132" s="132" t="str">
        <f>VLOOKUP(B132,'[1]LISTADO ATM'!$A$2:$B$922,2,0)</f>
        <v>ATM Eco Petroleo Romana</v>
      </c>
      <c r="D132" s="134" t="s">
        <v>2429</v>
      </c>
      <c r="E132" s="143">
        <v>3336005090</v>
      </c>
    </row>
    <row r="133" spans="1:5" ht="18" x14ac:dyDescent="0.25">
      <c r="A133" s="139" t="str">
        <f>VLOOKUP(B133,'[1]LISTADO ATM'!$A$2:$C$922,3,0)</f>
        <v>DISTRITO NACIONAL</v>
      </c>
      <c r="B133" s="142">
        <v>697</v>
      </c>
      <c r="C133" s="132" t="str">
        <f>VLOOKUP(B133,'[1]LISTADO ATM'!$A$2:$B$922,2,0)</f>
        <v>ATM Hipermercado Olé Ciudad Juan Bosch</v>
      </c>
      <c r="D133" s="134" t="s">
        <v>2429</v>
      </c>
      <c r="E133" s="143">
        <v>3336005096</v>
      </c>
    </row>
    <row r="134" spans="1:5" ht="18.75" customHeight="1" x14ac:dyDescent="0.25">
      <c r="A134" s="139" t="str">
        <f>VLOOKUP(B134,'[1]LISTADO ATM'!$A$2:$C$922,3,0)</f>
        <v>ESTE</v>
      </c>
      <c r="B134" s="142">
        <v>121</v>
      </c>
      <c r="C134" s="132" t="str">
        <f>VLOOKUP(B134,'[1]LISTADO ATM'!$A$2:$B$922,2,0)</f>
        <v xml:space="preserve">ATM Oficina Bayaguana </v>
      </c>
      <c r="D134" s="134" t="s">
        <v>2429</v>
      </c>
      <c r="E134" s="143">
        <v>3336005097</v>
      </c>
    </row>
    <row r="135" spans="1:5" ht="18" customHeight="1" x14ac:dyDescent="0.25">
      <c r="A135" s="139" t="str">
        <f>VLOOKUP(B135,'[1]LISTADO ATM'!$A$2:$C$922,3,0)</f>
        <v>ESTE</v>
      </c>
      <c r="B135" s="142">
        <v>114</v>
      </c>
      <c r="C135" s="132" t="str">
        <f>VLOOKUP(B135,'[1]LISTADO ATM'!$A$2:$B$922,2,0)</f>
        <v xml:space="preserve">ATM Oficina Hato Mayor </v>
      </c>
      <c r="D135" s="134" t="s">
        <v>2429</v>
      </c>
      <c r="E135" s="143">
        <v>3336005098</v>
      </c>
    </row>
    <row r="136" spans="1:5" ht="18" x14ac:dyDescent="0.25">
      <c r="A136" s="139" t="str">
        <f>VLOOKUP(B136,'[1]LISTADO ATM'!$A$2:$C$922,3,0)</f>
        <v>DISTRITO NACIONAL</v>
      </c>
      <c r="B136" s="142">
        <v>409</v>
      </c>
      <c r="C136" s="132" t="str">
        <f>VLOOKUP(B136,'[1]LISTADO ATM'!$A$2:$B$922,2,0)</f>
        <v xml:space="preserve">ATM Oficina Las Palmas de Herrera I </v>
      </c>
      <c r="D136" s="134" t="s">
        <v>2429</v>
      </c>
      <c r="E136" s="143">
        <v>3336005099</v>
      </c>
    </row>
    <row r="137" spans="1:5" ht="18.75" customHeight="1" x14ac:dyDescent="0.25">
      <c r="A137" s="139" t="str">
        <f>VLOOKUP(B137,'[1]LISTADO ATM'!$A$2:$C$922,3,0)</f>
        <v>SUR</v>
      </c>
      <c r="B137" s="142">
        <v>44</v>
      </c>
      <c r="C137" s="132" t="str">
        <f>VLOOKUP(B137,'[1]LISTADO ATM'!$A$2:$B$922,2,0)</f>
        <v xml:space="preserve">ATM Oficina Pedernales </v>
      </c>
      <c r="D137" s="134" t="s">
        <v>2429</v>
      </c>
      <c r="E137" s="143">
        <v>3336005100</v>
      </c>
    </row>
    <row r="138" spans="1:5" ht="18" customHeight="1" x14ac:dyDescent="0.25">
      <c r="A138" s="139" t="str">
        <f>VLOOKUP(B138,'[1]LISTADO ATM'!$A$2:$C$922,3,0)</f>
        <v>DISTRITO NACIONAL</v>
      </c>
      <c r="B138" s="142">
        <v>183</v>
      </c>
      <c r="C138" s="132" t="str">
        <f>VLOOKUP(B138,'[1]LISTADO ATM'!$A$2:$B$922,2,0)</f>
        <v>ATM Estación Nativa Km. 22 Aut. Duarte.</v>
      </c>
      <c r="D138" s="134" t="s">
        <v>2429</v>
      </c>
      <c r="E138" s="143">
        <v>3336000509</v>
      </c>
    </row>
    <row r="139" spans="1:5" ht="18" customHeight="1" x14ac:dyDescent="0.25">
      <c r="A139" s="139" t="str">
        <f>VLOOKUP(B139,'[1]LISTADO ATM'!$A$2:$C$922,3,0)</f>
        <v>DISTRITO NACIONAL</v>
      </c>
      <c r="B139" s="149">
        <v>815</v>
      </c>
      <c r="C139" s="132" t="str">
        <f>VLOOKUP(B139,'[1]LISTADO ATM'!$A$2:$B$922,2,0)</f>
        <v xml:space="preserve">ATM Oficina Atalaya del Mar </v>
      </c>
      <c r="D139" s="134" t="s">
        <v>2429</v>
      </c>
      <c r="E139" s="150">
        <v>3336005101</v>
      </c>
    </row>
    <row r="140" spans="1:5" ht="18.75" thickBot="1" x14ac:dyDescent="0.3">
      <c r="A140" s="144"/>
      <c r="B140" s="145">
        <f>COUNT(B114:B139)</f>
        <v>26</v>
      </c>
      <c r="C140" s="170"/>
      <c r="D140" s="171"/>
      <c r="E140" s="172"/>
    </row>
    <row r="141" spans="1:5" ht="18.75" customHeight="1" thickBot="1" x14ac:dyDescent="0.3">
      <c r="A141" s="164"/>
      <c r="B141" s="165"/>
      <c r="C141" s="165"/>
      <c r="D141" s="165"/>
      <c r="E141" s="166"/>
    </row>
    <row r="142" spans="1:5" ht="18.75" customHeight="1" thickBot="1" x14ac:dyDescent="0.3">
      <c r="A142" s="167" t="s">
        <v>2434</v>
      </c>
      <c r="B142" s="168"/>
      <c r="C142" s="168"/>
      <c r="D142" s="168"/>
      <c r="E142" s="169"/>
    </row>
    <row r="143" spans="1:5" ht="18.75" customHeight="1" x14ac:dyDescent="0.25">
      <c r="A143" s="140" t="s">
        <v>15</v>
      </c>
      <c r="B143" s="131" t="s">
        <v>2408</v>
      </c>
      <c r="C143" s="131" t="s">
        <v>46</v>
      </c>
      <c r="D143" s="162" t="s">
        <v>2411</v>
      </c>
      <c r="E143" s="163" t="s">
        <v>2409</v>
      </c>
    </row>
    <row r="144" spans="1:5" ht="18.75" customHeight="1" x14ac:dyDescent="0.25">
      <c r="A144" s="148" t="str">
        <f>VLOOKUP(B144,'[1]LISTADO ATM'!$A$2:$C$922,3,0)</f>
        <v>DISTRITO NACIONAL</v>
      </c>
      <c r="B144" s="142">
        <v>931</v>
      </c>
      <c r="C144" s="147" t="str">
        <f>VLOOKUP(B144,'[1]LISTADO ATM'!$A$2:$B$922,2,0)</f>
        <v xml:space="preserve">ATM Autobanco Luperón I </v>
      </c>
      <c r="D144" s="147" t="s">
        <v>2470</v>
      </c>
      <c r="E144" s="143">
        <v>3336004704</v>
      </c>
    </row>
    <row r="145" spans="1:5" ht="18.75" customHeight="1" x14ac:dyDescent="0.25">
      <c r="A145" s="148" t="str">
        <f>VLOOKUP(B145,'[1]LISTADO ATM'!$A$2:$C$922,3,0)</f>
        <v>DISTRITO NACIONAL</v>
      </c>
      <c r="B145" s="142">
        <v>717</v>
      </c>
      <c r="C145" s="147" t="str">
        <f>VLOOKUP(B145,'[1]LISTADO ATM'!$A$2:$B$922,2,0)</f>
        <v xml:space="preserve">ATM Oficina Los Alcarrizos </v>
      </c>
      <c r="D145" s="147" t="s">
        <v>2470</v>
      </c>
      <c r="E145" s="143">
        <v>3336004719</v>
      </c>
    </row>
    <row r="146" spans="1:5" ht="18.75" customHeight="1" thickBot="1" x14ac:dyDescent="0.3">
      <c r="A146" s="144" t="s">
        <v>2463</v>
      </c>
      <c r="B146" s="145">
        <f>COUNT(B144:B145)</f>
        <v>2</v>
      </c>
      <c r="C146" s="170"/>
      <c r="D146" s="171"/>
      <c r="E146" s="172"/>
    </row>
    <row r="147" spans="1:5" ht="15.75" thickBot="1" x14ac:dyDescent="0.3">
      <c r="A147" s="164"/>
      <c r="B147" s="165"/>
      <c r="C147" s="165"/>
      <c r="D147" s="165"/>
      <c r="E147" s="166"/>
    </row>
    <row r="148" spans="1:5" ht="18.75" customHeight="1" thickBot="1" x14ac:dyDescent="0.3">
      <c r="A148" s="167" t="s">
        <v>2585</v>
      </c>
      <c r="B148" s="168"/>
      <c r="C148" s="168"/>
      <c r="D148" s="168"/>
      <c r="E148" s="169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62" t="s">
        <v>2411</v>
      </c>
      <c r="E149" s="163" t="s">
        <v>2409</v>
      </c>
    </row>
    <row r="150" spans="1:5" ht="18.75" customHeight="1" x14ac:dyDescent="0.25">
      <c r="A150" s="137" t="str">
        <f>VLOOKUP(B150,'[1]LISTADO ATM'!$A$2:$C$822,3,0)</f>
        <v>DISTRITO NACIONAL</v>
      </c>
      <c r="B150" s="142">
        <v>113</v>
      </c>
      <c r="C150" s="132" t="str">
        <f>VLOOKUP(B150,'[1]LISTADO ATM'!$A$2:$B$822,2,0)</f>
        <v xml:space="preserve">ATM Autoservicio Atalaya del Mar </v>
      </c>
      <c r="D150" s="146" t="s">
        <v>2630</v>
      </c>
      <c r="E150" s="138">
        <v>3336001033</v>
      </c>
    </row>
    <row r="151" spans="1:5" ht="18.75" customHeight="1" x14ac:dyDescent="0.25">
      <c r="A151" s="137" t="str">
        <f>VLOOKUP(B151,'[2]LISTADO ATM'!$A$2:$C$822,3,0)</f>
        <v>DISTRITO NACIONAL</v>
      </c>
      <c r="B151" s="142">
        <v>374</v>
      </c>
      <c r="C151" s="132" t="str">
        <f>VLOOKUP(B151,'[2]LISTADO ATM'!$A$2:$B$922,2,0)</f>
        <v>Ofic. Dual Blue Mall #2</v>
      </c>
      <c r="D151" s="146" t="s">
        <v>2630</v>
      </c>
      <c r="E151" s="126">
        <v>3336003648</v>
      </c>
    </row>
    <row r="152" spans="1:5" ht="18.75" customHeight="1" x14ac:dyDescent="0.25">
      <c r="A152" s="137" t="str">
        <f>VLOOKUP(B152,'[1]LISTADO ATM'!$A$2:$C$822,3,0)</f>
        <v>DISTRITO NACIONAL</v>
      </c>
      <c r="B152" s="142">
        <v>536</v>
      </c>
      <c r="C152" s="132" t="str">
        <f>VLOOKUP(B152,'[1]LISTADO ATM'!$A$2:$B$822,2,0)</f>
        <v xml:space="preserve">ATM Super Lama San Isidro </v>
      </c>
      <c r="D152" s="146" t="s">
        <v>2630</v>
      </c>
      <c r="E152" s="126">
        <v>3336003625</v>
      </c>
    </row>
    <row r="153" spans="1:5" ht="18.75" customHeight="1" thickBot="1" x14ac:dyDescent="0.3">
      <c r="A153" s="144" t="s">
        <v>2463</v>
      </c>
      <c r="B153" s="145">
        <f>COUNT(B150:B152)</f>
        <v>3</v>
      </c>
      <c r="C153" s="170"/>
      <c r="D153" s="171"/>
      <c r="E153" s="172"/>
    </row>
    <row r="154" spans="1:5" ht="18.75" customHeight="1" thickBot="1" x14ac:dyDescent="0.3">
      <c r="A154" s="164"/>
      <c r="B154" s="165"/>
      <c r="C154" s="191" t="s">
        <v>2405</v>
      </c>
      <c r="D154" s="191"/>
      <c r="E154" s="198"/>
    </row>
    <row r="155" spans="1:5" ht="18.75" customHeight="1" thickBot="1" x14ac:dyDescent="0.3">
      <c r="A155" s="201" t="s">
        <v>2465</v>
      </c>
      <c r="B155" s="202"/>
      <c r="C155" s="199"/>
      <c r="D155" s="199"/>
      <c r="E155" s="200"/>
    </row>
    <row r="156" spans="1:5" s="123" customFormat="1" ht="18.75" customHeight="1" thickBot="1" x14ac:dyDescent="0.3">
      <c r="A156" s="203">
        <f>+B140+B146+B153</f>
        <v>31</v>
      </c>
      <c r="B156" s="204"/>
      <c r="C156" s="199"/>
      <c r="D156" s="199"/>
      <c r="E156" s="200"/>
    </row>
    <row r="157" spans="1:5" ht="18.75" customHeight="1" thickBot="1" x14ac:dyDescent="0.3">
      <c r="A157" s="205"/>
      <c r="B157" s="206"/>
      <c r="C157" s="165"/>
      <c r="D157" s="165"/>
      <c r="E157" s="166"/>
    </row>
    <row r="158" spans="1:5" ht="18.75" customHeight="1" thickBot="1" x14ac:dyDescent="0.3">
      <c r="A158" s="173" t="s">
        <v>2466</v>
      </c>
      <c r="B158" s="174"/>
      <c r="C158" s="174"/>
      <c r="D158" s="174"/>
      <c r="E158" s="175"/>
    </row>
    <row r="159" spans="1:5" ht="18" x14ac:dyDescent="0.25">
      <c r="A159" s="140" t="s">
        <v>15</v>
      </c>
      <c r="B159" s="131" t="s">
        <v>2408</v>
      </c>
      <c r="C159" s="131" t="s">
        <v>46</v>
      </c>
      <c r="D159" s="162" t="s">
        <v>2411</v>
      </c>
      <c r="E159" s="163"/>
    </row>
    <row r="160" spans="1:5" ht="18" x14ac:dyDescent="0.25">
      <c r="A160" s="137" t="str">
        <f>VLOOKUP(B160,'[2]LISTADO ATM'!$A$2:$C$922,3,0)</f>
        <v>DISTRITO NACIONAL</v>
      </c>
      <c r="B160" s="141">
        <v>546</v>
      </c>
      <c r="C160" s="132" t="str">
        <f>VLOOKUP(B160,'[2]LISTADO ATM'!$A$2:$B$922,2,0)</f>
        <v xml:space="preserve">ATM ITLA </v>
      </c>
      <c r="D160" s="160" t="s">
        <v>2616</v>
      </c>
      <c r="E160" s="161"/>
    </row>
    <row r="161" spans="1:5" ht="18" x14ac:dyDescent="0.25">
      <c r="A161" s="137" t="str">
        <f>VLOOKUP(B161,'[2]LISTADO ATM'!$A$2:$C$922,3,0)</f>
        <v>DISTRITO NACIONAL</v>
      </c>
      <c r="B161" s="142">
        <v>574</v>
      </c>
      <c r="C161" s="132" t="str">
        <f>VLOOKUP(B161,'[2]LISTADO ATM'!$A$2:$B$922,2,0)</f>
        <v xml:space="preserve">ATM Club Obras Públicas </v>
      </c>
      <c r="D161" s="160" t="s">
        <v>2587</v>
      </c>
      <c r="E161" s="161"/>
    </row>
    <row r="162" spans="1:5" ht="18" x14ac:dyDescent="0.25">
      <c r="A162" s="137" t="str">
        <f>VLOOKUP(B162,'[2]LISTADO ATM'!$A$2:$C$922,3,0)</f>
        <v>DISTRITO NACIONAL</v>
      </c>
      <c r="B162" s="142">
        <v>618</v>
      </c>
      <c r="C162" s="132" t="str">
        <f>VLOOKUP(B162,'[2]LISTADO ATM'!$A$2:$B$922,2,0)</f>
        <v xml:space="preserve">ATM Bienes Nacionales </v>
      </c>
      <c r="D162" s="160" t="s">
        <v>2587</v>
      </c>
      <c r="E162" s="161"/>
    </row>
    <row r="163" spans="1:5" ht="18" x14ac:dyDescent="0.25">
      <c r="A163" s="137" t="str">
        <f>VLOOKUP(B163,'[2]LISTADO ATM'!$A$2:$C$922,3,0)</f>
        <v>NORTE</v>
      </c>
      <c r="B163" s="142">
        <v>987</v>
      </c>
      <c r="C163" s="132" t="str">
        <f>VLOOKUP(B163,'[2]LISTADO ATM'!$A$2:$B$922,2,0)</f>
        <v xml:space="preserve">ATM S/M Jumbo (Moca) </v>
      </c>
      <c r="D163" s="160" t="s">
        <v>2587</v>
      </c>
      <c r="E163" s="161"/>
    </row>
    <row r="164" spans="1:5" ht="18" x14ac:dyDescent="0.25">
      <c r="A164" s="137" t="str">
        <f>VLOOKUP(B164,'[2]LISTADO ATM'!$A$2:$C$922,3,0)</f>
        <v>ESTE</v>
      </c>
      <c r="B164" s="142">
        <v>117</v>
      </c>
      <c r="C164" s="132" t="str">
        <f>VLOOKUP(B164,'[2]LISTADO ATM'!$A$2:$B$922,2,0)</f>
        <v xml:space="preserve">ATM Oficina El Seybo </v>
      </c>
      <c r="D164" s="160" t="s">
        <v>2587</v>
      </c>
      <c r="E164" s="161"/>
    </row>
    <row r="165" spans="1:5" ht="18" x14ac:dyDescent="0.25">
      <c r="A165" s="137" t="str">
        <f>VLOOKUP(B165,'[2]LISTADO ATM'!$A$2:$C$922,3,0)</f>
        <v>NORTE</v>
      </c>
      <c r="B165" s="142">
        <v>144</v>
      </c>
      <c r="C165" s="132" t="str">
        <f>VLOOKUP(B165,'[2]LISTADO ATM'!$A$2:$B$922,2,0)</f>
        <v xml:space="preserve">ATM Oficina Villa Altagracia </v>
      </c>
      <c r="D165" s="160" t="s">
        <v>2587</v>
      </c>
      <c r="E165" s="161"/>
    </row>
    <row r="166" spans="1:5" ht="18" x14ac:dyDescent="0.25">
      <c r="A166" s="137" t="str">
        <f>VLOOKUP(B166,'[2]LISTADO ATM'!$A$2:$C$922,3,0)</f>
        <v>NORTE</v>
      </c>
      <c r="B166" s="142">
        <v>154</v>
      </c>
      <c r="C166" s="132" t="str">
        <f>VLOOKUP(B166,'[2]LISTADO ATM'!$A$2:$B$922,2,0)</f>
        <v xml:space="preserve">ATM Oficina Sánchez </v>
      </c>
      <c r="D166" s="160" t="s">
        <v>2587</v>
      </c>
      <c r="E166" s="161"/>
    </row>
    <row r="167" spans="1:5" ht="18" x14ac:dyDescent="0.25">
      <c r="A167" s="137" t="str">
        <f>VLOOKUP(B167,'[2]LISTADO ATM'!$A$2:$C$922,3,0)</f>
        <v>SUR</v>
      </c>
      <c r="B167" s="142">
        <v>342</v>
      </c>
      <c r="C167" s="132" t="str">
        <f>VLOOKUP(B167,'[2]LISTADO ATM'!$A$2:$B$922,2,0)</f>
        <v>ATM Oficina Obras Públicas Azua</v>
      </c>
      <c r="D167" s="160" t="s">
        <v>2587</v>
      </c>
      <c r="E167" s="161"/>
    </row>
    <row r="168" spans="1:5" ht="18" x14ac:dyDescent="0.25">
      <c r="A168" s="137" t="str">
        <f>VLOOKUP(B168,'[2]LISTADO ATM'!$A$2:$C$922,3,0)</f>
        <v>ESTE</v>
      </c>
      <c r="B168" s="142">
        <v>612</v>
      </c>
      <c r="C168" s="132" t="str">
        <f>VLOOKUP(B168,'[2]LISTADO ATM'!$A$2:$B$922,2,0)</f>
        <v xml:space="preserve">ATM Plaza Orense (La Romana) </v>
      </c>
      <c r="D168" s="160" t="s">
        <v>2587</v>
      </c>
      <c r="E168" s="161"/>
    </row>
    <row r="169" spans="1:5" ht="18" x14ac:dyDescent="0.25">
      <c r="A169" s="137" t="str">
        <f>VLOOKUP(B169,'[2]LISTADO ATM'!$A$2:$C$922,3,0)</f>
        <v>NORTE</v>
      </c>
      <c r="B169" s="142">
        <v>668</v>
      </c>
      <c r="C169" s="132" t="str">
        <f>VLOOKUP(B169,'[2]LISTADO ATM'!$A$2:$B$922,2,0)</f>
        <v>ATM Hospital HEMMI (Santiago)</v>
      </c>
      <c r="D169" s="160" t="s">
        <v>2587</v>
      </c>
      <c r="E169" s="161"/>
    </row>
    <row r="170" spans="1:5" ht="18" x14ac:dyDescent="0.25">
      <c r="A170" s="137" t="str">
        <f>VLOOKUP(B170,'[2]LISTADO ATM'!$A$2:$C$922,3,0)</f>
        <v>NORTE</v>
      </c>
      <c r="B170" s="142">
        <v>809</v>
      </c>
      <c r="C170" s="132" t="str">
        <f>VLOOKUP(B170,'[2]LISTADO ATM'!$A$2:$B$922,2,0)</f>
        <v>ATM Yoma (Cotuí)</v>
      </c>
      <c r="D170" s="160" t="s">
        <v>2587</v>
      </c>
      <c r="E170" s="161"/>
    </row>
    <row r="171" spans="1:5" ht="18" x14ac:dyDescent="0.25">
      <c r="A171" s="137" t="str">
        <f>VLOOKUP(B171,'[2]LISTADO ATM'!$A$2:$C$922,3,0)</f>
        <v>DISTRITO NACIONAL</v>
      </c>
      <c r="B171" s="142">
        <v>884</v>
      </c>
      <c r="C171" s="132" t="str">
        <f>VLOOKUP(B171,'[2]LISTADO ATM'!$A$2:$B$922,2,0)</f>
        <v xml:space="preserve">ATM UNP Olé Sabana Perdida </v>
      </c>
      <c r="D171" s="160" t="s">
        <v>2587</v>
      </c>
      <c r="E171" s="161"/>
    </row>
    <row r="172" spans="1:5" ht="18" x14ac:dyDescent="0.25">
      <c r="A172" s="137" t="str">
        <f>VLOOKUP(B172,'[2]LISTADO ATM'!$A$2:$C$922,3,0)</f>
        <v>DISTRITO NACIONAL</v>
      </c>
      <c r="B172" s="142">
        <v>896</v>
      </c>
      <c r="C172" s="132" t="str">
        <f>VLOOKUP(B172,'[2]LISTADO ATM'!$A$2:$B$922,2,0)</f>
        <v xml:space="preserve">ATM Campamento Militar 16 de Agosto I </v>
      </c>
      <c r="D172" s="160" t="s">
        <v>2587</v>
      </c>
      <c r="E172" s="161"/>
    </row>
    <row r="173" spans="1:5" ht="18" x14ac:dyDescent="0.25">
      <c r="A173" s="137" t="str">
        <f>VLOOKUP(B173,'[2]LISTADO ATM'!$A$2:$C$922,3,0)</f>
        <v>DISTRITO NACIONAL</v>
      </c>
      <c r="B173" s="142">
        <v>908</v>
      </c>
      <c r="C173" s="132" t="str">
        <f>VLOOKUP(B173,'[2]LISTADO ATM'!$A$2:$B$922,2,0)</f>
        <v xml:space="preserve">ATM Oficina Plaza Botánika </v>
      </c>
      <c r="D173" s="160" t="s">
        <v>2587</v>
      </c>
      <c r="E173" s="161"/>
    </row>
    <row r="174" spans="1:5" ht="18" x14ac:dyDescent="0.25">
      <c r="A174" s="137" t="str">
        <f>VLOOKUP(B174,'[2]LISTADO ATM'!$A$2:$C$922,3,0)</f>
        <v>DISTRITO NACIONAL</v>
      </c>
      <c r="B174" s="142">
        <v>407</v>
      </c>
      <c r="C174" s="132" t="str">
        <f>VLOOKUP(B174,'[2]LISTADO ATM'!$A$2:$B$922,2,0)</f>
        <v xml:space="preserve">ATM Multicentro La Sirena Villa Mella </v>
      </c>
      <c r="D174" s="160" t="s">
        <v>2587</v>
      </c>
      <c r="E174" s="161"/>
    </row>
    <row r="175" spans="1:5" ht="18" x14ac:dyDescent="0.25">
      <c r="A175" s="137" t="str">
        <f>VLOOKUP(B175,'[2]LISTADO ATM'!$A$2:$C$922,3,0)</f>
        <v>DISTRITO NACIONAL</v>
      </c>
      <c r="B175" s="149">
        <v>566</v>
      </c>
      <c r="C175" s="132" t="str">
        <f>VLOOKUP(B175,'[2]LISTADO ATM'!$A$2:$B$922,2,0)</f>
        <v xml:space="preserve">ATM Hiper Olé Aut. Duarte </v>
      </c>
      <c r="D175" s="160" t="s">
        <v>2616</v>
      </c>
      <c r="E175" s="161"/>
    </row>
    <row r="176" spans="1:5" ht="18.75" thickBot="1" x14ac:dyDescent="0.3">
      <c r="A176" s="144" t="s">
        <v>2463</v>
      </c>
      <c r="B176" s="145">
        <f>COUNT(B160:B175)</f>
        <v>16</v>
      </c>
      <c r="C176" s="170"/>
      <c r="D176" s="171"/>
      <c r="E176" s="172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9">
    <mergeCell ref="C176:E176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F1:G1"/>
    <mergeCell ref="A7:E7"/>
    <mergeCell ref="C140:E140"/>
    <mergeCell ref="A141:E141"/>
    <mergeCell ref="A142:E142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D8:E8"/>
    <mergeCell ref="C85:E85"/>
    <mergeCell ref="A86:E86"/>
    <mergeCell ref="A87:E87"/>
    <mergeCell ref="D88:E88"/>
    <mergeCell ref="D143:E143"/>
    <mergeCell ref="C146:E146"/>
    <mergeCell ref="A147:E147"/>
    <mergeCell ref="A148:E148"/>
    <mergeCell ref="D149:E149"/>
    <mergeCell ref="C153:E153"/>
    <mergeCell ref="D163:E163"/>
    <mergeCell ref="A158:E158"/>
    <mergeCell ref="A154:B154"/>
    <mergeCell ref="C154:E157"/>
    <mergeCell ref="A155:B155"/>
    <mergeCell ref="A156:B156"/>
    <mergeCell ref="A157:B157"/>
    <mergeCell ref="D165:E165"/>
    <mergeCell ref="D164:E164"/>
    <mergeCell ref="D159:E159"/>
    <mergeCell ref="D160:E160"/>
    <mergeCell ref="D161:E161"/>
    <mergeCell ref="D162:E162"/>
  </mergeCells>
  <phoneticPr fontId="46" type="noConversion"/>
  <conditionalFormatting sqref="B378:B1048576">
    <cfRule type="duplicateValues" dxfId="319" priority="5718"/>
  </conditionalFormatting>
  <conditionalFormatting sqref="B378:B1048576">
    <cfRule type="duplicateValues" dxfId="318" priority="934"/>
  </conditionalFormatting>
  <conditionalFormatting sqref="E179:E377">
    <cfRule type="duplicateValues" dxfId="317" priority="914"/>
  </conditionalFormatting>
  <conditionalFormatting sqref="B179:B377">
    <cfRule type="duplicateValues" dxfId="316" priority="913"/>
  </conditionalFormatting>
  <conditionalFormatting sqref="E150">
    <cfRule type="duplicateValues" dxfId="315" priority="159"/>
  </conditionalFormatting>
  <conditionalFormatting sqref="E76">
    <cfRule type="duplicateValues" dxfId="314" priority="160"/>
  </conditionalFormatting>
  <conditionalFormatting sqref="E63">
    <cfRule type="duplicateValues" dxfId="313" priority="158"/>
  </conditionalFormatting>
  <conditionalFormatting sqref="E9">
    <cfRule type="duplicateValues" dxfId="312" priority="157"/>
  </conditionalFormatting>
  <conditionalFormatting sqref="E41">
    <cfRule type="duplicateValues" dxfId="311" priority="156"/>
  </conditionalFormatting>
  <conditionalFormatting sqref="E10">
    <cfRule type="duplicateValues" dxfId="310" priority="155"/>
  </conditionalFormatting>
  <conditionalFormatting sqref="E153">
    <cfRule type="duplicateValues" dxfId="309" priority="153"/>
  </conditionalFormatting>
  <conditionalFormatting sqref="B153">
    <cfRule type="duplicateValues" dxfId="308" priority="154"/>
  </conditionalFormatting>
  <conditionalFormatting sqref="E177:E178 E147:E148 E141:E142 E154:E160 E1:E7 E86:E87 E89 E111:E112">
    <cfRule type="duplicateValues" dxfId="307" priority="161"/>
  </conditionalFormatting>
  <conditionalFormatting sqref="E91:E92">
    <cfRule type="duplicateValues" dxfId="306" priority="152"/>
  </conditionalFormatting>
  <conditionalFormatting sqref="E17:E19">
    <cfRule type="duplicateValues" dxfId="305" priority="151"/>
  </conditionalFormatting>
  <conditionalFormatting sqref="E28">
    <cfRule type="duplicateValues" dxfId="304" priority="150"/>
  </conditionalFormatting>
  <conditionalFormatting sqref="E29">
    <cfRule type="duplicateValues" dxfId="303" priority="149"/>
  </conditionalFormatting>
  <conditionalFormatting sqref="E47:E49">
    <cfRule type="duplicateValues" dxfId="302" priority="162"/>
  </conditionalFormatting>
  <conditionalFormatting sqref="E90">
    <cfRule type="duplicateValues" dxfId="301" priority="163"/>
  </conditionalFormatting>
  <conditionalFormatting sqref="E65">
    <cfRule type="duplicateValues" dxfId="300" priority="148"/>
  </conditionalFormatting>
  <conditionalFormatting sqref="E115">
    <cfRule type="duplicateValues" dxfId="299" priority="164"/>
  </conditionalFormatting>
  <conditionalFormatting sqref="B115">
    <cfRule type="duplicateValues" dxfId="298" priority="165"/>
  </conditionalFormatting>
  <conditionalFormatting sqref="E22">
    <cfRule type="duplicateValues" dxfId="297" priority="147"/>
  </conditionalFormatting>
  <conditionalFormatting sqref="E36">
    <cfRule type="duplicateValues" dxfId="296" priority="146"/>
  </conditionalFormatting>
  <conditionalFormatting sqref="E50:E51 E21">
    <cfRule type="duplicateValues" dxfId="295" priority="166"/>
  </conditionalFormatting>
  <conditionalFormatting sqref="E109 E93:E95">
    <cfRule type="duplicateValues" dxfId="294" priority="145"/>
  </conditionalFormatting>
  <conditionalFormatting sqref="E98">
    <cfRule type="duplicateValues" dxfId="293" priority="144"/>
  </conditionalFormatting>
  <conditionalFormatting sqref="E101">
    <cfRule type="duplicateValues" dxfId="292" priority="143"/>
  </conditionalFormatting>
  <conditionalFormatting sqref="E101">
    <cfRule type="duplicateValues" dxfId="291" priority="142"/>
  </conditionalFormatting>
  <conditionalFormatting sqref="E102">
    <cfRule type="duplicateValues" dxfId="290" priority="141"/>
  </conditionalFormatting>
  <conditionalFormatting sqref="E102">
    <cfRule type="duplicateValues" dxfId="289" priority="140"/>
  </conditionalFormatting>
  <conditionalFormatting sqref="E99">
    <cfRule type="duplicateValues" dxfId="288" priority="139"/>
  </conditionalFormatting>
  <conditionalFormatting sqref="E116 E52">
    <cfRule type="duplicateValues" dxfId="287" priority="138"/>
  </conditionalFormatting>
  <conditionalFormatting sqref="E37">
    <cfRule type="duplicateValues" dxfId="286" priority="137"/>
  </conditionalFormatting>
  <conditionalFormatting sqref="E97">
    <cfRule type="duplicateValues" dxfId="285" priority="136"/>
  </conditionalFormatting>
  <conditionalFormatting sqref="E103">
    <cfRule type="duplicateValues" dxfId="284" priority="135"/>
  </conditionalFormatting>
  <conditionalFormatting sqref="E104">
    <cfRule type="duplicateValues" dxfId="283" priority="134"/>
  </conditionalFormatting>
  <conditionalFormatting sqref="E104">
    <cfRule type="duplicateValues" dxfId="282" priority="133"/>
  </conditionalFormatting>
  <conditionalFormatting sqref="E104">
    <cfRule type="duplicateValues" dxfId="281" priority="132"/>
  </conditionalFormatting>
  <conditionalFormatting sqref="E104">
    <cfRule type="duplicateValues" dxfId="280" priority="131"/>
  </conditionalFormatting>
  <conditionalFormatting sqref="E104">
    <cfRule type="duplicateValues" dxfId="279" priority="130"/>
  </conditionalFormatting>
  <conditionalFormatting sqref="E66">
    <cfRule type="duplicateValues" dxfId="278" priority="129"/>
  </conditionalFormatting>
  <conditionalFormatting sqref="E66">
    <cfRule type="duplicateValues" dxfId="277" priority="128"/>
  </conditionalFormatting>
  <conditionalFormatting sqref="E25:E26">
    <cfRule type="duplicateValues" dxfId="276" priority="127"/>
  </conditionalFormatting>
  <conditionalFormatting sqref="E25:E26">
    <cfRule type="duplicateValues" dxfId="275" priority="126"/>
  </conditionalFormatting>
  <conditionalFormatting sqref="E38:E39">
    <cfRule type="duplicateValues" dxfId="274" priority="125"/>
  </conditionalFormatting>
  <conditionalFormatting sqref="E38:E39">
    <cfRule type="duplicateValues" dxfId="273" priority="124"/>
  </conditionalFormatting>
  <conditionalFormatting sqref="E70">
    <cfRule type="duplicateValues" dxfId="272" priority="123"/>
  </conditionalFormatting>
  <conditionalFormatting sqref="E70">
    <cfRule type="duplicateValues" dxfId="271" priority="122"/>
  </conditionalFormatting>
  <conditionalFormatting sqref="E54:E55">
    <cfRule type="duplicateValues" dxfId="270" priority="121"/>
  </conditionalFormatting>
  <conditionalFormatting sqref="E54:E55">
    <cfRule type="duplicateValues" dxfId="269" priority="120"/>
  </conditionalFormatting>
  <conditionalFormatting sqref="E56">
    <cfRule type="duplicateValues" dxfId="268" priority="119"/>
  </conditionalFormatting>
  <conditionalFormatting sqref="E56">
    <cfRule type="duplicateValues" dxfId="267" priority="118"/>
  </conditionalFormatting>
  <conditionalFormatting sqref="E78">
    <cfRule type="duplicateValues" dxfId="266" priority="117"/>
  </conditionalFormatting>
  <conditionalFormatting sqref="E78">
    <cfRule type="duplicateValues" dxfId="265" priority="116"/>
  </conditionalFormatting>
  <conditionalFormatting sqref="E71">
    <cfRule type="duplicateValues" dxfId="264" priority="115"/>
  </conditionalFormatting>
  <conditionalFormatting sqref="E71">
    <cfRule type="duplicateValues" dxfId="263" priority="114"/>
  </conditionalFormatting>
  <conditionalFormatting sqref="E40">
    <cfRule type="duplicateValues" dxfId="262" priority="113"/>
  </conditionalFormatting>
  <conditionalFormatting sqref="E118">
    <cfRule type="duplicateValues" dxfId="261" priority="112"/>
  </conditionalFormatting>
  <conditionalFormatting sqref="E118">
    <cfRule type="duplicateValues" dxfId="260" priority="111"/>
  </conditionalFormatting>
  <conditionalFormatting sqref="E75">
    <cfRule type="duplicateValues" dxfId="259" priority="110"/>
  </conditionalFormatting>
  <conditionalFormatting sqref="E75">
    <cfRule type="duplicateValues" dxfId="258" priority="109"/>
  </conditionalFormatting>
  <conditionalFormatting sqref="E57">
    <cfRule type="duplicateValues" dxfId="257" priority="108"/>
  </conditionalFormatting>
  <conditionalFormatting sqref="E57">
    <cfRule type="duplicateValues" dxfId="256" priority="107"/>
  </conditionalFormatting>
  <conditionalFormatting sqref="E58:E59">
    <cfRule type="duplicateValues" dxfId="255" priority="106"/>
  </conditionalFormatting>
  <conditionalFormatting sqref="E58:E59">
    <cfRule type="duplicateValues" dxfId="254" priority="105"/>
  </conditionalFormatting>
  <conditionalFormatting sqref="B17:B19">
    <cfRule type="duplicateValues" dxfId="253" priority="103"/>
  </conditionalFormatting>
  <conditionalFormatting sqref="B16:B19">
    <cfRule type="duplicateValues" dxfId="252" priority="104"/>
  </conditionalFormatting>
  <conditionalFormatting sqref="B23:B24">
    <cfRule type="duplicateValues" dxfId="251" priority="101"/>
  </conditionalFormatting>
  <conditionalFormatting sqref="B23:B24">
    <cfRule type="duplicateValues" dxfId="250" priority="102"/>
  </conditionalFormatting>
  <conditionalFormatting sqref="E53 E23:E24">
    <cfRule type="duplicateValues" dxfId="249" priority="167"/>
  </conditionalFormatting>
  <conditionalFormatting sqref="B25:B26">
    <cfRule type="duplicateValues" dxfId="248" priority="99"/>
  </conditionalFormatting>
  <conditionalFormatting sqref="B25:B26">
    <cfRule type="duplicateValues" dxfId="247" priority="100"/>
  </conditionalFormatting>
  <conditionalFormatting sqref="E117 E27">
    <cfRule type="duplicateValues" dxfId="246" priority="168"/>
  </conditionalFormatting>
  <conditionalFormatting sqref="B29">
    <cfRule type="duplicateValues" dxfId="245" priority="96"/>
  </conditionalFormatting>
  <conditionalFormatting sqref="B30:B31">
    <cfRule type="duplicateValues" dxfId="244" priority="95"/>
  </conditionalFormatting>
  <conditionalFormatting sqref="B29:B31">
    <cfRule type="duplicateValues" dxfId="243" priority="97"/>
  </conditionalFormatting>
  <conditionalFormatting sqref="B29:B31">
    <cfRule type="duplicateValues" dxfId="242" priority="98"/>
  </conditionalFormatting>
  <conditionalFormatting sqref="E106 E30:E32">
    <cfRule type="duplicateValues" dxfId="241" priority="169"/>
  </conditionalFormatting>
  <conditionalFormatting sqref="B36">
    <cfRule type="duplicateValues" dxfId="240" priority="94"/>
  </conditionalFormatting>
  <conditionalFormatting sqref="B91:B92">
    <cfRule type="duplicateValues" dxfId="239" priority="92"/>
  </conditionalFormatting>
  <conditionalFormatting sqref="B90:B92">
    <cfRule type="duplicateValues" dxfId="238" priority="93"/>
  </conditionalFormatting>
  <conditionalFormatting sqref="B93:B95">
    <cfRule type="duplicateValues" dxfId="237" priority="90"/>
  </conditionalFormatting>
  <conditionalFormatting sqref="B93:B95">
    <cfRule type="duplicateValues" dxfId="236" priority="91"/>
  </conditionalFormatting>
  <conditionalFormatting sqref="B96:B97">
    <cfRule type="duplicateValues" dxfId="235" priority="88"/>
  </conditionalFormatting>
  <conditionalFormatting sqref="B96:B97">
    <cfRule type="duplicateValues" dxfId="234" priority="89"/>
  </conditionalFormatting>
  <conditionalFormatting sqref="E103 E97">
    <cfRule type="duplicateValues" dxfId="233" priority="170"/>
  </conditionalFormatting>
  <conditionalFormatting sqref="B109">
    <cfRule type="duplicateValues" dxfId="232" priority="171"/>
  </conditionalFormatting>
  <conditionalFormatting sqref="B98">
    <cfRule type="duplicateValues" dxfId="231" priority="85"/>
  </conditionalFormatting>
  <conditionalFormatting sqref="B99:B103">
    <cfRule type="duplicateValues" dxfId="230" priority="86"/>
  </conditionalFormatting>
  <conditionalFormatting sqref="B98:B103">
    <cfRule type="duplicateValues" dxfId="229" priority="87"/>
  </conditionalFormatting>
  <conditionalFormatting sqref="B163">
    <cfRule type="duplicateValues" dxfId="228" priority="172"/>
  </conditionalFormatting>
  <conditionalFormatting sqref="E72">
    <cfRule type="duplicateValues" dxfId="227" priority="84"/>
  </conditionalFormatting>
  <conditionalFormatting sqref="E72">
    <cfRule type="duplicateValues" dxfId="226" priority="83"/>
  </conditionalFormatting>
  <conditionalFormatting sqref="E161">
    <cfRule type="duplicateValues" dxfId="225" priority="173"/>
  </conditionalFormatting>
  <conditionalFormatting sqref="B161">
    <cfRule type="duplicateValues" dxfId="224" priority="174"/>
  </conditionalFormatting>
  <conditionalFormatting sqref="E120">
    <cfRule type="duplicateValues" dxfId="223" priority="82"/>
  </conditionalFormatting>
  <conditionalFormatting sqref="E120">
    <cfRule type="duplicateValues" dxfId="222" priority="81"/>
  </conditionalFormatting>
  <conditionalFormatting sqref="E151">
    <cfRule type="duplicateValues" dxfId="221" priority="80"/>
  </conditionalFormatting>
  <conditionalFormatting sqref="E151">
    <cfRule type="duplicateValues" dxfId="220" priority="79"/>
  </conditionalFormatting>
  <conditionalFormatting sqref="E151">
    <cfRule type="duplicateValues" dxfId="219" priority="78"/>
  </conditionalFormatting>
  <conditionalFormatting sqref="E151">
    <cfRule type="duplicateValues" dxfId="218" priority="77"/>
  </conditionalFormatting>
  <conditionalFormatting sqref="E151">
    <cfRule type="duplicateValues" dxfId="217" priority="76"/>
  </conditionalFormatting>
  <conditionalFormatting sqref="E108 E67">
    <cfRule type="duplicateValues" dxfId="216" priority="75"/>
  </conditionalFormatting>
  <conditionalFormatting sqref="E121:E122">
    <cfRule type="duplicateValues" dxfId="215" priority="74"/>
  </conditionalFormatting>
  <conditionalFormatting sqref="E121:E122">
    <cfRule type="duplicateValues" dxfId="214" priority="73"/>
  </conditionalFormatting>
  <conditionalFormatting sqref="E68">
    <cfRule type="duplicateValues" dxfId="213" priority="72"/>
  </conditionalFormatting>
  <conditionalFormatting sqref="E144">
    <cfRule type="duplicateValues" dxfId="212" priority="71"/>
  </conditionalFormatting>
  <conditionalFormatting sqref="E145">
    <cfRule type="duplicateValues" dxfId="211" priority="70"/>
  </conditionalFormatting>
  <conditionalFormatting sqref="E145">
    <cfRule type="duplicateValues" dxfId="210" priority="69"/>
  </conditionalFormatting>
  <conditionalFormatting sqref="B41:B42">
    <cfRule type="duplicateValues" dxfId="209" priority="68"/>
  </conditionalFormatting>
  <conditionalFormatting sqref="E114 E77 E42:E45 E11:E14">
    <cfRule type="duplicateValues" dxfId="208" priority="175"/>
  </conditionalFormatting>
  <conditionalFormatting sqref="B43:B45">
    <cfRule type="duplicateValues" dxfId="207" priority="67"/>
  </conditionalFormatting>
  <conditionalFormatting sqref="E77 E69 E45:E46 E15:E16">
    <cfRule type="duplicateValues" dxfId="206" priority="176"/>
  </conditionalFormatting>
  <conditionalFormatting sqref="B50:B51">
    <cfRule type="duplicateValues" dxfId="205" priority="65"/>
  </conditionalFormatting>
  <conditionalFormatting sqref="B50:B51">
    <cfRule type="duplicateValues" dxfId="204" priority="66"/>
  </conditionalFormatting>
  <conditionalFormatting sqref="B52:B62">
    <cfRule type="duplicateValues" dxfId="203" priority="63"/>
  </conditionalFormatting>
  <conditionalFormatting sqref="B52:B62">
    <cfRule type="duplicateValues" dxfId="202" priority="64"/>
  </conditionalFormatting>
  <conditionalFormatting sqref="B54:B55">
    <cfRule type="duplicateValues" dxfId="201" priority="61"/>
  </conditionalFormatting>
  <conditionalFormatting sqref="B54:B55">
    <cfRule type="duplicateValues" dxfId="200" priority="62"/>
  </conditionalFormatting>
  <conditionalFormatting sqref="B57:B59">
    <cfRule type="duplicateValues" dxfId="199" priority="59"/>
  </conditionalFormatting>
  <conditionalFormatting sqref="B57:B59">
    <cfRule type="duplicateValues" dxfId="198" priority="60"/>
  </conditionalFormatting>
  <conditionalFormatting sqref="B60:B62">
    <cfRule type="duplicateValues" dxfId="197" priority="57"/>
  </conditionalFormatting>
  <conditionalFormatting sqref="B60:B62">
    <cfRule type="duplicateValues" dxfId="196" priority="58"/>
  </conditionalFormatting>
  <conditionalFormatting sqref="E73 E62">
    <cfRule type="duplicateValues" dxfId="195" priority="177"/>
  </conditionalFormatting>
  <conditionalFormatting sqref="B65">
    <cfRule type="duplicateValues" dxfId="194" priority="53"/>
  </conditionalFormatting>
  <conditionalFormatting sqref="B65">
    <cfRule type="duplicateValues" dxfId="193" priority="54"/>
  </conditionalFormatting>
  <conditionalFormatting sqref="B66">
    <cfRule type="duplicateValues" dxfId="192" priority="55"/>
  </conditionalFormatting>
  <conditionalFormatting sqref="B66">
    <cfRule type="duplicateValues" dxfId="191" priority="56"/>
  </conditionalFormatting>
  <conditionalFormatting sqref="B67:B71">
    <cfRule type="duplicateValues" dxfId="190" priority="51"/>
  </conditionalFormatting>
  <conditionalFormatting sqref="B67:B71">
    <cfRule type="duplicateValues" dxfId="189" priority="52"/>
  </conditionalFormatting>
  <conditionalFormatting sqref="B107">
    <cfRule type="duplicateValues" dxfId="188" priority="178"/>
  </conditionalFormatting>
  <conditionalFormatting sqref="E80">
    <cfRule type="duplicateValues" dxfId="187" priority="50"/>
  </conditionalFormatting>
  <conditionalFormatting sqref="E80">
    <cfRule type="duplicateValues" dxfId="186" priority="49"/>
  </conditionalFormatting>
  <conditionalFormatting sqref="E123">
    <cfRule type="duplicateValues" dxfId="185" priority="48"/>
  </conditionalFormatting>
  <conditionalFormatting sqref="E123">
    <cfRule type="duplicateValues" dxfId="184" priority="47"/>
  </conditionalFormatting>
  <conditionalFormatting sqref="E124">
    <cfRule type="duplicateValues" dxfId="183" priority="46"/>
  </conditionalFormatting>
  <conditionalFormatting sqref="E124">
    <cfRule type="duplicateValues" dxfId="182" priority="45"/>
  </conditionalFormatting>
  <conditionalFormatting sqref="E83">
    <cfRule type="duplicateValues" dxfId="181" priority="44"/>
  </conditionalFormatting>
  <conditionalFormatting sqref="E83">
    <cfRule type="duplicateValues" dxfId="180" priority="43"/>
  </conditionalFormatting>
  <conditionalFormatting sqref="E107 E74 E64 E33:E35">
    <cfRule type="duplicateValues" dxfId="179" priority="179"/>
  </conditionalFormatting>
  <conditionalFormatting sqref="B106">
    <cfRule type="duplicateValues" dxfId="178" priority="180"/>
  </conditionalFormatting>
  <conditionalFormatting sqref="B102:B104">
    <cfRule type="duplicateValues" dxfId="177" priority="41"/>
  </conditionalFormatting>
  <conditionalFormatting sqref="B102:B104">
    <cfRule type="duplicateValues" dxfId="176" priority="42"/>
  </conditionalFormatting>
  <conditionalFormatting sqref="E152 E105">
    <cfRule type="duplicateValues" dxfId="175" priority="181"/>
  </conditionalFormatting>
  <conditionalFormatting sqref="E162:E163">
    <cfRule type="duplicateValues" dxfId="174" priority="182"/>
  </conditionalFormatting>
  <conditionalFormatting sqref="B13:B14">
    <cfRule type="duplicateValues" dxfId="173" priority="183"/>
  </conditionalFormatting>
  <conditionalFormatting sqref="E20">
    <cfRule type="duplicateValues" dxfId="172" priority="184"/>
  </conditionalFormatting>
  <conditionalFormatting sqref="B20">
    <cfRule type="duplicateValues" dxfId="171" priority="185"/>
  </conditionalFormatting>
  <conditionalFormatting sqref="E149">
    <cfRule type="duplicateValues" dxfId="170" priority="40"/>
  </conditionalFormatting>
  <conditionalFormatting sqref="E149">
    <cfRule type="duplicateValues" dxfId="169" priority="39"/>
  </conditionalFormatting>
  <conditionalFormatting sqref="E143">
    <cfRule type="duplicateValues" dxfId="168" priority="38"/>
  </conditionalFormatting>
  <conditionalFormatting sqref="E143">
    <cfRule type="duplicateValues" dxfId="167" priority="37"/>
  </conditionalFormatting>
  <conditionalFormatting sqref="E113">
    <cfRule type="duplicateValues" dxfId="166" priority="36"/>
  </conditionalFormatting>
  <conditionalFormatting sqref="E113">
    <cfRule type="duplicateValues" dxfId="165" priority="35"/>
  </conditionalFormatting>
  <conditionalFormatting sqref="E88">
    <cfRule type="duplicateValues" dxfId="164" priority="34"/>
  </conditionalFormatting>
  <conditionalFormatting sqref="E88">
    <cfRule type="duplicateValues" dxfId="163" priority="33"/>
  </conditionalFormatting>
  <conditionalFormatting sqref="E8">
    <cfRule type="duplicateValues" dxfId="162" priority="32"/>
  </conditionalFormatting>
  <conditionalFormatting sqref="E8">
    <cfRule type="duplicateValues" dxfId="161" priority="31"/>
  </conditionalFormatting>
  <conditionalFormatting sqref="E84">
    <cfRule type="duplicateValues" dxfId="160" priority="186"/>
  </conditionalFormatting>
  <conditionalFormatting sqref="B33:B73">
    <cfRule type="duplicateValues" dxfId="159" priority="187"/>
  </conditionalFormatting>
  <conditionalFormatting sqref="B37:B72">
    <cfRule type="duplicateValues" dxfId="158" priority="188"/>
  </conditionalFormatting>
  <conditionalFormatting sqref="B38:B71">
    <cfRule type="duplicateValues" dxfId="157" priority="189"/>
  </conditionalFormatting>
  <conditionalFormatting sqref="B46:B49">
    <cfRule type="duplicateValues" dxfId="156" priority="190"/>
  </conditionalFormatting>
  <conditionalFormatting sqref="B10:B73">
    <cfRule type="duplicateValues" dxfId="155" priority="191"/>
  </conditionalFormatting>
  <conditionalFormatting sqref="B177:B178 B154:B158 B150 B114 B147:B148 B141:B142 B160 B162 B89:B105 B1:B7 B9:B77 B86:B87 B111:B112">
    <cfRule type="duplicateValues" dxfId="154" priority="192"/>
  </conditionalFormatting>
  <conditionalFormatting sqref="E119 E79 E60:E61">
    <cfRule type="duplicateValues" dxfId="153" priority="193"/>
  </conditionalFormatting>
  <conditionalFormatting sqref="B116:B124 B78:B84">
    <cfRule type="duplicateValues" dxfId="152" priority="194"/>
  </conditionalFormatting>
  <conditionalFormatting sqref="B114:B124 B76:B84">
    <cfRule type="duplicateValues" dxfId="151" priority="195"/>
  </conditionalFormatting>
  <conditionalFormatting sqref="E85">
    <cfRule type="duplicateValues" dxfId="150" priority="27"/>
  </conditionalFormatting>
  <conditionalFormatting sqref="B85">
    <cfRule type="duplicateValues" dxfId="149" priority="28"/>
  </conditionalFormatting>
  <conditionalFormatting sqref="E85">
    <cfRule type="duplicateValues" dxfId="148" priority="29"/>
  </conditionalFormatting>
  <conditionalFormatting sqref="B85">
    <cfRule type="duplicateValues" dxfId="147" priority="30"/>
  </conditionalFormatting>
  <conditionalFormatting sqref="E176">
    <cfRule type="duplicateValues" dxfId="146" priority="23"/>
  </conditionalFormatting>
  <conditionalFormatting sqref="B176">
    <cfRule type="duplicateValues" dxfId="145" priority="24"/>
  </conditionalFormatting>
  <conditionalFormatting sqref="E176">
    <cfRule type="duplicateValues" dxfId="144" priority="25"/>
  </conditionalFormatting>
  <conditionalFormatting sqref="B176">
    <cfRule type="duplicateValues" dxfId="143" priority="26"/>
  </conditionalFormatting>
  <conditionalFormatting sqref="B106:B107">
    <cfRule type="duplicateValues" dxfId="142" priority="196"/>
  </conditionalFormatting>
  <conditionalFormatting sqref="E177:E178 E153:E163 E141:E142 E63:E65 E147:E148 E1:E7 E28:E37 E74 E69 E41:E53 E150 E114:E116 E89:E103 E9:E24 E76:E77 E86:E87 E106:E107 E109 E111:E112">
    <cfRule type="duplicateValues" dxfId="141" priority="197"/>
  </conditionalFormatting>
  <conditionalFormatting sqref="B177:B178 B160:B175 B1:B7 B150:B158 B144:B145 B114:B124 B9:B84 B86:B87 B89:B109 B111:B112 B147:B148 B141:B142">
    <cfRule type="duplicateValues" dxfId="140" priority="198"/>
  </conditionalFormatting>
  <conditionalFormatting sqref="E108">
    <cfRule type="duplicateValues" dxfId="139" priority="199"/>
  </conditionalFormatting>
  <conditionalFormatting sqref="E144">
    <cfRule type="duplicateValues" dxfId="138" priority="200"/>
  </conditionalFormatting>
  <conditionalFormatting sqref="B144:B145 B108">
    <cfRule type="duplicateValues" dxfId="137" priority="201"/>
  </conditionalFormatting>
  <conditionalFormatting sqref="B144:B145 B106:B108">
    <cfRule type="duplicateValues" dxfId="136" priority="202"/>
  </conditionalFormatting>
  <conditionalFormatting sqref="E103 E100 E96:E97">
    <cfRule type="duplicateValues" dxfId="135" priority="203"/>
  </conditionalFormatting>
  <conditionalFormatting sqref="B151:B152">
    <cfRule type="duplicateValues" dxfId="134" priority="204"/>
  </conditionalFormatting>
  <conditionalFormatting sqref="B150:B152 B109">
    <cfRule type="duplicateValues" dxfId="133" priority="205"/>
  </conditionalFormatting>
  <conditionalFormatting sqref="E110">
    <cfRule type="duplicateValues" dxfId="132" priority="19"/>
  </conditionalFormatting>
  <conditionalFormatting sqref="B110">
    <cfRule type="duplicateValues" dxfId="131" priority="20"/>
  </conditionalFormatting>
  <conditionalFormatting sqref="E110">
    <cfRule type="duplicateValues" dxfId="130" priority="21"/>
  </conditionalFormatting>
  <conditionalFormatting sqref="B110">
    <cfRule type="duplicateValues" dxfId="129" priority="22"/>
  </conditionalFormatting>
  <conditionalFormatting sqref="E81:E82">
    <cfRule type="duplicateValues" dxfId="128" priority="206"/>
  </conditionalFormatting>
  <conditionalFormatting sqref="E146">
    <cfRule type="duplicateValues" dxfId="127" priority="15"/>
  </conditionalFormatting>
  <conditionalFormatting sqref="B146">
    <cfRule type="duplicateValues" dxfId="126" priority="16"/>
  </conditionalFormatting>
  <conditionalFormatting sqref="E146">
    <cfRule type="duplicateValues" dxfId="125" priority="17"/>
  </conditionalFormatting>
  <conditionalFormatting sqref="B146">
    <cfRule type="duplicateValues" dxfId="124" priority="18"/>
  </conditionalFormatting>
  <conditionalFormatting sqref="E164:E173">
    <cfRule type="duplicateValues" dxfId="123" priority="207"/>
  </conditionalFormatting>
  <conditionalFormatting sqref="B164:B175">
    <cfRule type="duplicateValues" dxfId="122" priority="208"/>
  </conditionalFormatting>
  <conditionalFormatting sqref="E125">
    <cfRule type="duplicateValues" dxfId="121" priority="11"/>
  </conditionalFormatting>
  <conditionalFormatting sqref="E125">
    <cfRule type="duplicateValues" dxfId="120" priority="10"/>
  </conditionalFormatting>
  <conditionalFormatting sqref="B125">
    <cfRule type="duplicateValues" dxfId="119" priority="12"/>
  </conditionalFormatting>
  <conditionalFormatting sqref="B125">
    <cfRule type="duplicateValues" dxfId="118" priority="13"/>
  </conditionalFormatting>
  <conditionalFormatting sqref="B125">
    <cfRule type="duplicateValues" dxfId="117" priority="14"/>
  </conditionalFormatting>
  <conditionalFormatting sqref="E174">
    <cfRule type="duplicateValues" dxfId="116" priority="9"/>
  </conditionalFormatting>
  <conditionalFormatting sqref="E175">
    <cfRule type="duplicateValues" dxfId="115" priority="7"/>
  </conditionalFormatting>
  <conditionalFormatting sqref="E175">
    <cfRule type="duplicateValues" dxfId="114" priority="8"/>
  </conditionalFormatting>
  <conditionalFormatting sqref="E135:E139">
    <cfRule type="duplicateValues" dxfId="113" priority="5"/>
  </conditionalFormatting>
  <conditionalFormatting sqref="B135:B139">
    <cfRule type="duplicateValues" dxfId="112" priority="6"/>
  </conditionalFormatting>
  <conditionalFormatting sqref="E126:E134">
    <cfRule type="duplicateValues" dxfId="111" priority="209"/>
  </conditionalFormatting>
  <conditionalFormatting sqref="B126:B134">
    <cfRule type="duplicateValues" dxfId="110" priority="210"/>
  </conditionalFormatting>
  <conditionalFormatting sqref="E140">
    <cfRule type="duplicateValues" dxfId="109" priority="1"/>
  </conditionalFormatting>
  <conditionalFormatting sqref="B140">
    <cfRule type="duplicateValues" dxfId="108" priority="2"/>
  </conditionalFormatting>
  <conditionalFormatting sqref="E140">
    <cfRule type="duplicateValues" dxfId="107" priority="3"/>
  </conditionalFormatting>
  <conditionalFormatting sqref="B140">
    <cfRule type="duplicateValues" dxfId="10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7" t="s">
        <v>2413</v>
      </c>
      <c r="B1" s="208"/>
      <c r="C1" s="208"/>
      <c r="D1" s="20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2422</v>
      </c>
      <c r="B18" s="208"/>
      <c r="C18" s="208"/>
      <c r="D18" s="20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2021-08-28T12:10:51Z</dcterms:modified>
</cp:coreProperties>
</file>