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9\"/>
    </mc:Choice>
  </mc:AlternateContent>
  <bookViews>
    <workbookView xWindow="0" yWindow="0" windowWidth="24000" windowHeight="96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REPORTE!$A$4:$Q$95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9" i="16" l="1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A80" i="16" s="1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 l="1"/>
  <c r="A94" i="1"/>
  <c r="A93" i="1"/>
  <c r="A92" i="1"/>
  <c r="A91" i="1"/>
  <c r="A90" i="1"/>
  <c r="A89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 l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43" i="1" l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52" i="1"/>
  <c r="A51" i="1"/>
  <c r="A50" i="1"/>
  <c r="A49" i="1"/>
  <c r="A48" i="1"/>
  <c r="A47" i="1"/>
  <c r="A46" i="1"/>
  <c r="A45" i="1"/>
  <c r="A44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A27" i="1"/>
  <c r="A26" i="1"/>
  <c r="A25" i="1"/>
  <c r="A24" i="1"/>
  <c r="A23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2" i="1"/>
  <c r="A21" i="1"/>
  <c r="A20" i="1"/>
  <c r="A19" i="1"/>
  <c r="F18" i="1" l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8" i="1"/>
  <c r="A17" i="1"/>
  <c r="A16" i="1"/>
  <c r="A15" i="1"/>
  <c r="A14" i="1"/>
  <c r="A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2" i="1"/>
  <c r="A11" i="1"/>
  <c r="A10" i="1"/>
  <c r="A9" i="1"/>
  <c r="A8" i="1"/>
  <c r="F6" i="1" l="1"/>
  <c r="G6" i="1"/>
  <c r="H6" i="1"/>
  <c r="I6" i="1"/>
  <c r="J6" i="1"/>
  <c r="K6" i="1"/>
  <c r="A6" i="1"/>
  <c r="F7" i="1"/>
  <c r="G7" i="1"/>
  <c r="H7" i="1"/>
  <c r="I7" i="1"/>
  <c r="J7" i="1"/>
  <c r="K7" i="1"/>
  <c r="A7" i="1"/>
  <c r="A5" i="1" l="1"/>
  <c r="F5" i="1"/>
  <c r="G5" i="1"/>
  <c r="H5" i="1"/>
  <c r="I5" i="1"/>
  <c r="J5" i="1"/>
  <c r="K5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<sst xmlns="http://schemas.openxmlformats.org/spreadsheetml/2006/main" count="13893" uniqueCount="2745">
  <si>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</si>
  <si>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</si>
  <si>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</si>
  <si>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</si>
  <si>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</si>
  <si>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</si>
  <si>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</si>
  <si>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</si>
  <si>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</si>
  <si>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</si>
  <si>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</si>
  <si>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</si>
  <si>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</si>
  <si>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</si>
  <si>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</si>
  <si>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</si>
  <si>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</si>
  <si>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</si>
  <si>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</si>
  <si>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</si>
  <si>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</si>
  <si>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</si>
  <si>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</si>
  <si>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</si>
  <si>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</si>
  <si>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</si>
  <si>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</si>
  <si>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</si>
  <si>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</si>
  <si>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</si>
  <si>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</si>
  <si>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</si>
  <si>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</si>
  <si>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</si>
  <si>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</si>
  <si>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</si>
  <si>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</si>
  <si>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</si>
  <si>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</si>
  <si>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</si>
  <si>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</si>
  <si>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</si>
  <si>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</si>
  <si>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</si>
  <si>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</si>
  <si>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</si>
  <si>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</si>
  <si>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</si>
  <si>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</si>
  <si>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</si>
  <si>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</si>
  <si>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</si>
  <si>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</si>
  <si>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</si>
  <si>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</si>
  <si>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</si>
  <si>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</si>
  <si>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</si>
  <si>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</si>
  <si>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</si>
  <si>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</si>
  <si>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</si>
  <si>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</si>
  <si>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</si>
  <si>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</si>
  <si>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</si>
  <si>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</si>
  <si>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</si>
  <si>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</si>
  <si>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</si>
  <si>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</si>
  <si>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</si>
  <si>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</si>
  <si>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</si>
  <si>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</si>
  <si>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</si>
  <si>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</si>
  <si>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</si>
  <si>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</si>
  <si>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</si>
  <si>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</si>
  <si>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</si>
  <si>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</si>
  <si>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</si>
  <si>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</si>
  <si>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</si>
  <si>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</si>
  <si>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</si>
  <si>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</si>
  <si>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</si>
  <si>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</si>
  <si>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</si>
  <si>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</si>
  <si>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</si>
  <si>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</si>
  <si>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</si>
  <si>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</si>
  <si>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</si>
  <si>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</si>
  <si>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</si>
  <si>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</si>
  <si>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</si>
  <si>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</si>
  <si>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</si>
  <si>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</si>
  <si>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</si>
  <si>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</si>
  <si>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</si>
  <si>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</si>
  <si>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</si>
  <si>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</si>
  <si>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</si>
  <si>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</si>
  <si>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</si>
  <si>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</si>
  <si>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</si>
  <si>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</si>
  <si>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</si>
  <si>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</si>
  <si>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</si>
  <si>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</si>
  <si>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</si>
  <si>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</si>
  <si>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</si>
  <si>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</si>
  <si>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</si>
  <si>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</si>
  <si>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</si>
  <si>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</si>
  <si>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</si>
  <si>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</si>
  <si>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</si>
  <si>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</si>
  <si>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</si>
  <si>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</si>
  <si>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</si>
  <si>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</si>
  <si>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</si>
  <si>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</si>
  <si>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</si>
  <si>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</si>
  <si>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</si>
  <si>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</si>
  <si>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</si>
  <si>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</si>
  <si>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</si>
  <si>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</si>
  <si>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</si>
  <si>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</si>
  <si>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</si>
  <si>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</si>
  <si>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</si>
  <si>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</si>
  <si>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</si>
  <si>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</si>
  <si>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</si>
  <si>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</si>
  <si>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</si>
  <si>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</si>
  <si>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</si>
  <si>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</si>
  <si>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</si>
  <si>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</si>
  <si>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</si>
  <si>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</si>
  <si>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</si>
  <si>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</si>
  <si>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</si>
  <si>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</si>
  <si>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</si>
  <si>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</si>
  <si>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</si>
  <si>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</si>
  <si>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</si>
  <si>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</si>
  <si>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</si>
  <si>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</si>
  <si>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</si>
  <si>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</si>
  <si>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</si>
  <si>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</si>
  <si>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</si>
  <si>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</si>
  <si>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</si>
  <si>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</si>
  <si>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</si>
  <si>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</si>
  <si>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</si>
  <si>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</si>
  <si>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</si>
  <si>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</si>
  <si>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</si>
  <si>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</si>
  <si>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</si>
  <si>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</si>
  <si>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</si>
  <si>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</si>
  <si>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</si>
  <si>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</si>
  <si>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</si>
  <si>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</si>
  <si>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</si>
  <si>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</si>
  <si>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</si>
  <si>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</si>
  <si>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</si>
  <si>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</si>
  <si>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</si>
  <si>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</si>
  <si>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</si>
  <si>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</si>
  <si>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</si>
  <si>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</si>
  <si>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</si>
  <si>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</si>
  <si>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</si>
  <si>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</si>
  <si>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</si>
  <si>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</si>
  <si>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</si>
  <si>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</si>
  <si>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</si>
  <si>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</si>
  <si>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</si>
  <si>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</si>
  <si>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</si>
  <si>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</si>
  <si>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</si>
  <si>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</si>
  <si>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</si>
  <si>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</si>
  <si>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</si>
  <si>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</si>
  <si>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</si>
  <si>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</si>
  <si>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</si>
  <si>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</si>
  <si>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</si>
  <si>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</si>
  <si>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</si>
  <si>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</si>
  <si>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</si>
  <si>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</si>
  <si>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</si>
  <si>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</si>
  <si>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</si>
  <si>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</si>
  <si>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</si>
  <si>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</si>
  <si>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</si>
  <si>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</si>
  <si>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</si>
  <si>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</si>
  <si>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</si>
  <si>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</si>
  <si>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</si>
  <si>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</si>
  <si>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</si>
  <si>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</si>
  <si>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</si>
  <si>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</si>
  <si>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</si>
  <si>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</si>
  <si>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</si>
  <si>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</si>
  <si>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</si>
  <si>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</si>
  <si>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</si>
  <si>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</si>
  <si>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</si>
  <si>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</si>
  <si>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</si>
  <si>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</si>
  <si>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</si>
  <si>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</si>
  <si>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</si>
  <si>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</si>
  <si>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</si>
  <si>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</si>
  <si>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</si>
  <si>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</si>
  <si>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</si>
  <si>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</si>
  <si>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</si>
  <si>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</si>
  <si>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</si>
  <si>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</si>
  <si>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</si>
  <si>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</si>
  <si>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</si>
  <si>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</si>
  <si>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</si>
  <si>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</si>
  <si>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</si>
  <si>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</si>
  <si>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</si>
  <si>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</si>
  <si>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</si>
  <si>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</si>
  <si>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</si>
  <si>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</si>
  <si>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</si>
  <si>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</si>
  <si>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</si>
  <si>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</si>
  <si>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</si>
  <si>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</si>
  <si>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</si>
  <si>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</si>
  <si>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</si>
  <si>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</si>
  <si>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</si>
  <si>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</si>
  <si>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</si>
  <si>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</si>
  <si>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</si>
  <si>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</si>
  <si>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</si>
  <si>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</si>
  <si>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</si>
  <si>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</si>
  <si>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</si>
  <si>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</si>
  <si>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</si>
  <si>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</si>
  <si>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</si>
  <si>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</si>
  <si>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</si>
  <si>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</si>
  <si>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</si>
  <si>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</si>
  <si>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</si>
  <si>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</si>
  <si>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</si>
  <si>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</si>
  <si>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</si>
  <si>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</si>
  <si>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</si>
  <si>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</si>
  <si>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</si>
  <si>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</si>
  <si>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</si>
  <si>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</si>
  <si>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</si>
  <si>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</si>
  <si>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</si>
  <si>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</si>
  <si>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</si>
  <si>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</si>
  <si>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</si>
  <si>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</si>
  <si>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</si>
  <si>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</si>
  <si>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</si>
  <si>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</si>
  <si>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</si>
  <si>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</si>
  <si>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</si>
  <si>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</si>
  <si>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</si>
  <si>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</si>
  <si>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</si>
  <si>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</si>
  <si>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</si>
  <si>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</si>
  <si>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</si>
  <si>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</si>
  <si>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</si>
  <si>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</si>
  <si>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</si>
  <si>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</si>
  <si>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</si>
  <si>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</si>
  <si>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</si>
  <si>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</si>
  <si>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</si>
  <si>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</si>
  <si>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</si>
  <si>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</si>
  <si>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</si>
  <si>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</si>
  <si>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</si>
  <si>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</si>
  <si>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</si>
  <si>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</si>
  <si>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</si>
  <si>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</si>
  <si>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</si>
  <si>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</si>
  <si>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</si>
  <si>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</si>
  <si>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</si>
  <si>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</si>
  <si>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</si>
  <si>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</si>
  <si>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</si>
  <si>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</si>
  <si>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</si>
  <si>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</si>
  <si>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</si>
  <si>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</si>
  <si>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</si>
  <si>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</si>
  <si>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</si>
  <si>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</si>
  <si>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</si>
  <si>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</si>
  <si>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</si>
  <si>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</si>
  <si>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</si>
  <si>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</si>
  <si>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</si>
  <si>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</si>
  <si>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</si>
  <si>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</si>
  <si>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</si>
  <si>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</si>
  <si>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</si>
  <si>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</si>
  <si>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</si>
  <si>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</si>
  <si>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</si>
  <si>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</si>
  <si>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</si>
  <si>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</si>
  <si>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</si>
  <si>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</si>
  <si>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</si>
  <si>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</si>
  <si>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</si>
  <si>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</si>
  <si>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</si>
  <si>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</si>
  <si>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</si>
  <si>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</si>
  <si>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</si>
  <si>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</si>
  <si>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</si>
  <si>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</si>
  <si>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</si>
  <si>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</si>
  <si>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</si>
  <si>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</si>
  <si>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</si>
  <si>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</si>
  <si>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</si>
  <si>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</si>
  <si>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</si>
  <si>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</si>
  <si>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</si>
  <si>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</si>
  <si>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</si>
  <si>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</si>
  <si>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</si>
  <si>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</si>
  <si>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</si>
  <si>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</si>
  <si>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</si>
  <si>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</si>
  <si>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</si>
  <si>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</si>
  <si>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</si>
  <si>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</si>
  <si>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</si>
  <si>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</si>
  <si>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</si>
  <si>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</si>
  <si>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</si>
  <si>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</si>
  <si>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</si>
  <si>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</si>
  <si>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</si>
  <si>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</si>
  <si>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</si>
  <si>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</si>
  <si>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</si>
  <si>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</si>
  <si>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</si>
  <si>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</si>
  <si>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</si>
  <si>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</si>
  <si>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</si>
  <si>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</si>
  <si>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</si>
  <si>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</si>
  <si>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</si>
  <si>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</si>
  <si>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</si>
  <si>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</si>
  <si>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</si>
  <si>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</si>
  <si>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</si>
  <si>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</si>
  <si>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</si>
  <si>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</si>
  <si>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</si>
  <si>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</si>
  <si>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</si>
  <si>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</si>
  <si>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</si>
  <si>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</si>
  <si>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</si>
  <si>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</si>
  <si>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</si>
  <si>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</si>
  <si>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</si>
  <si>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</si>
  <si>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</si>
  <si>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</si>
  <si>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</si>
  <si>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</si>
  <si>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</si>
  <si>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</si>
  <si>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</si>
  <si>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</si>
  <si>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</si>
  <si>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</si>
  <si>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</si>
  <si>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</si>
  <si>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</si>
  <si>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</si>
  <si>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</si>
  <si>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</si>
  <si>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</si>
  <si>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</si>
  <si>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</si>
  <si>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</si>
  <si>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</si>
  <si>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</si>
  <si>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</si>
  <si>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</si>
  <si>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</si>
  <si>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</si>
  <si>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</si>
  <si>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</si>
  <si>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</si>
  <si>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</si>
  <si>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</si>
  <si>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</si>
  <si>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</si>
  <si>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</si>
  <si>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</si>
  <si>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</si>
  <si>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</si>
  <si>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</si>
  <si>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</si>
  <si>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</si>
  <si>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</si>
  <si>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</si>
  <si>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</si>
  <si>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</si>
  <si>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</si>
  <si>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</si>
  <si>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</si>
  <si>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</si>
  <si>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</si>
  <si>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</si>
  <si>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</si>
  <si>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</si>
  <si>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</si>
  <si>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</si>
  <si>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</si>
  <si>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</si>
  <si>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</si>
  <si>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</si>
  <si>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</si>
  <si>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</si>
  <si>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</si>
  <si>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</si>
  <si>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</si>
  <si>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</si>
  <si>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</si>
  <si>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</si>
  <si>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</si>
  <si>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</si>
  <si>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</si>
  <si>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</si>
  <si>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</si>
  <si>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</si>
  <si>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</si>
  <si>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</si>
  <si>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</si>
  <si>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</si>
  <si>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</si>
  <si>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</si>
  <si>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</si>
  <si>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</si>
  <si>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</si>
  <si>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</si>
  <si>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</si>
  <si>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</si>
  <si>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</si>
  <si>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</si>
  <si>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</si>
  <si>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</si>
  <si>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</si>
  <si>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</si>
  <si>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</si>
  <si>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</si>
  <si>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</si>
  <si>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</si>
  <si>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</si>
  <si>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</si>
  <si>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</si>
  <si>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</si>
  <si>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</si>
  <si>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</si>
  <si>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</si>
  <si>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</si>
  <si>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</si>
  <si>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</si>
  <si>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</si>
  <si>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</si>
  <si>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</si>
  <si>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</si>
  <si>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</si>
  <si>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</si>
  <si>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</si>
  <si>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</si>
  <si>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</si>
  <si>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</si>
  <si>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</si>
  <si>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</si>
  <si>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</si>
  <si>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</si>
  <si>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</si>
  <si>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</si>
  <si>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</si>
  <si>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</si>
  <si>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</si>
  <si>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</si>
  <si>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</si>
  <si>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</si>
  <si>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</si>
  <si>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</si>
  <si>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</si>
  <si>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</si>
  <si>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</si>
  <si>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</si>
  <si>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</si>
  <si>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</si>
  <si>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</si>
  <si>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</si>
  <si>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</si>
  <si>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</si>
  <si>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</si>
  <si>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</si>
  <si>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</si>
  <si>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</si>
  <si>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</si>
  <si>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</si>
  <si>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</si>
  <si>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</si>
  <si>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</si>
  <si>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</si>
  <si>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</si>
  <si>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</si>
  <si>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</si>
  <si>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</si>
  <si>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</si>
  <si>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</si>
  <si>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</si>
  <si>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</si>
  <si>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</si>
  <si>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</si>
  <si>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</si>
  <si>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</si>
  <si>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</si>
  <si>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</si>
  <si>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</si>
  <si>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</si>
  <si>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</si>
  <si>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</si>
  <si>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</si>
  <si>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</si>
  <si>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</si>
  <si>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</si>
  <si>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</si>
  <si>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</si>
  <si>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</si>
  <si>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</si>
  <si>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</si>
  <si>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</si>
  <si>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</si>
  <si>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</si>
  <si>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</si>
  <si>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</si>
  <si>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</si>
  <si>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</si>
  <si>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</si>
  <si>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</si>
  <si>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</si>
  <si>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</si>
  <si>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</si>
  <si>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</si>
  <si>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</si>
  <si>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</si>
  <si>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</si>
  <si>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</si>
  <si>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</si>
  <si>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</si>
  <si>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</si>
  <si>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</si>
  <si>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</si>
  <si>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</si>
  <si>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</si>
  <si>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</si>
  <si>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</si>
  <si>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</si>
  <si>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</si>
  <si>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</si>
  <si>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</si>
  <si>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</si>
  <si>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</si>
  <si>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</si>
  <si>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</si>
  <si>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</si>
  <si>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</si>
  <si>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</si>
  <si>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</si>
  <si>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</si>
  <si>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</si>
  <si>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</si>
  <si>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</si>
  <si>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</si>
  <si>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</si>
  <si>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</si>
  <si>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</si>
  <si>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</si>
  <si>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</si>
  <si>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</si>
  <si>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</si>
  <si>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</si>
  <si>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</si>
  <si>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</si>
  <si>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</si>
  <si>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</si>
  <si>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</si>
  <si>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</si>
  <si>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</si>
  <si>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</si>
  <si>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</si>
  <si>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</si>
  <si>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</si>
  <si>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</si>
  <si>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</si>
  <si>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</si>
  <si>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</si>
  <si>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</si>
  <si>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</si>
  <si>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</si>
  <si>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</si>
  <si>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</si>
  <si>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</si>
  <si>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</si>
  <si>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</si>
  <si>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</si>
  <si>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</si>
  <si>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</si>
  <si>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</si>
  <si>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</si>
  <si>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</si>
  <si>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</si>
  <si>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</si>
  <si>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</si>
  <si>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</si>
  <si>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</si>
  <si>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</si>
  <si>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</si>
  <si>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</si>
  <si>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</si>
  <si>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</si>
  <si>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</si>
  <si>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</si>
  <si>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</si>
  <si>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</si>
  <si>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</si>
  <si>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</si>
  <si>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</si>
  <si>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</si>
  <si>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</si>
  <si>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</si>
  <si>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</si>
  <si>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</si>
  <si>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</si>
  <si>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</si>
  <si>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</si>
  <si>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</si>
  <si>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</si>
  <si>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</si>
  <si>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</si>
  <si>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</si>
  <si>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</si>
  <si>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</si>
  <si>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</si>
  <si>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</si>
  <si>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</si>
  <si>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</si>
  <si>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</si>
  <si>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</si>
  <si>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</si>
  <si>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</si>
  <si>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</si>
  <si>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</si>
  <si>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</si>
  <si>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</si>
  <si>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</si>
  <si>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</si>
  <si>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</si>
  <si>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</si>
  <si>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</si>
  <si>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</si>
  <si>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</si>
  <si>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</si>
  <si>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</si>
  <si>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</si>
  <si>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</si>
  <si>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</si>
  <si>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</si>
  <si>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</si>
  <si>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</si>
  <si>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</si>
  <si>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</si>
  <si>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</si>
  <si>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</si>
  <si>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</si>
  <si>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</si>
  <si>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</si>
  <si>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</si>
  <si>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</si>
  <si>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</si>
  <si>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</si>
  <si>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</si>
  <si>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</si>
  <si>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</si>
  <si>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</si>
  <si>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</si>
  <si>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</si>
  <si>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</si>
  <si>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</si>
  <si>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</si>
  <si>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</si>
  <si>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</si>
  <si>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</si>
  <si>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</si>
  <si>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</si>
  <si>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</si>
  <si>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</si>
  <si>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</si>
  <si>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</si>
  <si>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</si>
  <si>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</si>
  <si>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</si>
  <si>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</si>
  <si>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</si>
  <si>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</si>
  <si>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</si>
  <si>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</si>
  <si>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</si>
  <si>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</si>
  <si>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</si>
  <si>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</si>
  <si>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</si>
  <si>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</si>
  <si>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</si>
  <si>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</si>
  <si>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</si>
  <si>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</si>
  <si>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</si>
  <si>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</si>
  <si>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</si>
  <si>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</si>
  <si>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</si>
  <si>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</si>
  <si>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</si>
  <si>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</si>
  <si>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</si>
  <si>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</si>
  <si>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</si>
  <si>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</si>
  <si>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</si>
  <si>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</si>
  <si>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</si>
  <si>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</si>
  <si>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</si>
  <si>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</si>
  <si>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</si>
  <si>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</si>
  <si>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</si>
  <si>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</si>
  <si>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</si>
  <si>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</si>
  <si>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</si>
  <si>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</si>
  <si>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</si>
  <si>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</si>
  <si>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</si>
  <si>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</si>
  <si>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</si>
  <si>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</si>
  <si>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</si>
  <si>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</si>
  <si>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</si>
  <si>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</si>
  <si>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</si>
  <si>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</si>
  <si>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</si>
  <si>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</si>
  <si>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</si>
  <si>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</si>
  <si>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</si>
  <si>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</si>
  <si>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</si>
  <si>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</si>
  <si>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</si>
  <si>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</si>
  <si>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</si>
  <si>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</si>
  <si>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</si>
  <si>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</si>
  <si>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</si>
  <si>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</si>
  <si>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</si>
  <si>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</si>
  <si>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</si>
  <si>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</si>
  <si>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</si>
  <si>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</si>
  <si>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</si>
  <si>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</si>
  <si>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</si>
  <si>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</si>
  <si>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</si>
  <si>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</si>
  <si>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</si>
  <si>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</si>
  <si>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</si>
  <si>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</si>
  <si>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</si>
  <si>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</si>
  <si>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</si>
  <si>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</si>
  <si>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</si>
  <si>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</si>
  <si>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</si>
  <si>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</si>
  <si>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</si>
  <si>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</si>
  <si>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</si>
  <si>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</si>
  <si>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</si>
  <si>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</si>
  <si>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</si>
  <si>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</si>
  <si>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</si>
  <si>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</si>
  <si>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</si>
  <si>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</si>
  <si>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</si>
  <si>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</si>
  <si>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</si>
  <si>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</si>
  <si>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</si>
  <si>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</si>
  <si>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</si>
  <si>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</si>
  <si>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</si>
  <si>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</si>
  <si>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</si>
  <si>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</si>
  <si>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</si>
  <si>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</si>
  <si>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</si>
  <si>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</si>
  <si>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</si>
  <si>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</si>
  <si>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</si>
  <si>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</si>
  <si>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</si>
  <si>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</si>
  <si>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</si>
  <si>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</si>
  <si>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</si>
  <si>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</si>
  <si>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</si>
  <si>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</si>
  <si>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</si>
  <si>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</si>
  <si>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</si>
  <si>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</si>
  <si>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</si>
  <si>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</si>
  <si>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</si>
  <si>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</si>
  <si>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</si>
  <si>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</si>
  <si>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</si>
  <si>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</si>
  <si>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</si>
  <si>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</si>
  <si>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</si>
  <si>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</si>
  <si>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</si>
  <si>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</si>
  <si>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</si>
  <si>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</si>
  <si>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</si>
  <si>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</si>
  <si>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</si>
  <si>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</si>
  <si>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</si>
  <si>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</si>
  <si>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</si>
  <si>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</si>
  <si>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</si>
  <si>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</si>
  <si>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</si>
  <si>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</si>
  <si>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</si>
  <si>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</si>
  <si>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</si>
  <si>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</si>
  <si>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</si>
  <si>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</si>
  <si>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</si>
  <si>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</si>
  <si>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</si>
  <si>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</si>
  <si>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</si>
  <si>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</si>
  <si>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</si>
  <si>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</si>
  <si>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</si>
  <si>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</si>
  <si>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</si>
  <si>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</si>
  <si>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</si>
  <si>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</si>
  <si>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</si>
  <si>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</si>
  <si>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</si>
  <si>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</si>
  <si>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</si>
  <si>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</si>
  <si>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</si>
  <si>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</si>
  <si>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</si>
  <si>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</si>
  <si>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</si>
  <si>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</si>
  <si>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</si>
  <si>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</si>
  <si>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</si>
  <si>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</si>
  <si>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</si>
  <si>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</si>
  <si>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</si>
  <si>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</si>
  <si>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</si>
  <si>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</si>
  <si>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</si>
  <si>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</si>
  <si>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</si>
  <si>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</si>
  <si>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</si>
  <si>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</si>
  <si>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</si>
  <si>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</si>
  <si>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</si>
  <si>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</si>
  <si>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</si>
  <si>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</si>
  <si>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</si>
  <si>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</si>
  <si>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</si>
  <si>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</si>
  <si>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</si>
  <si>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</si>
  <si>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</si>
  <si>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</si>
  <si>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</si>
  <si>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</si>
  <si>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</si>
  <si>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</si>
  <si>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</si>
  <si>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</si>
  <si>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</si>
  <si>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</si>
  <si>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</si>
  <si>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</si>
  <si>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</si>
  <si>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</si>
  <si>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</si>
  <si>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</si>
  <si>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</si>
  <si>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</si>
  <si>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</si>
  <si>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</si>
  <si>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</si>
  <si>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</si>
  <si>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</si>
  <si>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</si>
  <si>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</si>
  <si>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</si>
  <si>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</si>
  <si>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</si>
  <si>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</si>
  <si>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</si>
  <si>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</si>
  <si>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</si>
  <si>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</si>
  <si>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</si>
  <si>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</si>
  <si>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</si>
  <si>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</si>
  <si>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</si>
  <si>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</si>
  <si>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</si>
  <si>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</si>
  <si>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</si>
  <si>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</si>
  <si>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</si>
  <si>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</si>
  <si>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</si>
  <si>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</si>
  <si>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</si>
  <si>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</si>
  <si>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</si>
  <si>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</si>
  <si>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</si>
  <si>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</si>
  <si>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</si>
  <si>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</si>
  <si>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</si>
  <si>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</si>
  <si>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</si>
  <si>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</si>
  <si>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</si>
  <si>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</si>
  <si>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</si>
  <si>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</si>
  <si>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</si>
  <si>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</si>
  <si>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</si>
  <si>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</si>
  <si>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</si>
  <si>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</si>
  <si>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</si>
  <si>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</si>
  <si>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</si>
  <si>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</si>
  <si>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</si>
  <si>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</si>
  <si>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</si>
  <si>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</si>
  <si>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</si>
  <si>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</si>
  <si>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</si>
  <si>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</si>
  <si>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</si>
  <si>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</si>
  <si>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</si>
  <si>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</si>
  <si>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</si>
  <si>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</si>
  <si>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</si>
  <si>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</si>
  <si>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</si>
  <si>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</si>
  <si>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</si>
  <si>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</si>
  <si>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</si>
  <si>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</si>
  <si>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</si>
  <si>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</si>
  <si>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</si>
  <si>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</si>
  <si>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</si>
  <si>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</si>
  <si>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</si>
  <si>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</si>
  <si>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</si>
  <si>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</si>
  <si>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</si>
  <si>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</si>
  <si>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</si>
  <si>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</si>
  <si>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</si>
  <si>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</si>
  <si>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</si>
  <si>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</si>
  <si>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</si>
  <si>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</si>
  <si>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</si>
  <si>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</si>
  <si>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</si>
  <si>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</si>
  <si>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</si>
  <si>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</si>
  <si>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</si>
  <si>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</si>
  <si>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</si>
  <si>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</si>
  <si>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</si>
  <si>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</si>
  <si>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</si>
  <si>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</si>
  <si>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</si>
  <si>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</si>
  <si>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</si>
  <si>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</si>
  <si>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</si>
  <si>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</si>
  <si>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</si>
  <si>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</si>
  <si>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</si>
  <si>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</si>
  <si>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</si>
  <si>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</si>
  <si>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</si>
  <si>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</si>
  <si>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</si>
  <si>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</si>
  <si>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</si>
  <si>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</si>
  <si>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</si>
  <si>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</si>
  <si>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</si>
  <si>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</si>
  <si>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</si>
  <si>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</si>
  <si>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</si>
  <si>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</si>
  <si>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</si>
  <si>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</si>
  <si>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</si>
  <si>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</si>
  <si>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</si>
  <si>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</si>
  <si>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</si>
  <si>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</si>
  <si>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</si>
  <si>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</si>
  <si>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</si>
  <si>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</si>
  <si>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</si>
  <si>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</si>
  <si>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</si>
  <si>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</si>
  <si>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</si>
  <si>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</si>
  <si>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</si>
  <si>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</si>
  <si>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</si>
  <si>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</si>
  <si>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</si>
  <si>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</si>
  <si>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</si>
  <si>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</si>
  <si>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</si>
  <si>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</si>
  <si>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</si>
  <si>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</si>
  <si>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</si>
  <si>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</si>
  <si>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</si>
  <si>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</si>
  <si>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</si>
  <si>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</si>
  <si>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</si>
  <si>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</si>
  <si>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</si>
  <si>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</si>
  <si>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</si>
  <si>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</si>
  <si>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</si>
  <si>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</si>
  <si>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</si>
  <si>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</si>
  <si>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</si>
  <si>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</si>
  <si>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</si>
  <si>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</si>
  <si>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</si>
  <si>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</si>
  <si>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</si>
  <si>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</si>
  <si>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</si>
  <si>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</si>
  <si>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</si>
  <si>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</si>
  <si>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</si>
  <si>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</si>
  <si>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</si>
  <si>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</si>
  <si>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</si>
  <si>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</si>
  <si>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</si>
  <si>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</si>
  <si>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</si>
  <si>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</si>
  <si>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</si>
  <si>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</si>
  <si>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</si>
  <si>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</si>
  <si>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</si>
  <si>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</si>
  <si>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</si>
  <si>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</si>
  <si>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</si>
  <si>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</si>
  <si>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</si>
  <si>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</si>
  <si>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</si>
  <si>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</si>
  <si>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</si>
  <si>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</si>
  <si>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</si>
  <si>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</si>
  <si>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</si>
  <si>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</si>
  <si>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</si>
  <si>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</si>
  <si>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</si>
  <si>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</si>
  <si>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</si>
  <si>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</si>
  <si>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</si>
  <si>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</si>
  <si>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</si>
  <si>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</si>
  <si>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</si>
  <si>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</si>
  <si>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</si>
  <si>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</si>
  <si>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</si>
  <si>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</si>
  <si>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</si>
  <si>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</si>
  <si>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</si>
  <si>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</si>
  <si>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</si>
  <si>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</si>
  <si>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</si>
  <si>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</si>
  <si>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</si>
  <si>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</si>
  <si>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</si>
  <si>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</si>
  <si>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</si>
  <si>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</si>
  <si>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</si>
  <si>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</si>
  <si>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</si>
  <si>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</si>
  <si>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</si>
  <si>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</si>
  <si>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</si>
  <si>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</si>
  <si>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</si>
  <si>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</si>
  <si>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</si>
  <si>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</si>
  <si>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</si>
  <si>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</si>
  <si>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</si>
  <si>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</si>
  <si>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</si>
  <si>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</si>
  <si>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</si>
  <si>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</si>
  <si>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</si>
  <si>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</si>
  <si>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</si>
  <si>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</si>
  <si>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</si>
  <si>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</si>
  <si>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</si>
  <si>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</si>
  <si>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</si>
  <si>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</si>
  <si>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</si>
  <si>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</si>
  <si>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</si>
  <si>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</si>
  <si>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</si>
  <si>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</si>
  <si>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</si>
  <si>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</si>
  <si>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</si>
  <si>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</si>
  <si>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</si>
  <si>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</si>
  <si>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</si>
  <si>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</si>
  <si>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</si>
  <si>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</si>
  <si>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</si>
  <si>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</si>
  <si>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</si>
  <si>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</si>
  <si>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</si>
  <si>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</si>
  <si>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</si>
  <si>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</si>
  <si>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</si>
  <si>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</si>
  <si>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</si>
  <si>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</si>
  <si>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</si>
  <si>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</si>
  <si>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</si>
  <si>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</si>
  <si>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</si>
  <si>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</si>
  <si>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</si>
  <si>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</si>
  <si>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</si>
  <si>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</si>
  <si>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</si>
  <si>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</si>
  <si>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</si>
  <si>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</si>
  <si>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</si>
  <si>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</si>
  <si>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</si>
  <si>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</si>
  <si>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</si>
  <si>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</si>
  <si>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</si>
  <si>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</si>
  <si>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</si>
  <si>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</si>
  <si>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</si>
  <si>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</si>
  <si>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</si>
  <si>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</si>
  <si>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</si>
  <si>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</si>
  <si>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</si>
  <si>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</si>
  <si>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</si>
  <si>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</si>
  <si>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</si>
  <si>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</si>
  <si>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</si>
  <si>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</si>
  <si>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</si>
  <si>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</si>
  <si>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</si>
  <si>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</si>
  <si>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</si>
  <si>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</si>
  <si>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</si>
  <si>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</si>
  <si>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</si>
  <si>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</si>
  <si>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</si>
  <si>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</si>
  <si>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</si>
  <si>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</si>
  <si>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</si>
  <si>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</si>
  <si>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</si>
  <si>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</si>
  <si>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</si>
  <si>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</si>
  <si>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</si>
  <si>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</si>
  <si>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</si>
  <si>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</si>
  <si>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</si>
  <si>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</si>
  <si>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</si>
  <si>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</si>
  <si>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</si>
  <si>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</si>
  <si>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</si>
  <si>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</si>
  <si>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</si>
  <si>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</si>
  <si>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</si>
  <si>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</si>
  <si>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</si>
  <si>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</si>
  <si>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</si>
  <si>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</si>
  <si>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</si>
  <si>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</si>
  <si>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</si>
  <si>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</si>
  <si>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</si>
  <si>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</si>
  <si>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</si>
  <si>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</si>
  <si>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</si>
  <si>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</si>
  <si>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</si>
  <si>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</si>
  <si>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</si>
  <si>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</si>
  <si>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</si>
  <si>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</si>
  <si>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</si>
  <si>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</si>
  <si>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</si>
  <si>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</si>
  <si>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</si>
  <si>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</si>
  <si>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</si>
  <si>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</si>
  <si>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</si>
  <si>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</si>
  <si>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</si>
  <si>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</si>
  <si>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</si>
  <si>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</si>
  <si>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</si>
  <si>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</si>
  <si>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</si>
  <si>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</si>
  <si>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</si>
  <si>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</si>
  <si>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</si>
  <si>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</si>
  <si>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</si>
  <si>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</si>
  <si>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</si>
  <si>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</si>
  <si>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</si>
  <si>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</si>
  <si>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</si>
  <si>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</si>
  <si>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</si>
  <si>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</si>
  <si>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</si>
  <si>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</si>
  <si>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</si>
  <si>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</si>
  <si>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</si>
  <si>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</si>
  <si>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</si>
  <si>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</si>
  <si>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</si>
  <si>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</si>
  <si>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</si>
  <si>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</si>
  <si>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</si>
  <si>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</si>
  <si>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</si>
  <si>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</si>
  <si>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</si>
  <si>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</si>
  <si>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</si>
  <si>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</si>
  <si>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</si>
  <si>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</si>
  <si>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</si>
  <si>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</si>
  <si>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</si>
  <si>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</si>
  <si>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</si>
  <si>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</si>
  <si>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</si>
  <si>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</si>
  <si>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</si>
  <si>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</si>
  <si>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</si>
  <si>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</si>
  <si>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</si>
  <si>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</si>
  <si>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</si>
  <si>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</si>
  <si>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</si>
  <si>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</si>
  <si>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</si>
  <si>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</si>
  <si>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</si>
  <si>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</si>
  <si>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</si>
  <si>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</si>
  <si>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</si>
  <si>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</si>
  <si>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</si>
  <si>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</si>
  <si>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</si>
  <si>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</si>
  <si>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</si>
  <si>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</si>
  <si>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</si>
  <si>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</si>
  <si>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</si>
  <si>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</si>
  <si>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</si>
  <si>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</si>
  <si>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</si>
  <si>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</si>
  <si>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</si>
  <si>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</si>
  <si>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</si>
  <si>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</si>
  <si>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</si>
  <si>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</si>
  <si>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</si>
  <si>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</si>
  <si>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</si>
  <si>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</si>
  <si>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</si>
  <si>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</si>
  <si>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</si>
  <si>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</si>
  <si>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</si>
  <si>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</si>
  <si>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</si>
  <si>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</si>
  <si>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</si>
  <si>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</si>
  <si>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</si>
  <si>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</si>
  <si>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</si>
  <si>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</si>
  <si>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</si>
  <si>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</si>
  <si>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</si>
  <si>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</si>
  <si>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</si>
  <si>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</si>
  <si>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</si>
  <si>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</si>
  <si>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</si>
  <si>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</si>
  <si>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</si>
  <si>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</si>
  <si>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</si>
  <si>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</si>
  <si>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</si>
  <si>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</si>
  <si>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</si>
  <si>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</si>
  <si>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</si>
  <si>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</si>
  <si>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</si>
  <si>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</si>
  <si>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</si>
  <si>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</si>
  <si>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</si>
  <si>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</si>
  <si>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</si>
  <si>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</si>
  <si>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</si>
  <si>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</si>
  <si>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</si>
  <si>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</si>
  <si>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</si>
  <si>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</si>
  <si>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</si>
  <si>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</si>
  <si>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</si>
  <si>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</si>
  <si>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</si>
  <si>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</si>
  <si>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</si>
  <si>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</si>
  <si>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</si>
  <si>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</si>
  <si>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</si>
  <si>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</si>
  <si>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</si>
  <si>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</si>
  <si>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</si>
  <si>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</si>
  <si>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</si>
  <si>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</si>
  <si>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</si>
  <si>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</si>
  <si>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</si>
  <si>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</si>
  <si>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</si>
  <si>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</si>
  <si>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</si>
  <si>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</si>
  <si>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</si>
  <si>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</si>
  <si>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</si>
  <si>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</si>
  <si>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</si>
  <si>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</si>
  <si>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</si>
  <si>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</si>
  <si>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</si>
  <si>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</si>
  <si>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</si>
  <si>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</si>
  <si>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</si>
  <si>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</si>
  <si>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</si>
  <si>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</si>
  <si>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</si>
  <si>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</si>
  <si>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</si>
  <si>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</si>
  <si>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</si>
  <si>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</si>
  <si>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</si>
  <si>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</si>
  <si>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</si>
  <si>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</si>
  <si>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</si>
  <si>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</si>
  <si>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</si>
  <si>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</si>
  <si>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</si>
  <si>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</si>
  <si>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</si>
  <si>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</si>
  <si>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</si>
  <si>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</si>
  <si>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</si>
  <si>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</si>
  <si>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</si>
  <si>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</si>
  <si>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</si>
  <si>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</si>
  <si>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</si>
  <si>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</si>
  <si>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</si>
  <si>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</si>
  <si>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</si>
  <si>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</si>
  <si>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</si>
  <si>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</si>
  <si>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</si>
  <si>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</si>
  <si>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</si>
  <si>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</si>
  <si>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</si>
  <si>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</si>
  <si>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</si>
  <si>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</si>
  <si>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</si>
  <si>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</si>
  <si>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</si>
  <si>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</si>
  <si>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</si>
  <si>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</si>
  <si>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</si>
  <si>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</si>
  <si>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</si>
  <si>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</si>
  <si>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</si>
  <si>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</si>
  <si>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</si>
  <si>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</si>
  <si>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</si>
  <si>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</si>
  <si>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</si>
  <si>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</si>
  <si>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</si>
  <si>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</si>
  <si>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</si>
  <si>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</si>
  <si>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</si>
  <si>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</si>
  <si>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</si>
  <si>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</si>
  <si>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</si>
  <si>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</si>
  <si>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</si>
  <si>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</si>
  <si>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</si>
  <si>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</si>
  <si>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</si>
  <si>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</si>
  <si>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</si>
  <si>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</si>
  <si>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</si>
  <si>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</si>
  <si>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</si>
  <si>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</si>
  <si>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</si>
  <si>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</si>
  <si>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</si>
  <si>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</si>
  <si>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</si>
  <si>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</si>
  <si>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</si>
  <si>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</si>
  <si>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</si>
  <si>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</si>
  <si>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</si>
  <si>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</si>
  <si>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</si>
  <si>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</si>
  <si>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</si>
  <si>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</si>
  <si>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</si>
  <si>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</si>
  <si>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</si>
  <si>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</si>
  <si>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</si>
  <si>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</si>
  <si>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</si>
  <si>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</si>
  <si>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</si>
  <si>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</si>
  <si>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</si>
  <si>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</si>
  <si>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</si>
  <si>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</si>
  <si>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</si>
  <si>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</si>
  <si>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</si>
  <si>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</si>
  <si>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</si>
  <si>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</si>
  <si>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</si>
  <si>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</si>
  <si>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</si>
  <si>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</si>
  <si>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</si>
  <si>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</si>
  <si>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</si>
  <si>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</si>
  <si>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</si>
  <si>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</si>
  <si>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</si>
  <si>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</si>
  <si>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</si>
  <si>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</si>
  <si>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</si>
  <si>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</si>
  <si>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</si>
  <si>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</si>
  <si>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</si>
  <si>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</si>
  <si>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</si>
  <si>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</si>
  <si>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</si>
  <si>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</si>
  <si>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</si>
  <si>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</si>
  <si>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</si>
  <si>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</si>
  <si>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</si>
  <si>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</si>
  <si>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</si>
  <si>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</si>
  <si>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</si>
  <si>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</si>
  <si>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</si>
  <si>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</si>
  <si>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</si>
  <si>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</si>
  <si>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</si>
  <si>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</si>
  <si>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</si>
  <si>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</si>
  <si>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</si>
  <si>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</si>
  <si>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</si>
  <si>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</si>
  <si>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</si>
  <si>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</si>
  <si>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</si>
  <si>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</si>
  <si>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</si>
  <si>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</si>
  <si>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</si>
  <si>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</si>
  <si>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</si>
  <si>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</si>
  <si>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</si>
  <si>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</si>
  <si>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</si>
  <si>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</si>
  <si>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</si>
  <si>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</si>
  <si>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</si>
  <si>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</si>
  <si>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</si>
  <si>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</si>
  <si>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</si>
  <si>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</si>
  <si>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</si>
  <si>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</si>
  <si>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</si>
  <si>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</si>
  <si>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</si>
  <si>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</si>
  <si>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</si>
  <si>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</si>
  <si>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</si>
  <si>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</si>
  <si>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</si>
  <si>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</si>
  <si>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</si>
  <si>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</si>
  <si>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</si>
  <si>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</si>
  <si>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</si>
  <si>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</si>
  <si>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</si>
  <si>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</si>
  <si>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</si>
  <si>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</si>
  <si>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</si>
  <si>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</si>
  <si>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</si>
  <si>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</si>
  <si>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</si>
  <si>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</si>
  <si>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</si>
  <si>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</si>
  <si>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</si>
  <si>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</si>
  <si>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</si>
  <si>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</si>
  <si>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</si>
  <si>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</si>
  <si>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</si>
  <si>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</si>
  <si>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</si>
  <si>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</si>
  <si>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</si>
  <si>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</si>
  <si>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</si>
  <si>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</si>
  <si>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</si>
  <si>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</si>
  <si>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</si>
  <si>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</si>
  <si>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</si>
  <si>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</si>
  <si>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</si>
  <si>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</si>
  <si>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</si>
  <si>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</si>
  <si>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</si>
  <si>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</si>
  <si>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</si>
  <si>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</si>
  <si>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</si>
  <si>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</si>
  <si>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</si>
  <si>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</si>
  <si>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</si>
  <si>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</si>
  <si>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</si>
  <si>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</si>
  <si>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</si>
  <si>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</si>
  <si>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</si>
  <si>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</si>
  <si>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</si>
  <si>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</si>
  <si>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</si>
  <si>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</si>
  <si>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</si>
  <si>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</si>
  <si>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</si>
  <si>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</si>
  <si>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</si>
  <si>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</si>
  <si>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</si>
  <si>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</si>
  <si>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</si>
  <si>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</si>
  <si>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</si>
  <si>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</si>
  <si>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</si>
  <si>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</si>
  <si>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</si>
  <si>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</si>
  <si>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</si>
  <si>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</si>
  <si>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</si>
  <si>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</si>
  <si>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</si>
  <si>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</si>
  <si>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</si>
  <si>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</si>
  <si>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</si>
  <si>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</si>
  <si>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</si>
  <si>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</si>
  <si>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</si>
  <si>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</si>
  <si>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</si>
  <si>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</si>
  <si>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</si>
  <si>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</si>
  <si>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</si>
  <si>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</si>
  <si>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</si>
  <si>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</si>
  <si>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</si>
  <si>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</si>
  <si>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</si>
  <si>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</si>
  <si>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</si>
  <si>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</si>
  <si>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</si>
  <si>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</si>
  <si>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</si>
  <si>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</si>
  <si>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</si>
  <si>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</si>
  <si>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</si>
  <si>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</si>
  <si>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</si>
  <si>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</si>
  <si>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</si>
  <si>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</si>
  <si>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</si>
  <si>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</si>
  <si>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</si>
  <si>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</si>
  <si>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</si>
  <si>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</si>
  <si>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</si>
  <si>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</si>
  <si>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</si>
  <si>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</si>
  <si>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</si>
  <si>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</si>
  <si>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</si>
  <si>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</si>
  <si>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</si>
  <si>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</si>
  <si>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</si>
  <si>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</si>
  <si>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</si>
  <si>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</si>
  <si>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</si>
  <si>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</si>
  <si>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</si>
  <si>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</si>
  <si>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</si>
  <si>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</si>
  <si>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</si>
  <si>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</si>
  <si>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</si>
  <si>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</si>
  <si>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</si>
  <si>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</si>
  <si>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</si>
  <si>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</si>
  <si>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</si>
  <si>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</si>
  <si>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</si>
  <si>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</si>
  <si>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</si>
  <si>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</si>
  <si>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</si>
  <si>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</si>
  <si>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</si>
  <si>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</si>
  <si>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</si>
  <si>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</si>
  <si>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</si>
  <si>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</si>
  <si>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</si>
  <si>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</si>
  <si>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</si>
  <si>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</si>
  <si>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</si>
  <si>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</si>
  <si>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</si>
  <si>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</si>
  <si>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</si>
  <si>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</si>
  <si>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</si>
  <si>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</si>
  <si>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</si>
  <si>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</si>
  <si>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</si>
  <si>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</si>
  <si>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</si>
  <si>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</si>
  <si>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</si>
  <si>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</si>
  <si>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</si>
  <si>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</si>
  <si>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</si>
  <si>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</si>
  <si>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</si>
  <si>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</si>
  <si>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</si>
  <si>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</si>
  <si>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</si>
  <si>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</si>
  <si>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</si>
  <si>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</si>
  <si>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</si>
  <si>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</si>
  <si>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</si>
  <si>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</si>
  <si>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</si>
  <si>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</si>
  <si>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</si>
  <si>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</si>
  <si>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</si>
  <si>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</si>
  <si>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</si>
  <si>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</si>
  <si>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</si>
  <si>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</si>
  <si>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</si>
  <si>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</si>
  <si>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</si>
  <si>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</si>
  <si>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</si>
  <si>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</si>
  <si>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</si>
  <si>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</si>
  <si>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</si>
  <si>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</si>
  <si>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</si>
  <si>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</si>
  <si>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</si>
  <si>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</si>
  <si>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</si>
  <si>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</si>
  <si>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</si>
  <si>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</si>
  <si>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</si>
  <si>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</si>
  <si>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</si>
  <si>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</si>
  <si>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</si>
  <si>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</si>
  <si>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</si>
  <si>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</si>
  <si>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</si>
  <si>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</si>
  <si>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</si>
  <si>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</si>
  <si>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</si>
  <si>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</si>
  <si>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</si>
  <si>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</si>
  <si>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</si>
  <si>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</si>
  <si>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</si>
  <si>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</si>
  <si>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</si>
  <si>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</si>
  <si>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</si>
  <si>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</si>
  <si>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</si>
  <si>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</si>
  <si>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</si>
  <si>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</si>
  <si>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</si>
  <si>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</si>
  <si>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</si>
  <si>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</si>
  <si>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</si>
  <si>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</si>
  <si>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</si>
  <si>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</si>
  <si>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</si>
  <si>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</si>
  <si>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</si>
  <si>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</si>
  <si>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</si>
  <si>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</si>
  <si>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</si>
  <si>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</si>
  <si>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</si>
  <si>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</si>
  <si>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</si>
  <si>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</si>
  <si>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</si>
  <si>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</si>
  <si>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</si>
  <si>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</si>
  <si>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</si>
  <si>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</si>
  <si>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</si>
  <si>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</si>
  <si>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</si>
  <si>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</si>
  <si>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</si>
  <si>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</si>
  <si>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</si>
  <si>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</si>
  <si>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</si>
  <si>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</si>
  <si>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</si>
  <si>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</si>
  <si>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</si>
  <si>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</si>
  <si>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</si>
  <si>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</si>
  <si>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</si>
  <si>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</si>
  <si>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</si>
  <si>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</si>
  <si>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</si>
  <si>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</si>
  <si>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</si>
  <si>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</si>
  <si>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</si>
  <si>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</si>
  <si>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</si>
  <si>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</si>
  <si>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</si>
  <si>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</si>
  <si>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</si>
  <si>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</si>
  <si>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</si>
  <si>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</si>
  <si>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</si>
  <si>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</si>
  <si>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</si>
  <si>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</si>
  <si>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</si>
  <si>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</si>
  <si>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</si>
  <si>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</si>
  <si>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</si>
  <si>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</si>
  <si>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</si>
  <si>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</si>
  <si>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</si>
  <si>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</si>
  <si>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</si>
  <si>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</si>
  <si>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</si>
  <si>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</si>
  <si>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</si>
  <si>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</si>
  <si>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</si>
  <si>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</si>
  <si>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</si>
  <si>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</si>
  <si>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</si>
  <si>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</si>
  <si>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</si>
  <si>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</si>
  <si>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</si>
  <si>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</si>
  <si>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</si>
  <si>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</si>
  <si>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</si>
  <si>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</si>
  <si>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</si>
  <si>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</si>
  <si>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</si>
  <si>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</si>
  <si>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</si>
  <si>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</si>
  <si>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</si>
  <si>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</si>
  <si>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</si>
  <si>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</si>
  <si>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</si>
  <si>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</si>
  <si>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</si>
  <si>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</si>
  <si>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</si>
  <si>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</si>
  <si>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</si>
  <si>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</si>
  <si>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</si>
  <si>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</si>
  <si>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</si>
  <si>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</si>
  <si>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</si>
  <si>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</si>
  <si>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</si>
  <si>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</si>
  <si>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</si>
  <si>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</si>
  <si>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</si>
  <si>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</si>
  <si>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</si>
  <si>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</si>
  <si>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</si>
  <si>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</si>
  <si>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</si>
  <si>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</si>
  <si>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</si>
  <si>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</si>
  <si>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</si>
  <si>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</si>
  <si>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</si>
  <si>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</si>
  <si>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</si>
  <si>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</si>
  <si>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</si>
  <si>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</si>
  <si>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</si>
  <si>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</si>
  <si>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</si>
  <si>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</si>
  <si>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</si>
  <si>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</si>
  <si>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</si>
  <si>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</si>
  <si>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</si>
  <si>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</si>
  <si>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</si>
  <si>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</si>
  <si>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</si>
  <si>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</si>
  <si>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</si>
  <si>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</si>
  <si>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</si>
  <si>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</si>
  <si>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</si>
  <si>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</si>
  <si>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</si>
  <si>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</si>
  <si>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</si>
  <si>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</si>
  <si>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</si>
  <si>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</si>
  <si>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</si>
  <si>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</si>
  <si>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</si>
  <si>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</si>
  <si>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</si>
  <si>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</si>
  <si>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</si>
  <si>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</si>
  <si>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</si>
  <si>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</si>
  <si>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</si>
  <si>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</si>
  <si>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</si>
  <si>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</si>
  <si>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</si>
  <si>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</si>
  <si>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</si>
  <si>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</si>
  <si>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</si>
  <si>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</si>
  <si>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</si>
  <si>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</si>
  <si>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</si>
  <si>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</si>
  <si>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</si>
  <si>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</si>
  <si>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</si>
  <si>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</si>
  <si>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</si>
  <si>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</si>
  <si>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</si>
  <si>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</si>
  <si>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</si>
  <si>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</si>
  <si>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</si>
  <si>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</si>
  <si>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</si>
  <si>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</si>
  <si>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</si>
  <si>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</si>
  <si>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</si>
  <si>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</si>
  <si>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</si>
  <si>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</si>
  <si>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</si>
  <si>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</si>
  <si>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</si>
  <si>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</si>
  <si>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</si>
  <si>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</si>
  <si>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</si>
  <si>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</si>
  <si>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</si>
  <si>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</si>
  <si>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</si>
  <si>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</si>
  <si>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</si>
  <si>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</si>
  <si>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</si>
  <si>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</si>
  <si>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</si>
  <si>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</si>
  <si>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</si>
  <si>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</si>
  <si>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</si>
  <si>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</si>
  <si>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</si>
  <si>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</si>
  <si>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</si>
  <si>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</si>
  <si>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</si>
  <si>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</si>
  <si>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</si>
  <si>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</si>
  <si>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</si>
  <si>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</si>
  <si>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</si>
  <si>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</si>
  <si>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</si>
  <si>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</si>
  <si>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</si>
  <si>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</si>
  <si>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</si>
  <si>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</si>
  <si>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</si>
  <si>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</si>
  <si>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</si>
  <si>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</si>
  <si>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</si>
  <si>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</si>
  <si>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</si>
  <si>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</si>
  <si>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</si>
  <si>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</si>
  <si>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</si>
  <si>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</si>
  <si>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</si>
  <si>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</si>
  <si>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</si>
  <si>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</si>
  <si>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</si>
  <si>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</si>
  <si>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</si>
  <si>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</si>
  <si>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</si>
  <si>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</si>
  <si>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</si>
  <si>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</si>
  <si>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</si>
  <si>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</si>
  <si>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</si>
  <si>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</si>
  <si>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</si>
  <si>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</si>
  <si>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</si>
  <si>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</si>
  <si>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</si>
  <si>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</si>
  <si>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</si>
  <si>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</si>
  <si>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</si>
  <si>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</si>
  <si>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</si>
  <si>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</si>
  <si>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</si>
  <si>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</si>
  <si>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</si>
  <si>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</si>
  <si>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</si>
  <si>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</si>
  <si>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</si>
  <si>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</si>
  <si>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</si>
  <si>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</si>
  <si>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</si>
  <si>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</si>
  <si>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</si>
  <si>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</si>
  <si>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</si>
  <si>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</si>
  <si>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</si>
  <si>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</si>
  <si>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</si>
  <si>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</si>
  <si>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</si>
  <si>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</si>
  <si>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</si>
  <si>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</si>
  <si>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</si>
  <si>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</si>
  <si>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</si>
  <si>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</si>
  <si>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</si>
  <si>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</si>
  <si>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</si>
  <si>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</si>
  <si>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</si>
  <si>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</si>
  <si>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</si>
  <si>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</si>
  <si>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</si>
  <si>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</si>
  <si>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</si>
  <si>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</si>
  <si>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</si>
  <si>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</si>
  <si>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</si>
  <si>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</si>
  <si>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</si>
  <si>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</si>
  <si>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</si>
  <si>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</si>
  <si>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</si>
  <si>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</si>
  <si>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</si>
  <si>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</si>
  <si>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</si>
  <si>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</si>
  <si>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</si>
  <si>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</si>
  <si>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</si>
  <si>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</si>
  <si>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</si>
  <si>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</si>
  <si>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</si>
  <si>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</si>
  <si>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</si>
  <si>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</si>
  <si>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</si>
  <si>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</si>
  <si>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</si>
  <si>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</si>
  <si>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</si>
  <si>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</si>
  <si>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</si>
  <si>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</si>
  <si>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</si>
  <si>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</si>
  <si>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</si>
  <si>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</si>
  <si>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</si>
  <si>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</si>
  <si>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</si>
  <si>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</si>
  <si>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</si>
  <si>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</si>
  <si>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</si>
  <si>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</si>
  <si>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</si>
  <si>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</si>
  <si>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</si>
  <si>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</si>
  <si>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</si>
  <si>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</si>
  <si>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</si>
  <si>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</si>
  <si>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</si>
  <si>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</si>
  <si>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</si>
  <si>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</si>
  <si>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</si>
  <si>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</si>
  <si>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</si>
  <si>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</si>
  <si>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</si>
  <si>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</si>
  <si>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</si>
  <si>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</si>
  <si>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</si>
  <si>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</si>
  <si>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</si>
  <si>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</si>
  <si>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</si>
  <si>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</si>
  <si>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</si>
  <si>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</si>
  <si>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</si>
  <si>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</si>
  <si>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</si>
  <si>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</si>
  <si>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</si>
  <si>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</si>
  <si>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</si>
  <si>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</si>
  <si>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</si>
  <si>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</si>
  <si>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</si>
  <si>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</si>
  <si>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</si>
  <si>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</si>
  <si>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</si>
  <si>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</si>
  <si>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</si>
  <si>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</si>
  <si>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</si>
  <si>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</si>
  <si>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</si>
  <si>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</si>
  <si>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</si>
  <si>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</si>
  <si>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</si>
  <si>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</si>
  <si>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</si>
  <si>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</si>
  <si>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</si>
  <si>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</si>
  <si>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</si>
  <si>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</si>
  <si>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</si>
  <si>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</si>
  <si>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</si>
  <si>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</si>
  <si>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</si>
  <si>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</si>
  <si>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</si>
  <si>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</si>
  <si>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</si>
  <si>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</si>
  <si>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</si>
  <si>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</si>
  <si>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</si>
  <si>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</si>
  <si>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</si>
  <si>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</si>
  <si>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</si>
  <si>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</si>
  <si>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</si>
  <si>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</si>
  <si>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</si>
  <si>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</si>
  <si>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</si>
  <si>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</si>
  <si>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</si>
  <si>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</si>
  <si>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</si>
  <si>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</si>
  <si>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</si>
  <si>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</si>
  <si>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</si>
  <si>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</si>
  <si>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</si>
  <si>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</si>
  <si>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</si>
  <si>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SIN ACTIVIDAD DE RETIRO</t>
  </si>
  <si>
    <t>3336000027</t>
  </si>
  <si>
    <t>REINICIO FALLIDO</t>
  </si>
  <si>
    <t>GAVETA DE DEPOSITO LLENA</t>
  </si>
  <si>
    <t xml:space="preserve">Gonzalez Ceballos, Dionisio </t>
  </si>
  <si>
    <t>LECTOR</t>
  </si>
  <si>
    <t>REINICIO FALLIDO POR LECTOR</t>
  </si>
  <si>
    <t>Closed</t>
  </si>
  <si>
    <t>3336002718</t>
  </si>
  <si>
    <t>3336002693</t>
  </si>
  <si>
    <t>3336004299</t>
  </si>
  <si>
    <t>3336004026</t>
  </si>
  <si>
    <t>3336003935</t>
  </si>
  <si>
    <t>3336003903</t>
  </si>
  <si>
    <t>3336003790</t>
  </si>
  <si>
    <t xml:space="preserve">DISPENSADOR </t>
  </si>
  <si>
    <t>3336004677</t>
  </si>
  <si>
    <t>3336004651</t>
  </si>
  <si>
    <t>3336004649</t>
  </si>
  <si>
    <t>3336004588</t>
  </si>
  <si>
    <t>3336004585</t>
  </si>
  <si>
    <t>3336004580</t>
  </si>
  <si>
    <t>Hold</t>
  </si>
  <si>
    <t xml:space="preserve"> DISPENSADOR</t>
  </si>
  <si>
    <t>INHIBIDO</t>
  </si>
  <si>
    <t>3336005057</t>
  </si>
  <si>
    <t>3336005052</t>
  </si>
  <si>
    <t>3336005028</t>
  </si>
  <si>
    <t>3336004920</t>
  </si>
  <si>
    <t>3336005118</t>
  </si>
  <si>
    <t>3336005112</t>
  </si>
  <si>
    <t>3336005111</t>
  </si>
  <si>
    <t>3336005109</t>
  </si>
  <si>
    <t>3336005107</t>
  </si>
  <si>
    <t>3336005104</t>
  </si>
  <si>
    <t>3336005257</t>
  </si>
  <si>
    <t>3336005233</t>
  </si>
  <si>
    <t>3336005210</t>
  </si>
  <si>
    <t>3336005205</t>
  </si>
  <si>
    <t>3336005204</t>
  </si>
  <si>
    <t>3336005185</t>
  </si>
  <si>
    <t>3336005132</t>
  </si>
  <si>
    <t>3336005359</t>
  </si>
  <si>
    <t>3336005353</t>
  </si>
  <si>
    <t>3336005346</t>
  </si>
  <si>
    <t>3336005337</t>
  </si>
  <si>
    <t>3336005331</t>
  </si>
  <si>
    <t>3336005330</t>
  </si>
  <si>
    <t>3336005329</t>
  </si>
  <si>
    <t>3336005325</t>
  </si>
  <si>
    <t>3336005324</t>
  </si>
  <si>
    <t>3336005323</t>
  </si>
  <si>
    <t>3336005317</t>
  </si>
  <si>
    <t>3336005314</t>
  </si>
  <si>
    <t>3336005311</t>
  </si>
  <si>
    <t>3336005309</t>
  </si>
  <si>
    <t>3336005293</t>
  </si>
  <si>
    <t>3336005361</t>
  </si>
  <si>
    <t>3336005112 </t>
  </si>
  <si>
    <t>3336005257 </t>
  </si>
  <si>
    <t>3336005337 </t>
  </si>
  <si>
    <t>3336005361 </t>
  </si>
  <si>
    <t>3336005383 </t>
  </si>
  <si>
    <t>3336005111 </t>
  </si>
  <si>
    <t>3336005118 </t>
  </si>
  <si>
    <t>3336005109 </t>
  </si>
  <si>
    <t>3336005468</t>
  </si>
  <si>
    <t>3336005467</t>
  </si>
  <si>
    <t>3336005466</t>
  </si>
  <si>
    <t>3336005465</t>
  </si>
  <si>
    <t>3336005464</t>
  </si>
  <si>
    <t>3336005463</t>
  </si>
  <si>
    <t>3336005462</t>
  </si>
  <si>
    <t>3336005460</t>
  </si>
  <si>
    <t>3336005459</t>
  </si>
  <si>
    <t>CARGA FALLIDA INHIBIDO</t>
  </si>
  <si>
    <t>3336005457</t>
  </si>
  <si>
    <t>3336005456</t>
  </si>
  <si>
    <t>Triinet</t>
  </si>
  <si>
    <t xml:space="preserve">Perez Almonte, Franklin </t>
  </si>
  <si>
    <t>3336005455</t>
  </si>
  <si>
    <t>3336005453</t>
  </si>
  <si>
    <t>3336005452</t>
  </si>
  <si>
    <t>3336005450</t>
  </si>
  <si>
    <t>3336005449</t>
  </si>
  <si>
    <t>3336005448</t>
  </si>
  <si>
    <t>3336005447</t>
  </si>
  <si>
    <t>3336005446</t>
  </si>
  <si>
    <t>3336005445</t>
  </si>
  <si>
    <t>3336005444</t>
  </si>
  <si>
    <t>3336005443</t>
  </si>
  <si>
    <t>3336005442</t>
  </si>
  <si>
    <t>3336005441</t>
  </si>
  <si>
    <t>3336005436</t>
  </si>
  <si>
    <t>3336005397</t>
  </si>
  <si>
    <t>3336005396</t>
  </si>
  <si>
    <t>3336005395</t>
  </si>
  <si>
    <t>3336005394</t>
  </si>
  <si>
    <t>3336005393</t>
  </si>
  <si>
    <t>3336005392</t>
  </si>
  <si>
    <t>3336005390</t>
  </si>
  <si>
    <t>3336005387</t>
  </si>
  <si>
    <t>3336005385</t>
  </si>
  <si>
    <t>3336005384</t>
  </si>
  <si>
    <t>3336005383</t>
  </si>
  <si>
    <t>CARGA FALLIDA</t>
  </si>
  <si>
    <t>3336005484</t>
  </si>
  <si>
    <t>3336005482</t>
  </si>
  <si>
    <t>3336005481</t>
  </si>
  <si>
    <t>3336005480</t>
  </si>
  <si>
    <t>3336005479</t>
  </si>
  <si>
    <t>3336005478</t>
  </si>
  <si>
    <t>3336005477</t>
  </si>
  <si>
    <t>3336005500</t>
  </si>
  <si>
    <t>3336005499</t>
  </si>
  <si>
    <t>3336005498</t>
  </si>
  <si>
    <t>3336005497</t>
  </si>
  <si>
    <t>3336005496</t>
  </si>
  <si>
    <t>3336005495</t>
  </si>
  <si>
    <t>3336005488</t>
  </si>
  <si>
    <t>3336005487</t>
  </si>
  <si>
    <t>Morales Payano, Wilfredy Leandro</t>
  </si>
  <si>
    <t>29 Agosto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</si>
</sst>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49" fillId="0" borderId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</cellStyleXfs>
  <cellXfs count="22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5" xfId="0" applyFont="1" applyFill="1" applyBorder="1" applyAlignment="1" applyProtection="1">
      <alignment horizontal="right" vertical="center" wrapText="1"/>
    </xf>
    <xf numFmtId="0" fontId="32" fillId="0" borderId="55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56" xfId="0" applyBorder="1"/>
    <xf numFmtId="0" fontId="16" fillId="6" borderId="56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6" xfId="0" applyNumberFormat="1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11" fillId="5" borderId="56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1" xfId="0" applyFont="1" applyFill="1" applyBorder="1" applyAlignment="1">
      <alignment horizontal="center"/>
    </xf>
    <xf numFmtId="0" fontId="52" fillId="40" borderId="6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6" xfId="0" applyFont="1" applyFill="1" applyBorder="1" applyAlignment="1">
      <alignment horizontal="center" vertical="center" wrapText="1"/>
    </xf>
    <xf numFmtId="0" fontId="32" fillId="42" borderId="55" xfId="0" applyFont="1" applyFill="1" applyBorder="1" applyAlignment="1" applyProtection="1">
      <alignment horizontal="right" vertical="center" wrapText="1"/>
    </xf>
    <xf numFmtId="0" fontId="32" fillId="42" borderId="55" xfId="0" applyFont="1" applyFill="1" applyBorder="1" applyAlignment="1" applyProtection="1">
      <alignment vertical="center" wrapText="1"/>
    </xf>
    <xf numFmtId="0" fontId="0" fillId="0" borderId="61" xfId="0" applyBorder="1"/>
    <xf numFmtId="0" fontId="0" fillId="0" borderId="0" xfId="0"/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1" xfId="0" applyNumberFormat="1" applyFont="1" applyFill="1" applyBorder="1" applyAlignment="1">
      <alignment horizontal="center" vertical="center"/>
    </xf>
    <xf numFmtId="0" fontId="30" fillId="4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22" fontId="7" fillId="0" borderId="61" xfId="0" applyNumberFormat="1" applyFont="1" applyBorder="1" applyAlignment="1">
      <alignment horizontal="center" vertical="center"/>
    </xf>
    <xf numFmtId="0" fontId="30" fillId="40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41" fillId="39" borderId="71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 wrapText="1"/>
    </xf>
    <xf numFmtId="0" fontId="11" fillId="5" borderId="73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41" fillId="44" borderId="7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73" xfId="0" applyFont="1" applyFill="1" applyBorder="1" applyAlignment="1">
      <alignment horizontal="center" vertical="center" wrapText="1"/>
    </xf>
    <xf numFmtId="0" fontId="48" fillId="49" borderId="38" xfId="0" applyFont="1" applyFill="1" applyBorder="1" applyAlignment="1">
      <alignment horizontal="center" vertical="center" wrapText="1"/>
    </xf>
    <xf numFmtId="0" fontId="43" fillId="42" borderId="77" xfId="0" applyFont="1" applyFill="1" applyBorder="1" applyAlignment="1">
      <alignment horizontal="center" vertical="center" wrapText="1"/>
    </xf>
    <xf numFmtId="0" fontId="4" fillId="5" borderId="61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54" fillId="5" borderId="61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48" fillId="49" borderId="61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43" fontId="3" fillId="3" borderId="59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9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75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75" xfId="0" applyBorder="1" applyAlignment="1">
      <alignment horizontal="center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52" fillId="40" borderId="48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center"/>
    </xf>
    <xf numFmtId="0" fontId="3" fillId="45" borderId="67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3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47" fillId="45" borderId="67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0" fillId="0" borderId="69" xfId="0" applyBorder="1" applyAlignment="1">
      <alignment horizontal="center"/>
    </xf>
    <xf numFmtId="0" fontId="0" fillId="0" borderId="58" xfId="0" applyBorder="1" applyAlignment="1">
      <alignment horizontal="center"/>
    </xf>
    <xf numFmtId="0" fontId="3" fillId="46" borderId="58" xfId="0" applyFont="1" applyFill="1" applyBorder="1" applyAlignment="1">
      <alignment horizontal="center" vertical="center" wrapText="1"/>
    </xf>
    <xf numFmtId="0" fontId="3" fillId="46" borderId="70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2" xfId="0" applyFont="1" applyFill="1" applyBorder="1" applyAlignment="1">
      <alignment horizontal="center" vertical="center" wrapText="1"/>
    </xf>
    <xf numFmtId="0" fontId="3" fillId="46" borderId="62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2" xfId="0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3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0" fillId="0" borderId="73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3" fillId="42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9" xfId="0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0" fillId="43" borderId="6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0"/>
      <tableStyleElement type="headerRow" dxfId="189"/>
      <tableStyleElement type="totalRow" dxfId="188"/>
      <tableStyleElement type="firstColumn" dxfId="187"/>
      <tableStyleElement type="lastColumn" dxfId="186"/>
      <tableStyleElement type="firstRowStripe" dxfId="185"/>
      <tableStyleElement type="firstColumnStripe" dxfId="18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3" t="s">
        <v>58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111.832442129627 días</v>
      </c>
      <c r="B3" s="94" t="s">
        <v>2532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2612</v>
      </c>
    </row>
    <row r="4" spans="1:11" ht="18" x14ac:dyDescent="0.25">
      <c r="A4" s="107" t="str">
        <f t="shared" ref="A4:A12" ca="1" si="0">CONCATENATE(TODAY()-C4," días")</f>
        <v>74.4985879629603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2613</v>
      </c>
    </row>
    <row r="5" spans="1:11" ht="18" x14ac:dyDescent="0.25">
      <c r="A5" s="107" t="str">
        <f ca="1">CONCATENATE(TODAY()-C5," días")</f>
        <v>64.4985879629603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2612</v>
      </c>
    </row>
    <row r="6" spans="1:11" ht="18" x14ac:dyDescent="0.25">
      <c r="A6" s="107" t="str">
        <f t="shared" ca="1" si="0"/>
        <v>64.5651273148178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2612</v>
      </c>
    </row>
    <row r="7" spans="1:11" ht="18" x14ac:dyDescent="0.25">
      <c r="A7" s="107" t="str">
        <f t="shared" ca="1" si="0"/>
        <v>35.0556018518546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2584</v>
      </c>
    </row>
    <row r="8" spans="1:11" ht="18" x14ac:dyDescent="0.25">
      <c r="A8" s="107" t="str">
        <f t="shared" ca="1" si="0"/>
        <v>29.4964583333349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2605</v>
      </c>
    </row>
    <row r="9" spans="1:11" ht="18" x14ac:dyDescent="0.25">
      <c r="A9" s="107" t="str">
        <f t="shared" ca="1" si="0"/>
        <v>16.0611689814832 días</v>
      </c>
      <c r="B9" s="126" t="s">
        <v>2610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2584</v>
      </c>
    </row>
    <row r="10" spans="1:11" ht="18" x14ac:dyDescent="0.25">
      <c r="A10" s="107" t="str">
        <f t="shared" ca="1" si="0"/>
        <v>18.1852893518517 días</v>
      </c>
      <c r="B10" s="126" t="s">
        <v>2609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14.2875578703679 días</v>
      </c>
      <c r="B11" s="126" t="s">
        <v>2615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2621</v>
      </c>
    </row>
    <row r="12" spans="1:11" ht="18" x14ac:dyDescent="0.25">
      <c r="A12" s="107" t="str">
        <f t="shared" ca="1" si="0"/>
        <v>14.1782986111139 días</v>
      </c>
      <c r="B12" s="126" t="s">
        <v>2614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16" priority="99402"/>
  </conditionalFormatting>
  <conditionalFormatting sqref="E3">
    <cfRule type="duplicateValues" dxfId="115" priority="121765"/>
  </conditionalFormatting>
  <conditionalFormatting sqref="E3">
    <cfRule type="duplicateValues" dxfId="114" priority="121766"/>
    <cfRule type="duplicateValues" dxfId="113" priority="121767"/>
  </conditionalFormatting>
  <conditionalFormatting sqref="E3">
    <cfRule type="duplicateValues" dxfId="112" priority="121768"/>
    <cfRule type="duplicateValues" dxfId="111" priority="121769"/>
    <cfRule type="duplicateValues" dxfId="110" priority="121770"/>
    <cfRule type="duplicateValues" dxfId="109" priority="121771"/>
  </conditionalFormatting>
  <conditionalFormatting sqref="B3">
    <cfRule type="duplicateValues" dxfId="108" priority="121772"/>
  </conditionalFormatting>
  <conditionalFormatting sqref="E4">
    <cfRule type="duplicateValues" dxfId="107" priority="117"/>
  </conditionalFormatting>
  <conditionalFormatting sqref="E4">
    <cfRule type="duplicateValues" dxfId="106" priority="114"/>
    <cfRule type="duplicateValues" dxfId="105" priority="115"/>
    <cfRule type="duplicateValues" dxfId="104" priority="116"/>
  </conditionalFormatting>
  <conditionalFormatting sqref="E4">
    <cfRule type="duplicateValues" dxfId="103" priority="113"/>
  </conditionalFormatting>
  <conditionalFormatting sqref="E4">
    <cfRule type="duplicateValues" dxfId="102" priority="110"/>
    <cfRule type="duplicateValues" dxfId="101" priority="111"/>
    <cfRule type="duplicateValues" dxfId="100" priority="112"/>
  </conditionalFormatting>
  <conditionalFormatting sqref="B4">
    <cfRule type="duplicateValues" dxfId="99" priority="109"/>
  </conditionalFormatting>
  <conditionalFormatting sqref="E4">
    <cfRule type="duplicateValues" dxfId="98" priority="108"/>
  </conditionalFormatting>
  <conditionalFormatting sqref="B5">
    <cfRule type="duplicateValues" dxfId="97" priority="92"/>
  </conditionalFormatting>
  <conditionalFormatting sqref="E5">
    <cfRule type="duplicateValues" dxfId="96" priority="91"/>
  </conditionalFormatting>
  <conditionalFormatting sqref="E5">
    <cfRule type="duplicateValues" dxfId="95" priority="88"/>
    <cfRule type="duplicateValues" dxfId="94" priority="89"/>
    <cfRule type="duplicateValues" dxfId="93" priority="90"/>
  </conditionalFormatting>
  <conditionalFormatting sqref="E5">
    <cfRule type="duplicateValues" dxfId="92" priority="87"/>
  </conditionalFormatting>
  <conditionalFormatting sqref="E5">
    <cfRule type="duplicateValues" dxfId="91" priority="84"/>
    <cfRule type="duplicateValues" dxfId="90" priority="85"/>
    <cfRule type="duplicateValues" dxfId="89" priority="86"/>
  </conditionalFormatting>
  <conditionalFormatting sqref="E5">
    <cfRule type="duplicateValues" dxfId="88" priority="83"/>
  </conditionalFormatting>
  <conditionalFormatting sqref="E7">
    <cfRule type="duplicateValues" dxfId="87" priority="36"/>
  </conditionalFormatting>
  <conditionalFormatting sqref="E7">
    <cfRule type="duplicateValues" dxfId="86" priority="34"/>
    <cfRule type="duplicateValues" dxfId="85" priority="35"/>
  </conditionalFormatting>
  <conditionalFormatting sqref="E7">
    <cfRule type="duplicateValues" dxfId="84" priority="31"/>
    <cfRule type="duplicateValues" dxfId="83" priority="32"/>
    <cfRule type="duplicateValues" dxfId="82" priority="33"/>
  </conditionalFormatting>
  <conditionalFormatting sqref="E7">
    <cfRule type="duplicateValues" dxfId="81" priority="27"/>
    <cfRule type="duplicateValues" dxfId="80" priority="28"/>
    <cfRule type="duplicateValues" dxfId="79" priority="29"/>
    <cfRule type="duplicateValues" dxfId="78" priority="30"/>
  </conditionalFormatting>
  <conditionalFormatting sqref="B7">
    <cfRule type="duplicateValues" dxfId="77" priority="26"/>
  </conditionalFormatting>
  <conditionalFormatting sqref="B7">
    <cfRule type="duplicateValues" dxfId="76" priority="24"/>
    <cfRule type="duplicateValues" dxfId="75" priority="25"/>
  </conditionalFormatting>
  <conditionalFormatting sqref="E8">
    <cfRule type="duplicateValues" dxfId="74" priority="23"/>
  </conditionalFormatting>
  <conditionalFormatting sqref="E8">
    <cfRule type="duplicateValues" dxfId="73" priority="22"/>
  </conditionalFormatting>
  <conditionalFormatting sqref="B8">
    <cfRule type="duplicateValues" dxfId="72" priority="21"/>
  </conditionalFormatting>
  <conditionalFormatting sqref="E8">
    <cfRule type="duplicateValues" dxfId="71" priority="20"/>
  </conditionalFormatting>
  <conditionalFormatting sqref="B8">
    <cfRule type="duplicateValues" dxfId="70" priority="19"/>
  </conditionalFormatting>
  <conditionalFormatting sqref="E8">
    <cfRule type="duplicateValues" dxfId="69" priority="18"/>
  </conditionalFormatting>
  <conditionalFormatting sqref="E9">
    <cfRule type="duplicateValues" dxfId="68" priority="7"/>
    <cfRule type="duplicateValues" dxfId="67" priority="8"/>
    <cfRule type="duplicateValues" dxfId="66" priority="9"/>
    <cfRule type="duplicateValues" dxfId="65" priority="10"/>
  </conditionalFormatting>
  <conditionalFormatting sqref="B9">
    <cfRule type="duplicateValues" dxfId="64" priority="130228"/>
  </conditionalFormatting>
  <conditionalFormatting sqref="E6">
    <cfRule type="duplicateValues" dxfId="63" priority="130230"/>
  </conditionalFormatting>
  <conditionalFormatting sqref="B6">
    <cfRule type="duplicateValues" dxfId="62" priority="130231"/>
  </conditionalFormatting>
  <conditionalFormatting sqref="B6">
    <cfRule type="duplicateValues" dxfId="61" priority="130232"/>
    <cfRule type="duplicateValues" dxfId="60" priority="130233"/>
    <cfRule type="duplicateValues" dxfId="59" priority="130234"/>
  </conditionalFormatting>
  <conditionalFormatting sqref="E6">
    <cfRule type="duplicateValues" dxfId="58" priority="130235"/>
    <cfRule type="duplicateValues" dxfId="57" priority="130236"/>
  </conditionalFormatting>
  <conditionalFormatting sqref="E6">
    <cfRule type="duplicateValues" dxfId="56" priority="130237"/>
    <cfRule type="duplicateValues" dxfId="55" priority="130238"/>
    <cfRule type="duplicateValues" dxfId="54" priority="130239"/>
  </conditionalFormatting>
  <conditionalFormatting sqref="E6">
    <cfRule type="duplicateValues" dxfId="53" priority="130240"/>
    <cfRule type="duplicateValues" dxfId="52" priority="130241"/>
    <cfRule type="duplicateValues" dxfId="51" priority="130242"/>
    <cfRule type="duplicateValues" dxfId="50" priority="130243"/>
  </conditionalFormatting>
  <conditionalFormatting sqref="B10:B12">
    <cfRule type="duplicateValues" dxfId="49" priority="2"/>
  </conditionalFormatting>
  <conditionalFormatting sqref="E10:E12">
    <cfRule type="duplicateValues" dxfId="48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2618</v>
      </c>
      <c r="C5" s="29" t="s">
        <v>2617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2574</v>
      </c>
      <c r="C148" s="113" t="s">
        <v>2575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2542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2524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18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47" priority="12"/>
  </conditionalFormatting>
  <conditionalFormatting sqref="B823:B1048576 B1:B810">
    <cfRule type="duplicateValues" dxfId="46" priority="11"/>
  </conditionalFormatting>
  <conditionalFormatting sqref="A811:A814">
    <cfRule type="duplicateValues" dxfId="45" priority="10"/>
  </conditionalFormatting>
  <conditionalFormatting sqref="B811:B814">
    <cfRule type="duplicateValues" dxfId="44" priority="9"/>
  </conditionalFormatting>
  <conditionalFormatting sqref="A823:A1048576 A1:A814">
    <cfRule type="duplicateValues" dxfId="43" priority="8"/>
  </conditionalFormatting>
  <conditionalFormatting sqref="A815:A821">
    <cfRule type="duplicateValues" dxfId="42" priority="7"/>
  </conditionalFormatting>
  <conditionalFormatting sqref="B815:B821">
    <cfRule type="duplicateValues" dxfId="41" priority="6"/>
  </conditionalFormatting>
  <conditionalFormatting sqref="A815:A821">
    <cfRule type="duplicateValues" dxfId="40" priority="5"/>
  </conditionalFormatting>
  <conditionalFormatting sqref="A822">
    <cfRule type="duplicateValues" dxfId="39" priority="4"/>
  </conditionalFormatting>
  <conditionalFormatting sqref="A822">
    <cfRule type="duplicateValues" dxfId="38" priority="2"/>
  </conditionalFormatting>
  <conditionalFormatting sqref="B822">
    <cfRule type="duplicateValues" dxfId="3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5" t="s">
        <v>0</v>
      </c>
      <c r="B1" s="21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7" t="s">
        <v>8</v>
      </c>
      <c r="B9" s="218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9" t="s">
        <v>9</v>
      </c>
      <c r="B14" s="22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1034977"/>
  <sheetViews>
    <sheetView tabSelected="1" zoomScale="70" zoomScaleNormal="70" workbookViewId="0">
      <pane ySplit="4" topLeftCell="A5" activePane="bottomLeft" state="frozen"/>
      <selection pane="bottomLeft" activeCell="F107" sqref="F107"/>
    </sheetView>
  </sheetViews>
  <sheetFormatPr baseColWidth="10" defaultColWidth="26.42578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customWidth="1"/>
    <col min="7" max="7" width="52.85546875" style="44" customWidth="1"/>
    <col min="8" max="11" width="5.85546875" style="44" customWidth="1"/>
    <col min="12" max="12" width="52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8.85546875" style="78" customWidth="1"/>
    <col min="17" max="17" width="52" style="69" bestFit="1" customWidth="1"/>
    <col min="18" max="16384" width="26.42578125" style="42"/>
  </cols>
  <sheetData>
    <row r="1" spans="1:17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2744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/>
      <c r="Q4" s="92" t="s">
        <v>2430</v>
      </c>
    </row>
    <row r="5" spans="1:17" ht="18" x14ac:dyDescent="0.25">
      <c r="A5" s="142" t="str">
        <f>VLOOKUP(E5,'LISTADO ATM'!$A$2:$C$901,3,0)</f>
        <v>DISTRITO NACIONAL</v>
      </c>
      <c r="B5" s="126" t="s">
        <v>2623</v>
      </c>
      <c r="C5" s="96">
        <v>44432.61141203704</v>
      </c>
      <c r="D5" s="96" t="s">
        <v>2174</v>
      </c>
      <c r="E5" s="126">
        <v>14</v>
      </c>
      <c r="F5" s="142" t="str">
        <f>VLOOKUP(E5,VIP!$A$2:$O15406,2,0)</f>
        <v>DRBR014</v>
      </c>
      <c r="G5" s="142" t="str">
        <f>VLOOKUP(E5,'LISTADO ATM'!$A$2:$B$900,2,0)</f>
        <v xml:space="preserve">ATM Oficina Aeropuerto Las Américas I </v>
      </c>
      <c r="H5" s="142" t="str">
        <f>VLOOKUP(E5,VIP!$A$2:$O20367,7,FALSE)</f>
        <v>Si</v>
      </c>
      <c r="I5" s="142" t="str">
        <f>VLOOKUP(E5,VIP!$A$2:$O12332,8,FALSE)</f>
        <v>Si</v>
      </c>
      <c r="J5" s="142" t="str">
        <f>VLOOKUP(E5,VIP!$A$2:$O12282,8,FALSE)</f>
        <v>Si</v>
      </c>
      <c r="K5" s="142" t="str">
        <f>VLOOKUP(E5,VIP!$A$2:$O15856,6,0)</f>
        <v>NO</v>
      </c>
      <c r="L5" s="135" t="s">
        <v>2213</v>
      </c>
      <c r="M5" s="95" t="s">
        <v>2438</v>
      </c>
      <c r="N5" s="95" t="s">
        <v>2444</v>
      </c>
      <c r="O5" s="142" t="s">
        <v>2446</v>
      </c>
      <c r="P5" s="142"/>
      <c r="Q5" s="129" t="s">
        <v>2213</v>
      </c>
    </row>
    <row r="6" spans="1:17" ht="18" x14ac:dyDescent="0.25">
      <c r="A6" s="142" t="str">
        <f>VLOOKUP(E6,'LISTADO ATM'!$A$2:$C$901,3,0)</f>
        <v>DISTRITO NACIONAL</v>
      </c>
      <c r="B6" s="126" t="s">
        <v>2631</v>
      </c>
      <c r="C6" s="96">
        <v>44434.459016203706</v>
      </c>
      <c r="D6" s="96" t="s">
        <v>2174</v>
      </c>
      <c r="E6" s="126">
        <v>909</v>
      </c>
      <c r="F6" s="142" t="str">
        <f>VLOOKUP(E6,VIP!$A$2:$O15451,2,0)</f>
        <v>DRBR01A</v>
      </c>
      <c r="G6" s="142" t="str">
        <f>VLOOKUP(E6,'LISTADO ATM'!$A$2:$B$900,2,0)</f>
        <v xml:space="preserve">ATM UNP UASD </v>
      </c>
      <c r="H6" s="142" t="str">
        <f>VLOOKUP(E6,VIP!$A$2:$O20412,7,FALSE)</f>
        <v>Si</v>
      </c>
      <c r="I6" s="142" t="str">
        <f>VLOOKUP(E6,VIP!$A$2:$O12377,8,FALSE)</f>
        <v>Si</v>
      </c>
      <c r="J6" s="142" t="str">
        <f>VLOOKUP(E6,VIP!$A$2:$O12327,8,FALSE)</f>
        <v>Si</v>
      </c>
      <c r="K6" s="142" t="str">
        <f>VLOOKUP(E6,VIP!$A$2:$O15901,6,0)</f>
        <v>SI</v>
      </c>
      <c r="L6" s="135" t="s">
        <v>2622</v>
      </c>
      <c r="M6" s="95" t="s">
        <v>2438</v>
      </c>
      <c r="N6" s="95" t="s">
        <v>2629</v>
      </c>
      <c r="O6" s="142" t="s">
        <v>2446</v>
      </c>
      <c r="P6" s="142"/>
      <c r="Q6" s="129" t="s">
        <v>2622</v>
      </c>
    </row>
    <row r="7" spans="1:17" ht="18" x14ac:dyDescent="0.25">
      <c r="A7" s="142" t="str">
        <f>VLOOKUP(E7,'LISTADO ATM'!$A$2:$C$901,3,0)</f>
        <v>DISTRITO NACIONAL</v>
      </c>
      <c r="B7" s="126" t="s">
        <v>2630</v>
      </c>
      <c r="C7" s="96">
        <v>44434.470625000002</v>
      </c>
      <c r="D7" s="96" t="s">
        <v>2174</v>
      </c>
      <c r="E7" s="126">
        <v>267</v>
      </c>
      <c r="F7" s="142" t="str">
        <f>VLOOKUP(E7,VIP!$A$2:$O15447,2,0)</f>
        <v>DRBR267</v>
      </c>
      <c r="G7" s="142" t="str">
        <f>VLOOKUP(E7,'LISTADO ATM'!$A$2:$B$900,2,0)</f>
        <v xml:space="preserve">ATM Centro de Caja México </v>
      </c>
      <c r="H7" s="142" t="str">
        <f>VLOOKUP(E7,VIP!$A$2:$O20408,7,FALSE)</f>
        <v>Si</v>
      </c>
      <c r="I7" s="142" t="str">
        <f>VLOOKUP(E7,VIP!$A$2:$O12373,8,FALSE)</f>
        <v>Si</v>
      </c>
      <c r="J7" s="142" t="str">
        <f>VLOOKUP(E7,VIP!$A$2:$O12323,8,FALSE)</f>
        <v>Si</v>
      </c>
      <c r="K7" s="142" t="str">
        <f>VLOOKUP(E7,VIP!$A$2:$O15897,6,0)</f>
        <v>NO</v>
      </c>
      <c r="L7" s="135" t="s">
        <v>2213</v>
      </c>
      <c r="M7" s="95" t="s">
        <v>2438</v>
      </c>
      <c r="N7" s="95" t="s">
        <v>2444</v>
      </c>
      <c r="O7" s="142" t="s">
        <v>2446</v>
      </c>
      <c r="P7" s="151"/>
      <c r="Q7" s="129" t="s">
        <v>2213</v>
      </c>
    </row>
    <row r="8" spans="1:17" ht="18" x14ac:dyDescent="0.25">
      <c r="A8" s="142" t="str">
        <f>VLOOKUP(E8,'LISTADO ATM'!$A$2:$C$901,3,0)</f>
        <v>DISTRITO NACIONAL</v>
      </c>
      <c r="B8" s="126" t="s">
        <v>2636</v>
      </c>
      <c r="C8" s="96">
        <v>44435.356145833335</v>
      </c>
      <c r="D8" s="96" t="s">
        <v>2174</v>
      </c>
      <c r="E8" s="126">
        <v>36</v>
      </c>
      <c r="F8" s="142" t="str">
        <f>VLOOKUP(E8,VIP!$A$2:$O15486,2,0)</f>
        <v>DRBR036</v>
      </c>
      <c r="G8" s="142" t="str">
        <f>VLOOKUP(E8,'LISTADO ATM'!$A$2:$B$900,2,0)</f>
        <v xml:space="preserve">ATM Banco Central </v>
      </c>
      <c r="H8" s="142" t="str">
        <f>VLOOKUP(E8,VIP!$A$2:$O20447,7,FALSE)</f>
        <v>Si</v>
      </c>
      <c r="I8" s="142" t="str">
        <f>VLOOKUP(E8,VIP!$A$2:$O12412,8,FALSE)</f>
        <v>Si</v>
      </c>
      <c r="J8" s="142" t="str">
        <f>VLOOKUP(E8,VIP!$A$2:$O12362,8,FALSE)</f>
        <v>Si</v>
      </c>
      <c r="K8" s="142" t="str">
        <f>VLOOKUP(E8,VIP!$A$2:$O15936,6,0)</f>
        <v>SI</v>
      </c>
      <c r="L8" s="135" t="s">
        <v>2213</v>
      </c>
      <c r="M8" s="95" t="s">
        <v>2438</v>
      </c>
      <c r="N8" s="95" t="s">
        <v>2444</v>
      </c>
      <c r="O8" s="142" t="s">
        <v>2446</v>
      </c>
      <c r="P8" s="142"/>
      <c r="Q8" s="129" t="s">
        <v>2213</v>
      </c>
    </row>
    <row r="9" spans="1:17" ht="18" x14ac:dyDescent="0.25">
      <c r="A9" s="142" t="str">
        <f>VLOOKUP(E9,'LISTADO ATM'!$A$2:$C$901,3,0)</f>
        <v>DISTRITO NACIONAL</v>
      </c>
      <c r="B9" s="126" t="s">
        <v>2635</v>
      </c>
      <c r="C9" s="96">
        <v>44435.379710648151</v>
      </c>
      <c r="D9" s="96" t="s">
        <v>2174</v>
      </c>
      <c r="E9" s="126">
        <v>325</v>
      </c>
      <c r="F9" s="142" t="str">
        <f>VLOOKUP(E9,VIP!$A$2:$O15480,2,0)</f>
        <v>DRBR325</v>
      </c>
      <c r="G9" s="142" t="str">
        <f>VLOOKUP(E9,'LISTADO ATM'!$A$2:$B$900,2,0)</f>
        <v>ATM Casa Edwin</v>
      </c>
      <c r="H9" s="142" t="str">
        <f>VLOOKUP(E9,VIP!$A$2:$O20441,7,FALSE)</f>
        <v>Si</v>
      </c>
      <c r="I9" s="142" t="str">
        <f>VLOOKUP(E9,VIP!$A$2:$O12406,8,FALSE)</f>
        <v>Si</v>
      </c>
      <c r="J9" s="142" t="str">
        <f>VLOOKUP(E9,VIP!$A$2:$O12356,8,FALSE)</f>
        <v>Si</v>
      </c>
      <c r="K9" s="142" t="str">
        <f>VLOOKUP(E9,VIP!$A$2:$O15930,6,0)</f>
        <v>NO</v>
      </c>
      <c r="L9" s="135" t="s">
        <v>2239</v>
      </c>
      <c r="M9" s="95" t="s">
        <v>2438</v>
      </c>
      <c r="N9" s="95" t="s">
        <v>2444</v>
      </c>
      <c r="O9" s="142" t="s">
        <v>2446</v>
      </c>
      <c r="P9" s="142"/>
      <c r="Q9" s="129" t="s">
        <v>2239</v>
      </c>
    </row>
    <row r="10" spans="1:17" ht="18" x14ac:dyDescent="0.25">
      <c r="A10" s="142" t="str">
        <f>VLOOKUP(E10,'LISTADO ATM'!$A$2:$C$901,3,0)</f>
        <v>DISTRITO NACIONAL</v>
      </c>
      <c r="B10" s="126" t="s">
        <v>2634</v>
      </c>
      <c r="C10" s="96">
        <v>44435.388333333336</v>
      </c>
      <c r="D10" s="96" t="s">
        <v>2174</v>
      </c>
      <c r="E10" s="126">
        <v>938</v>
      </c>
      <c r="F10" s="142" t="str">
        <f>VLOOKUP(E10,VIP!$A$2:$O15476,2,0)</f>
        <v>DRBR938</v>
      </c>
      <c r="G10" s="142" t="str">
        <f>VLOOKUP(E10,'LISTADO ATM'!$A$2:$B$900,2,0)</f>
        <v>ATM Autobanco Plaza Moderna</v>
      </c>
      <c r="H10" s="142" t="str">
        <f>VLOOKUP(E10,VIP!$A$2:$O20437,7,FALSE)</f>
        <v>Si</v>
      </c>
      <c r="I10" s="142" t="str">
        <f>VLOOKUP(E10,VIP!$A$2:$O12402,8,FALSE)</f>
        <v>Si</v>
      </c>
      <c r="J10" s="142" t="str">
        <f>VLOOKUP(E10,VIP!$A$2:$O12352,8,FALSE)</f>
        <v>Si</v>
      </c>
      <c r="K10" s="142" t="str">
        <f>VLOOKUP(E10,VIP!$A$2:$O15926,6,0)</f>
        <v>NO</v>
      </c>
      <c r="L10" s="135" t="s">
        <v>2213</v>
      </c>
      <c r="M10" s="95" t="s">
        <v>2438</v>
      </c>
      <c r="N10" s="95" t="s">
        <v>2444</v>
      </c>
      <c r="O10" s="142" t="s">
        <v>2446</v>
      </c>
      <c r="P10" s="151"/>
      <c r="Q10" s="129" t="s">
        <v>2213</v>
      </c>
    </row>
    <row r="11" spans="1:17" s="123" customFormat="1" ht="18" x14ac:dyDescent="0.25">
      <c r="A11" s="142" t="str">
        <f>VLOOKUP(E11,'LISTADO ATM'!$A$2:$C$901,3,0)</f>
        <v>DISTRITO NACIONAL</v>
      </c>
      <c r="B11" s="126" t="s">
        <v>2633</v>
      </c>
      <c r="C11" s="96">
        <v>44435.407569444447</v>
      </c>
      <c r="D11" s="96" t="s">
        <v>2174</v>
      </c>
      <c r="E11" s="126">
        <v>989</v>
      </c>
      <c r="F11" s="142" t="str">
        <f>VLOOKUP(E11,VIP!$A$2:$O15474,2,0)</f>
        <v>DRBR989</v>
      </c>
      <c r="G11" s="142" t="str">
        <f>VLOOKUP(E11,'LISTADO ATM'!$A$2:$B$900,2,0)</f>
        <v xml:space="preserve">ATM Ministerio de Deportes </v>
      </c>
      <c r="H11" s="142" t="str">
        <f>VLOOKUP(E11,VIP!$A$2:$O20435,7,FALSE)</f>
        <v>Si</v>
      </c>
      <c r="I11" s="142" t="str">
        <f>VLOOKUP(E11,VIP!$A$2:$O12400,8,FALSE)</f>
        <v>Si</v>
      </c>
      <c r="J11" s="142" t="str">
        <f>VLOOKUP(E11,VIP!$A$2:$O12350,8,FALSE)</f>
        <v>Si</v>
      </c>
      <c r="K11" s="142" t="str">
        <f>VLOOKUP(E11,VIP!$A$2:$O15924,6,0)</f>
        <v>NO</v>
      </c>
      <c r="L11" s="135" t="s">
        <v>2213</v>
      </c>
      <c r="M11" s="95" t="s">
        <v>2438</v>
      </c>
      <c r="N11" s="95" t="s">
        <v>2444</v>
      </c>
      <c r="O11" s="142" t="s">
        <v>2446</v>
      </c>
      <c r="P11" s="151"/>
      <c r="Q11" s="129" t="s">
        <v>2213</v>
      </c>
    </row>
    <row r="12" spans="1:17" s="123" customFormat="1" ht="18" x14ac:dyDescent="0.25">
      <c r="A12" s="142" t="str">
        <f>VLOOKUP(E12,'LISTADO ATM'!$A$2:$C$901,3,0)</f>
        <v>ESTE</v>
      </c>
      <c r="B12" s="126" t="s">
        <v>2632</v>
      </c>
      <c r="C12" s="96">
        <v>44435.462500000001</v>
      </c>
      <c r="D12" s="96" t="s">
        <v>2174</v>
      </c>
      <c r="E12" s="126">
        <v>368</v>
      </c>
      <c r="F12" s="142" t="str">
        <f>VLOOKUP(E12,VIP!$A$2:$O15456,2,0)</f>
        <v xml:space="preserve">DRBR368 </v>
      </c>
      <c r="G12" s="142" t="str">
        <f>VLOOKUP(E12,'LISTADO ATM'!$A$2:$B$900,2,0)</f>
        <v>ATM Ayuntamiento Peralvillo</v>
      </c>
      <c r="H12" s="142" t="str">
        <f>VLOOKUP(E12,VIP!$A$2:$O20417,7,FALSE)</f>
        <v>N/A</v>
      </c>
      <c r="I12" s="142" t="str">
        <f>VLOOKUP(E12,VIP!$A$2:$O12382,8,FALSE)</f>
        <v>N/A</v>
      </c>
      <c r="J12" s="142" t="str">
        <f>VLOOKUP(E12,VIP!$A$2:$O12332,8,FALSE)</f>
        <v>N/A</v>
      </c>
      <c r="K12" s="142" t="str">
        <f>VLOOKUP(E12,VIP!$A$2:$O15906,6,0)</f>
        <v>N/A</v>
      </c>
      <c r="L12" s="135" t="s">
        <v>2637</v>
      </c>
      <c r="M12" s="95" t="s">
        <v>2438</v>
      </c>
      <c r="N12" s="95" t="s">
        <v>2444</v>
      </c>
      <c r="O12" s="142" t="s">
        <v>2446</v>
      </c>
      <c r="P12" s="151"/>
      <c r="Q12" s="129" t="s">
        <v>2637</v>
      </c>
    </row>
    <row r="13" spans="1:17" s="123" customFormat="1" ht="18" x14ac:dyDescent="0.25">
      <c r="A13" s="142" t="str">
        <f>VLOOKUP(E13,'LISTADO ATM'!$A$2:$C$901,3,0)</f>
        <v>SUR</v>
      </c>
      <c r="B13" s="126" t="s">
        <v>2643</v>
      </c>
      <c r="C13" s="96">
        <v>44435.55846064815</v>
      </c>
      <c r="D13" s="96" t="s">
        <v>2174</v>
      </c>
      <c r="E13" s="126">
        <v>730</v>
      </c>
      <c r="F13" s="142" t="str">
        <f>VLOOKUP(E13,VIP!$A$2:$O15469,2,0)</f>
        <v>DRBR082</v>
      </c>
      <c r="G13" s="142" t="str">
        <f>VLOOKUP(E13,'LISTADO ATM'!$A$2:$B$900,2,0)</f>
        <v xml:space="preserve">ATM Palacio de Justicia Barahona </v>
      </c>
      <c r="H13" s="142" t="str">
        <f>VLOOKUP(E13,VIP!$A$2:$O20430,7,FALSE)</f>
        <v>Si</v>
      </c>
      <c r="I13" s="142" t="str">
        <f>VLOOKUP(E13,VIP!$A$2:$O12395,8,FALSE)</f>
        <v>Si</v>
      </c>
      <c r="J13" s="142" t="str">
        <f>VLOOKUP(E13,VIP!$A$2:$O12345,8,FALSE)</f>
        <v>Si</v>
      </c>
      <c r="K13" s="142" t="str">
        <f>VLOOKUP(E13,VIP!$A$2:$O15919,6,0)</f>
        <v>NO</v>
      </c>
      <c r="L13" s="135" t="s">
        <v>2213</v>
      </c>
      <c r="M13" s="95" t="s">
        <v>2438</v>
      </c>
      <c r="N13" s="95" t="s">
        <v>2644</v>
      </c>
      <c r="O13" s="142" t="s">
        <v>2446</v>
      </c>
      <c r="P13" s="151"/>
      <c r="Q13" s="129" t="s">
        <v>2213</v>
      </c>
    </row>
    <row r="14" spans="1:17" s="123" customFormat="1" ht="18" x14ac:dyDescent="0.25">
      <c r="A14" s="142" t="str">
        <f>VLOOKUP(E14,'LISTADO ATM'!$A$2:$C$901,3,0)</f>
        <v>DISTRITO NACIONAL</v>
      </c>
      <c r="B14" s="126" t="s">
        <v>2642</v>
      </c>
      <c r="C14" s="96">
        <v>44435.559513888889</v>
      </c>
      <c r="D14" s="96" t="s">
        <v>2174</v>
      </c>
      <c r="E14" s="126">
        <v>725</v>
      </c>
      <c r="F14" s="142" t="str">
        <f>VLOOKUP(E14,VIP!$A$2:$O15468,2,0)</f>
        <v>DRBR998</v>
      </c>
      <c r="G14" s="142" t="str">
        <f>VLOOKUP(E14,'LISTADO ATM'!$A$2:$B$900,2,0)</f>
        <v xml:space="preserve">ATM El Huacal II  </v>
      </c>
      <c r="H14" s="142" t="str">
        <f>VLOOKUP(E14,VIP!$A$2:$O20429,7,FALSE)</f>
        <v>Si</v>
      </c>
      <c r="I14" s="142" t="str">
        <f>VLOOKUP(E14,VIP!$A$2:$O12394,8,FALSE)</f>
        <v>Si</v>
      </c>
      <c r="J14" s="142" t="str">
        <f>VLOOKUP(E14,VIP!$A$2:$O12344,8,FALSE)</f>
        <v>Si</v>
      </c>
      <c r="K14" s="142" t="str">
        <f>VLOOKUP(E14,VIP!$A$2:$O15918,6,0)</f>
        <v>NO</v>
      </c>
      <c r="L14" s="135" t="s">
        <v>2213</v>
      </c>
      <c r="M14" s="95" t="s">
        <v>2438</v>
      </c>
      <c r="N14" s="95" t="s">
        <v>2644</v>
      </c>
      <c r="O14" s="142" t="s">
        <v>2446</v>
      </c>
      <c r="P14" s="151"/>
      <c r="Q14" s="129" t="s">
        <v>2213</v>
      </c>
    </row>
    <row r="15" spans="1:17" s="123" customFormat="1" ht="18" x14ac:dyDescent="0.25">
      <c r="A15" s="142" t="str">
        <f>VLOOKUP(E15,'LISTADO ATM'!$A$2:$C$901,3,0)</f>
        <v>ESTE</v>
      </c>
      <c r="B15" s="126" t="s">
        <v>2641</v>
      </c>
      <c r="C15" s="96">
        <v>44435.561412037037</v>
      </c>
      <c r="D15" s="96" t="s">
        <v>2460</v>
      </c>
      <c r="E15" s="126">
        <v>429</v>
      </c>
      <c r="F15" s="142" t="str">
        <f>VLOOKUP(E15,VIP!$A$2:$O15467,2,0)</f>
        <v>DRBR429</v>
      </c>
      <c r="G15" s="142" t="str">
        <f>VLOOKUP(E15,'LISTADO ATM'!$A$2:$B$900,2,0)</f>
        <v xml:space="preserve">ATM Oficina Jumbo La Romana </v>
      </c>
      <c r="H15" s="142" t="str">
        <f>VLOOKUP(E15,VIP!$A$2:$O20428,7,FALSE)</f>
        <v>Si</v>
      </c>
      <c r="I15" s="142" t="str">
        <f>VLOOKUP(E15,VIP!$A$2:$O12393,8,FALSE)</f>
        <v>Si</v>
      </c>
      <c r="J15" s="142" t="str">
        <f>VLOOKUP(E15,VIP!$A$2:$O12343,8,FALSE)</f>
        <v>Si</v>
      </c>
      <c r="K15" s="142" t="str">
        <f>VLOOKUP(E15,VIP!$A$2:$O15917,6,0)</f>
        <v>NO</v>
      </c>
      <c r="L15" s="135" t="s">
        <v>2410</v>
      </c>
      <c r="M15" s="95" t="s">
        <v>2438</v>
      </c>
      <c r="N15" s="95" t="s">
        <v>2444</v>
      </c>
      <c r="O15" s="142" t="s">
        <v>2626</v>
      </c>
      <c r="P15" s="151"/>
      <c r="Q15" s="129" t="s">
        <v>2410</v>
      </c>
    </row>
    <row r="16" spans="1:17" s="123" customFormat="1" ht="18" x14ac:dyDescent="0.25">
      <c r="A16" s="142" t="str">
        <f>VLOOKUP(E16,'LISTADO ATM'!$A$2:$C$901,3,0)</f>
        <v>DISTRITO NACIONAL</v>
      </c>
      <c r="B16" s="126" t="s">
        <v>2640</v>
      </c>
      <c r="C16" s="96">
        <v>44435.585902777777</v>
      </c>
      <c r="D16" s="96" t="s">
        <v>2174</v>
      </c>
      <c r="E16" s="126">
        <v>841</v>
      </c>
      <c r="F16" s="142" t="str">
        <f>VLOOKUP(E16,VIP!$A$2:$O15464,2,0)</f>
        <v>DRBR841</v>
      </c>
      <c r="G16" s="142" t="str">
        <f>VLOOKUP(E16,'LISTADO ATM'!$A$2:$B$900,2,0)</f>
        <v xml:space="preserve">ATM CEA </v>
      </c>
      <c r="H16" s="142" t="str">
        <f>VLOOKUP(E16,VIP!$A$2:$O20425,7,FALSE)</f>
        <v>Si</v>
      </c>
      <c r="I16" s="142" t="str">
        <f>VLOOKUP(E16,VIP!$A$2:$O12390,8,FALSE)</f>
        <v>No</v>
      </c>
      <c r="J16" s="142" t="str">
        <f>VLOOKUP(E16,VIP!$A$2:$O12340,8,FALSE)</f>
        <v>No</v>
      </c>
      <c r="K16" s="142" t="str">
        <f>VLOOKUP(E16,VIP!$A$2:$O15914,6,0)</f>
        <v>NO</v>
      </c>
      <c r="L16" s="135" t="s">
        <v>2645</v>
      </c>
      <c r="M16" s="95" t="s">
        <v>2438</v>
      </c>
      <c r="N16" s="95" t="s">
        <v>2644</v>
      </c>
      <c r="O16" s="142" t="s">
        <v>2446</v>
      </c>
      <c r="P16" s="151"/>
      <c r="Q16" s="129" t="s">
        <v>2645</v>
      </c>
    </row>
    <row r="17" spans="1:17" s="123" customFormat="1" ht="18" x14ac:dyDescent="0.25">
      <c r="A17" s="142" t="str">
        <f>VLOOKUP(E17,'LISTADO ATM'!$A$2:$C$901,3,0)</f>
        <v>DISTRITO NACIONAL</v>
      </c>
      <c r="B17" s="126" t="s">
        <v>2639</v>
      </c>
      <c r="C17" s="96">
        <v>44435.587025462963</v>
      </c>
      <c r="D17" s="96" t="s">
        <v>2174</v>
      </c>
      <c r="E17" s="126">
        <v>2</v>
      </c>
      <c r="F17" s="142" t="str">
        <f>VLOOKUP(E17,VIP!$A$2:$O15463,2,0)</f>
        <v>DRBR002</v>
      </c>
      <c r="G17" s="142" t="str">
        <f>VLOOKUP(E17,'LISTADO ATM'!$A$2:$B$900,2,0)</f>
        <v>ATM Autoservicio Padre Castellano</v>
      </c>
      <c r="H17" s="142" t="str">
        <f>VLOOKUP(E17,VIP!$A$2:$O20424,7,FALSE)</f>
        <v>Si</v>
      </c>
      <c r="I17" s="142" t="str">
        <f>VLOOKUP(E17,VIP!$A$2:$O12389,8,FALSE)</f>
        <v>Si</v>
      </c>
      <c r="J17" s="142" t="str">
        <f>VLOOKUP(E17,VIP!$A$2:$O12339,8,FALSE)</f>
        <v>Si</v>
      </c>
      <c r="K17" s="142" t="str">
        <f>VLOOKUP(E17,VIP!$A$2:$O15913,6,0)</f>
        <v>NO</v>
      </c>
      <c r="L17" s="135" t="s">
        <v>2213</v>
      </c>
      <c r="M17" s="95" t="s">
        <v>2438</v>
      </c>
      <c r="N17" s="95" t="s">
        <v>2644</v>
      </c>
      <c r="O17" s="142" t="s">
        <v>2446</v>
      </c>
      <c r="P17" s="151"/>
      <c r="Q17" s="129" t="s">
        <v>2213</v>
      </c>
    </row>
    <row r="18" spans="1:17" s="123" customFormat="1" ht="18" x14ac:dyDescent="0.25">
      <c r="A18" s="142" t="str">
        <f>VLOOKUP(E18,'LISTADO ATM'!$A$2:$C$901,3,0)</f>
        <v>DISTRITO NACIONAL</v>
      </c>
      <c r="B18" s="126" t="s">
        <v>2638</v>
      </c>
      <c r="C18" s="96">
        <v>44435.5940162037</v>
      </c>
      <c r="D18" s="96" t="s">
        <v>2174</v>
      </c>
      <c r="E18" s="126">
        <v>359</v>
      </c>
      <c r="F18" s="142" t="str">
        <f>VLOOKUP(E18,VIP!$A$2:$O15460,2,0)</f>
        <v>DRBR359</v>
      </c>
      <c r="G18" s="142" t="str">
        <f>VLOOKUP(E18,'LISTADO ATM'!$A$2:$B$900,2,0)</f>
        <v>ATM S/M Bravo Ozama</v>
      </c>
      <c r="H18" s="142" t="str">
        <f>VLOOKUP(E18,VIP!$A$2:$O20421,7,FALSE)</f>
        <v>N/A</v>
      </c>
      <c r="I18" s="142" t="str">
        <f>VLOOKUP(E18,VIP!$A$2:$O12386,8,FALSE)</f>
        <v>N/A</v>
      </c>
      <c r="J18" s="142" t="str">
        <f>VLOOKUP(E18,VIP!$A$2:$O12336,8,FALSE)</f>
        <v>N/A</v>
      </c>
      <c r="K18" s="142" t="str">
        <f>VLOOKUP(E18,VIP!$A$2:$O15910,6,0)</f>
        <v>N/A</v>
      </c>
      <c r="L18" s="135" t="s">
        <v>2456</v>
      </c>
      <c r="M18" s="95" t="s">
        <v>2438</v>
      </c>
      <c r="N18" s="95" t="s">
        <v>2644</v>
      </c>
      <c r="O18" s="142" t="s">
        <v>2446</v>
      </c>
      <c r="P18" s="151"/>
      <c r="Q18" s="129" t="s">
        <v>2456</v>
      </c>
    </row>
    <row r="19" spans="1:17" s="123" customFormat="1" ht="18" x14ac:dyDescent="0.25">
      <c r="A19" s="142" t="str">
        <f>VLOOKUP(E19,'LISTADO ATM'!$A$2:$C$901,3,0)</f>
        <v>DISTRITO NACIONAL</v>
      </c>
      <c r="B19" s="126" t="s">
        <v>2650</v>
      </c>
      <c r="C19" s="96">
        <v>44435.677731481483</v>
      </c>
      <c r="D19" s="96" t="s">
        <v>2174</v>
      </c>
      <c r="E19" s="126">
        <v>676</v>
      </c>
      <c r="F19" s="142" t="str">
        <f>VLOOKUP(E19,VIP!$A$2:$O15473,2,0)</f>
        <v>DRBR676</v>
      </c>
      <c r="G19" s="142" t="str">
        <f>VLOOKUP(E19,'LISTADO ATM'!$A$2:$B$900,2,0)</f>
        <v>ATM S/M Bravo Colina Del Oeste</v>
      </c>
      <c r="H19" s="142" t="str">
        <f>VLOOKUP(E19,VIP!$A$2:$O20434,7,FALSE)</f>
        <v>Si</v>
      </c>
      <c r="I19" s="142" t="str">
        <f>VLOOKUP(E19,VIP!$A$2:$O12399,8,FALSE)</f>
        <v>Si</v>
      </c>
      <c r="J19" s="142" t="str">
        <f>VLOOKUP(E19,VIP!$A$2:$O12349,8,FALSE)</f>
        <v>Si</v>
      </c>
      <c r="K19" s="142" t="str">
        <f>VLOOKUP(E19,VIP!$A$2:$O15923,6,0)</f>
        <v>NO</v>
      </c>
      <c r="L19" s="135" t="s">
        <v>2456</v>
      </c>
      <c r="M19" s="95" t="s">
        <v>2438</v>
      </c>
      <c r="N19" s="95" t="s">
        <v>2644</v>
      </c>
      <c r="O19" s="142" t="s">
        <v>2446</v>
      </c>
      <c r="P19" s="151"/>
      <c r="Q19" s="129" t="s">
        <v>2456</v>
      </c>
    </row>
    <row r="20" spans="1:17" s="123" customFormat="1" ht="18" x14ac:dyDescent="0.25">
      <c r="A20" s="142" t="str">
        <f>VLOOKUP(E20,'LISTADO ATM'!$A$2:$C$901,3,0)</f>
        <v>NORTE</v>
      </c>
      <c r="B20" s="126" t="s">
        <v>2649</v>
      </c>
      <c r="C20" s="96">
        <v>44435.757407407407</v>
      </c>
      <c r="D20" s="96" t="s">
        <v>2175</v>
      </c>
      <c r="E20" s="126">
        <v>105</v>
      </c>
      <c r="F20" s="142" t="str">
        <f>VLOOKUP(E20,VIP!$A$2:$O15470,2,0)</f>
        <v>DRBR105</v>
      </c>
      <c r="G20" s="142" t="str">
        <f>VLOOKUP(E20,'LISTADO ATM'!$A$2:$B$900,2,0)</f>
        <v xml:space="preserve">ATM Autobanco Estancia Nueva (Moca) </v>
      </c>
      <c r="H20" s="142" t="str">
        <f>VLOOKUP(E20,VIP!$A$2:$O20431,7,FALSE)</f>
        <v>Si</v>
      </c>
      <c r="I20" s="142" t="str">
        <f>VLOOKUP(E20,VIP!$A$2:$O12396,8,FALSE)</f>
        <v>Si</v>
      </c>
      <c r="J20" s="142" t="str">
        <f>VLOOKUP(E20,VIP!$A$2:$O12346,8,FALSE)</f>
        <v>Si</v>
      </c>
      <c r="K20" s="142" t="str">
        <f>VLOOKUP(E20,VIP!$A$2:$O15920,6,0)</f>
        <v>NO</v>
      </c>
      <c r="L20" s="135" t="s">
        <v>2213</v>
      </c>
      <c r="M20" s="95" t="s">
        <v>2438</v>
      </c>
      <c r="N20" s="95" t="s">
        <v>2444</v>
      </c>
      <c r="O20" s="142" t="s">
        <v>2581</v>
      </c>
      <c r="P20" s="151"/>
      <c r="Q20" s="129" t="s">
        <v>2213</v>
      </c>
    </row>
    <row r="21" spans="1:17" s="123" customFormat="1" ht="18" x14ac:dyDescent="0.25">
      <c r="A21" s="142" t="str">
        <f>VLOOKUP(E21,'LISTADO ATM'!$A$2:$C$901,3,0)</f>
        <v>DISTRITO NACIONAL</v>
      </c>
      <c r="B21" s="126" t="s">
        <v>2648</v>
      </c>
      <c r="C21" s="96">
        <v>44435.764861111114</v>
      </c>
      <c r="D21" s="96" t="s">
        <v>2174</v>
      </c>
      <c r="E21" s="126">
        <v>26</v>
      </c>
      <c r="F21" s="142" t="str">
        <f>VLOOKUP(E21,VIP!$A$2:$O15466,2,0)</f>
        <v>DRBR221</v>
      </c>
      <c r="G21" s="142" t="str">
        <f>VLOOKUP(E21,'LISTADO ATM'!$A$2:$B$900,2,0)</f>
        <v>ATM S/M Jumbo San Isidro</v>
      </c>
      <c r="H21" s="142" t="str">
        <f>VLOOKUP(E21,VIP!$A$2:$O20427,7,FALSE)</f>
        <v>Si</v>
      </c>
      <c r="I21" s="142" t="str">
        <f>VLOOKUP(E21,VIP!$A$2:$O12392,8,FALSE)</f>
        <v>Si</v>
      </c>
      <c r="J21" s="142" t="str">
        <f>VLOOKUP(E21,VIP!$A$2:$O12342,8,FALSE)</f>
        <v>Si</v>
      </c>
      <c r="K21" s="142" t="str">
        <f>VLOOKUP(E21,VIP!$A$2:$O15916,6,0)</f>
        <v>NO</v>
      </c>
      <c r="L21" s="135" t="s">
        <v>2628</v>
      </c>
      <c r="M21" s="95" t="s">
        <v>2438</v>
      </c>
      <c r="N21" s="95" t="s">
        <v>2444</v>
      </c>
      <c r="O21" s="142" t="s">
        <v>2446</v>
      </c>
      <c r="P21" s="151" t="s">
        <v>2624</v>
      </c>
      <c r="Q21" s="129" t="s">
        <v>2628</v>
      </c>
    </row>
    <row r="22" spans="1:17" s="123" customFormat="1" ht="18" x14ac:dyDescent="0.25">
      <c r="A22" s="142" t="str">
        <f>VLOOKUP(E22,'LISTADO ATM'!$A$2:$C$901,3,0)</f>
        <v>DISTRITO NACIONAL</v>
      </c>
      <c r="B22" s="126" t="s">
        <v>2647</v>
      </c>
      <c r="C22" s="96">
        <v>44435.766828703701</v>
      </c>
      <c r="D22" s="96" t="s">
        <v>2441</v>
      </c>
      <c r="E22" s="126">
        <v>331</v>
      </c>
      <c r="F22" s="142" t="str">
        <f>VLOOKUP(E22,VIP!$A$2:$O15462,2,0)</f>
        <v>DRBR331</v>
      </c>
      <c r="G22" s="142" t="str">
        <f>VLOOKUP(E22,'LISTADO ATM'!$A$2:$B$900,2,0)</f>
        <v>ATM Ayuntamiento Sto. Dgo. Este</v>
      </c>
      <c r="H22" s="142" t="str">
        <f>VLOOKUP(E22,VIP!$A$2:$O20423,7,FALSE)</f>
        <v>N/A</v>
      </c>
      <c r="I22" s="142" t="str">
        <f>VLOOKUP(E22,VIP!$A$2:$O12388,8,FALSE)</f>
        <v>N/A</v>
      </c>
      <c r="J22" s="142" t="str">
        <f>VLOOKUP(E22,VIP!$A$2:$O12338,8,FALSE)</f>
        <v>N/A</v>
      </c>
      <c r="K22" s="142" t="str">
        <f>VLOOKUP(E22,VIP!$A$2:$O15912,6,0)</f>
        <v>NO</v>
      </c>
      <c r="L22" s="135" t="s">
        <v>2410</v>
      </c>
      <c r="M22" s="95" t="s">
        <v>2438</v>
      </c>
      <c r="N22" s="95" t="s">
        <v>2444</v>
      </c>
      <c r="O22" s="142" t="s">
        <v>2445</v>
      </c>
      <c r="P22" s="151"/>
      <c r="Q22" s="129" t="s">
        <v>2410</v>
      </c>
    </row>
    <row r="23" spans="1:17" s="123" customFormat="1" ht="18" x14ac:dyDescent="0.25">
      <c r="A23" s="142" t="str">
        <f>VLOOKUP(E23,'LISTADO ATM'!$A$2:$C$901,3,0)</f>
        <v>DISTRITO NACIONAL</v>
      </c>
      <c r="B23" s="126" t="s">
        <v>2656</v>
      </c>
      <c r="C23" s="96">
        <v>44436.008773148147</v>
      </c>
      <c r="D23" s="96" t="s">
        <v>2174</v>
      </c>
      <c r="E23" s="126">
        <v>318</v>
      </c>
      <c r="F23" s="142" t="str">
        <f>VLOOKUP(E23,VIP!$A$2:$O15477,2,0)</f>
        <v>DRBR318</v>
      </c>
      <c r="G23" s="142" t="str">
        <f>VLOOKUP(E23,'LISTADO ATM'!$A$2:$B$900,2,0)</f>
        <v>ATM Autoservicio Lope de Vega</v>
      </c>
      <c r="H23" s="142" t="str">
        <f>VLOOKUP(E23,VIP!$A$2:$O20438,7,FALSE)</f>
        <v>Si</v>
      </c>
      <c r="I23" s="142" t="str">
        <f>VLOOKUP(E23,VIP!$A$2:$O12403,8,FALSE)</f>
        <v>Si</v>
      </c>
      <c r="J23" s="142" t="str">
        <f>VLOOKUP(E23,VIP!$A$2:$O12353,8,FALSE)</f>
        <v>Si</v>
      </c>
      <c r="K23" s="142" t="str">
        <f>VLOOKUP(E23,VIP!$A$2:$O15927,6,0)</f>
        <v>NO</v>
      </c>
      <c r="L23" s="135" t="s">
        <v>2646</v>
      </c>
      <c r="M23" s="95" t="s">
        <v>2438</v>
      </c>
      <c r="N23" s="95" t="s">
        <v>2444</v>
      </c>
      <c r="O23" s="142" t="s">
        <v>2446</v>
      </c>
      <c r="P23" s="151"/>
      <c r="Q23" s="129" t="s">
        <v>2646</v>
      </c>
    </row>
    <row r="24" spans="1:17" s="123" customFormat="1" ht="18" x14ac:dyDescent="0.25">
      <c r="A24" s="142" t="str">
        <f>VLOOKUP(E24,'LISTADO ATM'!$A$2:$C$901,3,0)</f>
        <v>DISTRITO NACIONAL</v>
      </c>
      <c r="B24" s="126" t="s">
        <v>2655</v>
      </c>
      <c r="C24" s="96">
        <v>44436.019872685189</v>
      </c>
      <c r="D24" s="96" t="s">
        <v>2460</v>
      </c>
      <c r="E24" s="126">
        <v>911</v>
      </c>
      <c r="F24" s="142" t="str">
        <f>VLOOKUP(E24,VIP!$A$2:$O15474,2,0)</f>
        <v>DRBR911</v>
      </c>
      <c r="G24" s="142" t="str">
        <f>VLOOKUP(E24,'LISTADO ATM'!$A$2:$B$900,2,0)</f>
        <v xml:space="preserve">ATM Oficina Venezuela II </v>
      </c>
      <c r="H24" s="142" t="str">
        <f>VLOOKUP(E24,VIP!$A$2:$O20435,7,FALSE)</f>
        <v>Si</v>
      </c>
      <c r="I24" s="142" t="str">
        <f>VLOOKUP(E24,VIP!$A$2:$O12400,8,FALSE)</f>
        <v>Si</v>
      </c>
      <c r="J24" s="142" t="str">
        <f>VLOOKUP(E24,VIP!$A$2:$O12350,8,FALSE)</f>
        <v>Si</v>
      </c>
      <c r="K24" s="142" t="str">
        <f>VLOOKUP(E24,VIP!$A$2:$O15924,6,0)</f>
        <v>SI</v>
      </c>
      <c r="L24" s="135" t="s">
        <v>2548</v>
      </c>
      <c r="M24" s="95" t="s">
        <v>2438</v>
      </c>
      <c r="N24" s="95" t="s">
        <v>2444</v>
      </c>
      <c r="O24" s="142" t="s">
        <v>2461</v>
      </c>
      <c r="P24" s="151"/>
      <c r="Q24" s="129" t="s">
        <v>2548</v>
      </c>
    </row>
    <row r="25" spans="1:17" s="123" customFormat="1" ht="18" x14ac:dyDescent="0.25">
      <c r="A25" s="142" t="str">
        <f>VLOOKUP(E25,'LISTADO ATM'!$A$2:$C$901,3,0)</f>
        <v>DISTRITO NACIONAL</v>
      </c>
      <c r="B25" s="126" t="s">
        <v>2654</v>
      </c>
      <c r="C25" s="96">
        <v>44436.03875</v>
      </c>
      <c r="D25" s="96" t="s">
        <v>2441</v>
      </c>
      <c r="E25" s="126">
        <v>536</v>
      </c>
      <c r="F25" s="142" t="str">
        <f>VLOOKUP(E25,VIP!$A$2:$O15473,2,0)</f>
        <v>DRBR509</v>
      </c>
      <c r="G25" s="142" t="str">
        <f>VLOOKUP(E25,'LISTADO ATM'!$A$2:$B$900,2,0)</f>
        <v xml:space="preserve">ATM Super Lama San Isidro </v>
      </c>
      <c r="H25" s="142" t="str">
        <f>VLOOKUP(E25,VIP!$A$2:$O20434,7,FALSE)</f>
        <v>Si</v>
      </c>
      <c r="I25" s="142" t="str">
        <f>VLOOKUP(E25,VIP!$A$2:$O12399,8,FALSE)</f>
        <v>Si</v>
      </c>
      <c r="J25" s="142" t="str">
        <f>VLOOKUP(E25,VIP!$A$2:$O12349,8,FALSE)</f>
        <v>Si</v>
      </c>
      <c r="K25" s="142" t="str">
        <f>VLOOKUP(E25,VIP!$A$2:$O15923,6,0)</f>
        <v>NO</v>
      </c>
      <c r="L25" s="135" t="s">
        <v>2548</v>
      </c>
      <c r="M25" s="95" t="s">
        <v>2438</v>
      </c>
      <c r="N25" s="95" t="s">
        <v>2444</v>
      </c>
      <c r="O25" s="142" t="s">
        <v>2445</v>
      </c>
      <c r="P25" s="151"/>
      <c r="Q25" s="129" t="s">
        <v>2548</v>
      </c>
    </row>
    <row r="26" spans="1:17" s="123" customFormat="1" ht="18" x14ac:dyDescent="0.25">
      <c r="A26" s="142" t="str">
        <f>VLOOKUP(E26,'LISTADO ATM'!$A$2:$C$901,3,0)</f>
        <v>DISTRITO NACIONAL</v>
      </c>
      <c r="B26" s="126" t="s">
        <v>2653</v>
      </c>
      <c r="C26" s="96">
        <v>44436.0471412037</v>
      </c>
      <c r="D26" s="96" t="s">
        <v>2441</v>
      </c>
      <c r="E26" s="126">
        <v>908</v>
      </c>
      <c r="F26" s="142" t="str">
        <f>VLOOKUP(E26,VIP!$A$2:$O15471,2,0)</f>
        <v>DRBR16D</v>
      </c>
      <c r="G26" s="142" t="str">
        <f>VLOOKUP(E26,'LISTADO ATM'!$A$2:$B$900,2,0)</f>
        <v xml:space="preserve">ATM Oficina Plaza Botánika </v>
      </c>
      <c r="H26" s="142" t="str">
        <f>VLOOKUP(E26,VIP!$A$2:$O20432,7,FALSE)</f>
        <v>Si</v>
      </c>
      <c r="I26" s="142" t="str">
        <f>VLOOKUP(E26,VIP!$A$2:$O12397,8,FALSE)</f>
        <v>Si</v>
      </c>
      <c r="J26" s="142" t="str">
        <f>VLOOKUP(E26,VIP!$A$2:$O12347,8,FALSE)</f>
        <v>Si</v>
      </c>
      <c r="K26" s="142" t="str">
        <f>VLOOKUP(E26,VIP!$A$2:$O15921,6,0)</f>
        <v>NO</v>
      </c>
      <c r="L26" s="135" t="s">
        <v>2434</v>
      </c>
      <c r="M26" s="95" t="s">
        <v>2438</v>
      </c>
      <c r="N26" s="95" t="s">
        <v>2444</v>
      </c>
      <c r="O26" s="142" t="s">
        <v>2445</v>
      </c>
      <c r="P26" s="151"/>
      <c r="Q26" s="129" t="s">
        <v>2434</v>
      </c>
    </row>
    <row r="27" spans="1:17" s="123" customFormat="1" ht="18" x14ac:dyDescent="0.25">
      <c r="A27" s="142" t="str">
        <f>VLOOKUP(E27,'LISTADO ATM'!$A$2:$C$901,3,0)</f>
        <v>DISTRITO NACIONAL</v>
      </c>
      <c r="B27" s="126" t="s">
        <v>2652</v>
      </c>
      <c r="C27" s="96">
        <v>44436.050312500003</v>
      </c>
      <c r="D27" s="96" t="s">
        <v>2441</v>
      </c>
      <c r="E27" s="126">
        <v>884</v>
      </c>
      <c r="F27" s="142" t="str">
        <f>VLOOKUP(E27,VIP!$A$2:$O15470,2,0)</f>
        <v>DRBR884</v>
      </c>
      <c r="G27" s="142" t="str">
        <f>VLOOKUP(E27,'LISTADO ATM'!$A$2:$B$900,2,0)</f>
        <v xml:space="preserve">ATM UNP Olé Sabana Perdida </v>
      </c>
      <c r="H27" s="142" t="str">
        <f>VLOOKUP(E27,VIP!$A$2:$O20431,7,FALSE)</f>
        <v>Si</v>
      </c>
      <c r="I27" s="142" t="str">
        <f>VLOOKUP(E27,VIP!$A$2:$O12396,8,FALSE)</f>
        <v>Si</v>
      </c>
      <c r="J27" s="142" t="str">
        <f>VLOOKUP(E27,VIP!$A$2:$O12346,8,FALSE)</f>
        <v>Si</v>
      </c>
      <c r="K27" s="142" t="str">
        <f>VLOOKUP(E27,VIP!$A$2:$O15920,6,0)</f>
        <v>NO</v>
      </c>
      <c r="L27" s="135" t="s">
        <v>2410</v>
      </c>
      <c r="M27" s="95" t="s">
        <v>2438</v>
      </c>
      <c r="N27" s="95" t="s">
        <v>2444</v>
      </c>
      <c r="O27" s="142" t="s">
        <v>2445</v>
      </c>
      <c r="P27" s="151"/>
      <c r="Q27" s="129" t="s">
        <v>2410</v>
      </c>
    </row>
    <row r="28" spans="1:17" s="123" customFormat="1" ht="18" x14ac:dyDescent="0.25">
      <c r="A28" s="142" t="str">
        <f>VLOOKUP(E28,'LISTADO ATM'!$A$2:$C$901,3,0)</f>
        <v>DISTRITO NACIONAL</v>
      </c>
      <c r="B28" s="126" t="s">
        <v>2651</v>
      </c>
      <c r="C28" s="96">
        <v>44436.117268518516</v>
      </c>
      <c r="D28" s="96" t="s">
        <v>2441</v>
      </c>
      <c r="E28" s="126">
        <v>585</v>
      </c>
      <c r="F28" s="142" t="str">
        <f>VLOOKUP(E28,VIP!$A$2:$O15464,2,0)</f>
        <v>DRBR083</v>
      </c>
      <c r="G28" s="142" t="str">
        <f>VLOOKUP(E28,'LISTADO ATM'!$A$2:$B$900,2,0)</f>
        <v xml:space="preserve">ATM Oficina Haina Oriental </v>
      </c>
      <c r="H28" s="142" t="str">
        <f>VLOOKUP(E28,VIP!$A$2:$O20425,7,FALSE)</f>
        <v>Si</v>
      </c>
      <c r="I28" s="142" t="str">
        <f>VLOOKUP(E28,VIP!$A$2:$O12390,8,FALSE)</f>
        <v>Si</v>
      </c>
      <c r="J28" s="142" t="str">
        <f>VLOOKUP(E28,VIP!$A$2:$O12340,8,FALSE)</f>
        <v>Si</v>
      </c>
      <c r="K28" s="142" t="str">
        <f>VLOOKUP(E28,VIP!$A$2:$O15914,6,0)</f>
        <v>NO</v>
      </c>
      <c r="L28" s="135" t="s">
        <v>2434</v>
      </c>
      <c r="M28" s="95" t="s">
        <v>2438</v>
      </c>
      <c r="N28" s="95" t="s">
        <v>2444</v>
      </c>
      <c r="O28" s="142" t="s">
        <v>2445</v>
      </c>
      <c r="P28" s="151"/>
      <c r="Q28" s="129" t="s">
        <v>2434</v>
      </c>
    </row>
    <row r="29" spans="1:17" s="123" customFormat="1" ht="18" x14ac:dyDescent="0.25">
      <c r="A29" s="142" t="str">
        <f>VLOOKUP(E29,'LISTADO ATM'!$A$2:$C$901,3,0)</f>
        <v>SUR</v>
      </c>
      <c r="B29" s="126" t="s">
        <v>2663</v>
      </c>
      <c r="C29" s="96">
        <v>44436.348611111112</v>
      </c>
      <c r="D29" s="96" t="s">
        <v>2174</v>
      </c>
      <c r="E29" s="126">
        <v>780</v>
      </c>
      <c r="F29" s="142" t="str">
        <f>VLOOKUP(E29,VIP!$A$2:$O15498,2,0)</f>
        <v>DRBR041</v>
      </c>
      <c r="G29" s="142" t="str">
        <f>VLOOKUP(E29,'LISTADO ATM'!$A$2:$B$900,2,0)</f>
        <v xml:space="preserve">ATM Oficina Barahona I </v>
      </c>
      <c r="H29" s="142" t="str">
        <f>VLOOKUP(E29,VIP!$A$2:$O20459,7,FALSE)</f>
        <v>Si</v>
      </c>
      <c r="I29" s="142" t="str">
        <f>VLOOKUP(E29,VIP!$A$2:$O12424,8,FALSE)</f>
        <v>Si</v>
      </c>
      <c r="J29" s="142" t="str">
        <f>VLOOKUP(E29,VIP!$A$2:$O12374,8,FALSE)</f>
        <v>Si</v>
      </c>
      <c r="K29" s="142" t="str">
        <f>VLOOKUP(E29,VIP!$A$2:$O15948,6,0)</f>
        <v>SI</v>
      </c>
      <c r="L29" s="135" t="s">
        <v>2213</v>
      </c>
      <c r="M29" s="95" t="s">
        <v>2438</v>
      </c>
      <c r="N29" s="95" t="s">
        <v>2444</v>
      </c>
      <c r="O29" s="142" t="s">
        <v>2446</v>
      </c>
      <c r="P29" s="151"/>
      <c r="Q29" s="129" t="s">
        <v>2213</v>
      </c>
    </row>
    <row r="30" spans="1:17" s="123" customFormat="1" ht="18" x14ac:dyDescent="0.25">
      <c r="A30" s="142" t="str">
        <f>VLOOKUP(E30,'LISTADO ATM'!$A$2:$C$901,3,0)</f>
        <v>DISTRITO NACIONAL</v>
      </c>
      <c r="B30" s="126" t="s">
        <v>2662</v>
      </c>
      <c r="C30" s="96">
        <v>44436.415312500001</v>
      </c>
      <c r="D30" s="96" t="s">
        <v>2174</v>
      </c>
      <c r="E30" s="126">
        <v>618</v>
      </c>
      <c r="F30" s="142" t="str">
        <f>VLOOKUP(E30,VIP!$A$2:$O15493,2,0)</f>
        <v>DRBR618</v>
      </c>
      <c r="G30" s="142" t="str">
        <f>VLOOKUP(E30,'LISTADO ATM'!$A$2:$B$900,2,0)</f>
        <v xml:space="preserve">ATM Bienes Nacionales </v>
      </c>
      <c r="H30" s="142" t="str">
        <f>VLOOKUP(E30,VIP!$A$2:$O20454,7,FALSE)</f>
        <v>Si</v>
      </c>
      <c r="I30" s="142" t="str">
        <f>VLOOKUP(E30,VIP!$A$2:$O12419,8,FALSE)</f>
        <v>Si</v>
      </c>
      <c r="J30" s="142" t="str">
        <f>VLOOKUP(E30,VIP!$A$2:$O12369,8,FALSE)</f>
        <v>Si</v>
      </c>
      <c r="K30" s="142" t="str">
        <f>VLOOKUP(E30,VIP!$A$2:$O15943,6,0)</f>
        <v>NO</v>
      </c>
      <c r="L30" s="135" t="s">
        <v>2456</v>
      </c>
      <c r="M30" s="95" t="s">
        <v>2438</v>
      </c>
      <c r="N30" s="95" t="s">
        <v>2444</v>
      </c>
      <c r="O30" s="142" t="s">
        <v>2446</v>
      </c>
      <c r="P30" s="151"/>
      <c r="Q30" s="129" t="s">
        <v>2456</v>
      </c>
    </row>
    <row r="31" spans="1:17" s="123" customFormat="1" ht="18" x14ac:dyDescent="0.25">
      <c r="A31" s="142" t="str">
        <f>VLOOKUP(E31,'LISTADO ATM'!$A$2:$C$901,3,0)</f>
        <v>DISTRITO NACIONAL</v>
      </c>
      <c r="B31" s="126" t="s">
        <v>2661</v>
      </c>
      <c r="C31" s="96">
        <v>44436.429247685184</v>
      </c>
      <c r="D31" s="96" t="s">
        <v>2174</v>
      </c>
      <c r="E31" s="126">
        <v>115</v>
      </c>
      <c r="F31" s="142" t="str">
        <f>VLOOKUP(E31,VIP!$A$2:$O15488,2,0)</f>
        <v>DRBR115</v>
      </c>
      <c r="G31" s="142" t="str">
        <f>VLOOKUP(E31,'LISTADO ATM'!$A$2:$B$900,2,0)</f>
        <v xml:space="preserve">ATM Oficina Megacentro I </v>
      </c>
      <c r="H31" s="142" t="str">
        <f>VLOOKUP(E31,VIP!$A$2:$O20449,7,FALSE)</f>
        <v>Si</v>
      </c>
      <c r="I31" s="142" t="str">
        <f>VLOOKUP(E31,VIP!$A$2:$O12414,8,FALSE)</f>
        <v>Si</v>
      </c>
      <c r="J31" s="142" t="str">
        <f>VLOOKUP(E31,VIP!$A$2:$O12364,8,FALSE)</f>
        <v>Si</v>
      </c>
      <c r="K31" s="142" t="str">
        <f>VLOOKUP(E31,VIP!$A$2:$O15938,6,0)</f>
        <v>SI</v>
      </c>
      <c r="L31" s="135" t="s">
        <v>2213</v>
      </c>
      <c r="M31" s="95" t="s">
        <v>2438</v>
      </c>
      <c r="N31" s="95" t="s">
        <v>2444</v>
      </c>
      <c r="O31" s="142" t="s">
        <v>2446</v>
      </c>
      <c r="P31" s="151"/>
      <c r="Q31" s="129" t="s">
        <v>2213</v>
      </c>
    </row>
    <row r="32" spans="1:17" s="123" customFormat="1" ht="18" x14ac:dyDescent="0.25">
      <c r="A32" s="142" t="str">
        <f>VLOOKUP(E32,'LISTADO ATM'!$A$2:$C$901,3,0)</f>
        <v>DISTRITO NACIONAL</v>
      </c>
      <c r="B32" s="126" t="s">
        <v>2660</v>
      </c>
      <c r="C32" s="96">
        <v>44436.430393518516</v>
      </c>
      <c r="D32" s="96" t="s">
        <v>2174</v>
      </c>
      <c r="E32" s="126">
        <v>239</v>
      </c>
      <c r="F32" s="142" t="str">
        <f>VLOOKUP(E32,VIP!$A$2:$O15487,2,0)</f>
        <v>DRBR239</v>
      </c>
      <c r="G32" s="142" t="str">
        <f>VLOOKUP(E32,'LISTADO ATM'!$A$2:$B$900,2,0)</f>
        <v xml:space="preserve">ATM Autobanco Charles de Gaulle </v>
      </c>
      <c r="H32" s="142" t="str">
        <f>VLOOKUP(E32,VIP!$A$2:$O20448,7,FALSE)</f>
        <v>Si</v>
      </c>
      <c r="I32" s="142" t="str">
        <f>VLOOKUP(E32,VIP!$A$2:$O12413,8,FALSE)</f>
        <v>Si</v>
      </c>
      <c r="J32" s="142" t="str">
        <f>VLOOKUP(E32,VIP!$A$2:$O12363,8,FALSE)</f>
        <v>Si</v>
      </c>
      <c r="K32" s="142" t="str">
        <f>VLOOKUP(E32,VIP!$A$2:$O15937,6,0)</f>
        <v>SI</v>
      </c>
      <c r="L32" s="135" t="s">
        <v>2213</v>
      </c>
      <c r="M32" s="95" t="s">
        <v>2438</v>
      </c>
      <c r="N32" s="95" t="s">
        <v>2444</v>
      </c>
      <c r="O32" s="142" t="s">
        <v>2446</v>
      </c>
      <c r="P32" s="151"/>
      <c r="Q32" s="129" t="s">
        <v>2213</v>
      </c>
    </row>
    <row r="33" spans="1:28" s="123" customFormat="1" ht="18" x14ac:dyDescent="0.25">
      <c r="A33" s="142" t="str">
        <f>VLOOKUP(E33,'LISTADO ATM'!$A$2:$C$901,3,0)</f>
        <v>DISTRITO NACIONAL</v>
      </c>
      <c r="B33" s="126" t="s">
        <v>2659</v>
      </c>
      <c r="C33" s="96">
        <v>44436.43241898148</v>
      </c>
      <c r="D33" s="96" t="s">
        <v>2174</v>
      </c>
      <c r="E33" s="126">
        <v>488</v>
      </c>
      <c r="F33" s="142" t="str">
        <f>VLOOKUP(E33,VIP!$A$2:$O15485,2,0)</f>
        <v>DRBR488</v>
      </c>
      <c r="G33" s="142" t="str">
        <f>VLOOKUP(E33,'LISTADO ATM'!$A$2:$B$900,2,0)</f>
        <v xml:space="preserve">ATM Aeropuerto El Higuero </v>
      </c>
      <c r="H33" s="142" t="str">
        <f>VLOOKUP(E33,VIP!$A$2:$O20446,7,FALSE)</f>
        <v>Si</v>
      </c>
      <c r="I33" s="142" t="str">
        <f>VLOOKUP(E33,VIP!$A$2:$O12411,8,FALSE)</f>
        <v>Si</v>
      </c>
      <c r="J33" s="142" t="str">
        <f>VLOOKUP(E33,VIP!$A$2:$O12361,8,FALSE)</f>
        <v>Si</v>
      </c>
      <c r="K33" s="142" t="str">
        <f>VLOOKUP(E33,VIP!$A$2:$O15935,6,0)</f>
        <v>NO</v>
      </c>
      <c r="L33" s="135" t="s">
        <v>2213</v>
      </c>
      <c r="M33" s="95" t="s">
        <v>2438</v>
      </c>
      <c r="N33" s="95" t="s">
        <v>2444</v>
      </c>
      <c r="O33" s="142" t="s">
        <v>2446</v>
      </c>
      <c r="P33" s="151"/>
      <c r="Q33" s="129" t="s">
        <v>2213</v>
      </c>
    </row>
    <row r="34" spans="1:28" s="123" customFormat="1" ht="18" x14ac:dyDescent="0.25">
      <c r="A34" s="142" t="str">
        <f>VLOOKUP(E34,'LISTADO ATM'!$A$2:$C$901,3,0)</f>
        <v>SUR</v>
      </c>
      <c r="B34" s="126" t="s">
        <v>2658</v>
      </c>
      <c r="C34" s="96">
        <v>44436.454039351855</v>
      </c>
      <c r="D34" s="96" t="s">
        <v>2174</v>
      </c>
      <c r="E34" s="126">
        <v>699</v>
      </c>
      <c r="F34" s="142" t="str">
        <f>VLOOKUP(E34,VIP!$A$2:$O15484,2,0)</f>
        <v>DRBR699</v>
      </c>
      <c r="G34" s="142" t="str">
        <f>VLOOKUP(E34,'LISTADO ATM'!$A$2:$B$900,2,0)</f>
        <v>ATM S/M Bravo Bani</v>
      </c>
      <c r="H34" s="142" t="str">
        <f>VLOOKUP(E34,VIP!$A$2:$O20445,7,FALSE)</f>
        <v>NO</v>
      </c>
      <c r="I34" s="142" t="str">
        <f>VLOOKUP(E34,VIP!$A$2:$O12410,8,FALSE)</f>
        <v>SI</v>
      </c>
      <c r="J34" s="142" t="str">
        <f>VLOOKUP(E34,VIP!$A$2:$O12360,8,FALSE)</f>
        <v>SI</v>
      </c>
      <c r="K34" s="142" t="str">
        <f>VLOOKUP(E34,VIP!$A$2:$O15934,6,0)</f>
        <v>NO</v>
      </c>
      <c r="L34" s="135" t="s">
        <v>2627</v>
      </c>
      <c r="M34" s="95" t="s">
        <v>2438</v>
      </c>
      <c r="N34" s="95" t="s">
        <v>2444</v>
      </c>
      <c r="O34" s="142" t="s">
        <v>2446</v>
      </c>
      <c r="P34" s="151"/>
      <c r="Q34" s="129" t="s">
        <v>2627</v>
      </c>
    </row>
    <row r="35" spans="1:28" s="123" customFormat="1" ht="18" x14ac:dyDescent="0.25">
      <c r="A35" s="142" t="str">
        <f>VLOOKUP(E35,'LISTADO ATM'!$A$2:$C$901,3,0)</f>
        <v>DISTRITO NACIONAL</v>
      </c>
      <c r="B35" s="126" t="s">
        <v>2657</v>
      </c>
      <c r="C35" s="96">
        <v>44436.470439814817</v>
      </c>
      <c r="D35" s="96" t="s">
        <v>2441</v>
      </c>
      <c r="E35" s="126">
        <v>563</v>
      </c>
      <c r="F35" s="142" t="str">
        <f>VLOOKUP(E35,VIP!$A$2:$O15479,2,0)</f>
        <v>DRBR233</v>
      </c>
      <c r="G35" s="142" t="str">
        <f>VLOOKUP(E35,'LISTADO ATM'!$A$2:$B$900,2,0)</f>
        <v xml:space="preserve">ATM Base Aérea San Isidro </v>
      </c>
      <c r="H35" s="142" t="str">
        <f>VLOOKUP(E35,VIP!$A$2:$O20440,7,FALSE)</f>
        <v>Si</v>
      </c>
      <c r="I35" s="142" t="str">
        <f>VLOOKUP(E35,VIP!$A$2:$O12405,8,FALSE)</f>
        <v>Si</v>
      </c>
      <c r="J35" s="142" t="str">
        <f>VLOOKUP(E35,VIP!$A$2:$O12355,8,FALSE)</f>
        <v>Si</v>
      </c>
      <c r="K35" s="142" t="str">
        <f>VLOOKUP(E35,VIP!$A$2:$O15929,6,0)</f>
        <v>NO</v>
      </c>
      <c r="L35" s="135" t="s">
        <v>2410</v>
      </c>
      <c r="M35" s="95" t="s">
        <v>2438</v>
      </c>
      <c r="N35" s="95" t="s">
        <v>2444</v>
      </c>
      <c r="O35" s="142" t="s">
        <v>2445</v>
      </c>
      <c r="P35" s="151"/>
      <c r="Q35" s="129" t="s">
        <v>2410</v>
      </c>
    </row>
    <row r="36" spans="1:28" s="123" customFormat="1" ht="18" x14ac:dyDescent="0.25">
      <c r="A36" s="142" t="str">
        <f>VLOOKUP(E36,'LISTADO ATM'!$A$2:$C$901,3,0)</f>
        <v>NORTE</v>
      </c>
      <c r="B36" s="126" t="s">
        <v>2678</v>
      </c>
      <c r="C36" s="96">
        <v>44436.497384259259</v>
      </c>
      <c r="D36" s="96" t="s">
        <v>2174</v>
      </c>
      <c r="E36" s="126">
        <v>266</v>
      </c>
      <c r="F36" s="142" t="str">
        <f>VLOOKUP(E36,VIP!$A$2:$O15521,2,0)</f>
        <v>DRBR266</v>
      </c>
      <c r="G36" s="142" t="str">
        <f>VLOOKUP(E36,'LISTADO ATM'!$A$2:$B$900,2,0)</f>
        <v xml:space="preserve">ATM Oficina Villa Francisca </v>
      </c>
      <c r="H36" s="142" t="str">
        <f>VLOOKUP(E36,VIP!$A$2:$O20482,7,FALSE)</f>
        <v>Si</v>
      </c>
      <c r="I36" s="142" t="str">
        <f>VLOOKUP(E36,VIP!$A$2:$O12447,8,FALSE)</f>
        <v>Si</v>
      </c>
      <c r="J36" s="142" t="str">
        <f>VLOOKUP(E36,VIP!$A$2:$O12397,8,FALSE)</f>
        <v>Si</v>
      </c>
      <c r="K36" s="142" t="str">
        <f>VLOOKUP(E36,VIP!$A$2:$O15971,6,0)</f>
        <v>NO</v>
      </c>
      <c r="L36" s="135" t="s">
        <v>2213</v>
      </c>
      <c r="M36" s="95" t="s">
        <v>2438</v>
      </c>
      <c r="N36" s="95" t="s">
        <v>2444</v>
      </c>
      <c r="O36" s="142" t="s">
        <v>2446</v>
      </c>
      <c r="P36" s="149"/>
      <c r="Q36" s="129" t="s">
        <v>2213</v>
      </c>
    </row>
    <row r="37" spans="1:28" s="123" customFormat="1" ht="18" x14ac:dyDescent="0.25">
      <c r="A37" s="142" t="str">
        <f>VLOOKUP(E37,'LISTADO ATM'!$A$2:$C$901,3,0)</f>
        <v>DISTRITO NACIONAL</v>
      </c>
      <c r="B37" s="126" t="s">
        <v>2677</v>
      </c>
      <c r="C37" s="96">
        <v>44436.5158912037</v>
      </c>
      <c r="D37" s="96" t="s">
        <v>2174</v>
      </c>
      <c r="E37" s="126">
        <v>575</v>
      </c>
      <c r="F37" s="142" t="str">
        <f>VLOOKUP(E37,VIP!$A$2:$O15520,2,0)</f>
        <v>DRBR16P</v>
      </c>
      <c r="G37" s="142" t="str">
        <f>VLOOKUP(E37,'LISTADO ATM'!$A$2:$B$900,2,0)</f>
        <v xml:space="preserve">ATM EDESUR Tiradentes </v>
      </c>
      <c r="H37" s="142" t="str">
        <f>VLOOKUP(E37,VIP!$A$2:$O20481,7,FALSE)</f>
        <v>Si</v>
      </c>
      <c r="I37" s="142" t="str">
        <f>VLOOKUP(E37,VIP!$A$2:$O12446,8,FALSE)</f>
        <v>Si</v>
      </c>
      <c r="J37" s="142" t="str">
        <f>VLOOKUP(E37,VIP!$A$2:$O12396,8,FALSE)</f>
        <v>Si</v>
      </c>
      <c r="K37" s="142" t="str">
        <f>VLOOKUP(E37,VIP!$A$2:$O15970,6,0)</f>
        <v>NO</v>
      </c>
      <c r="L37" s="135" t="s">
        <v>2213</v>
      </c>
      <c r="M37" s="95" t="s">
        <v>2438</v>
      </c>
      <c r="N37" s="95" t="s">
        <v>2444</v>
      </c>
      <c r="O37" s="142" t="s">
        <v>2446</v>
      </c>
      <c r="P37" s="149"/>
      <c r="Q37" s="129" t="s">
        <v>2213</v>
      </c>
    </row>
    <row r="38" spans="1:28" s="123" customFormat="1" ht="18" x14ac:dyDescent="0.25">
      <c r="A38" s="142" t="str">
        <f>VLOOKUP(E38,'LISTADO ATM'!$A$2:$C$901,3,0)</f>
        <v>SUR</v>
      </c>
      <c r="B38" s="126" t="s">
        <v>2676</v>
      </c>
      <c r="C38" s="96">
        <v>44436.517384259256</v>
      </c>
      <c r="D38" s="96" t="s">
        <v>2174</v>
      </c>
      <c r="E38" s="126">
        <v>512</v>
      </c>
      <c r="F38" s="142" t="str">
        <f>VLOOKUP(E38,VIP!$A$2:$O15519,2,0)</f>
        <v>DRBR512</v>
      </c>
      <c r="G38" s="142" t="str">
        <f>VLOOKUP(E38,'LISTADO ATM'!$A$2:$B$900,2,0)</f>
        <v>ATM Plaza Jesús Ferreira</v>
      </c>
      <c r="H38" s="142" t="str">
        <f>VLOOKUP(E38,VIP!$A$2:$O20480,7,FALSE)</f>
        <v>N/A</v>
      </c>
      <c r="I38" s="142" t="str">
        <f>VLOOKUP(E38,VIP!$A$2:$O12445,8,FALSE)</f>
        <v>N/A</v>
      </c>
      <c r="J38" s="142" t="str">
        <f>VLOOKUP(E38,VIP!$A$2:$O12395,8,FALSE)</f>
        <v>N/A</v>
      </c>
      <c r="K38" s="142" t="str">
        <f>VLOOKUP(E38,VIP!$A$2:$O15969,6,0)</f>
        <v>N/A</v>
      </c>
      <c r="L38" s="135" t="s">
        <v>2213</v>
      </c>
      <c r="M38" s="95" t="s">
        <v>2438</v>
      </c>
      <c r="N38" s="95" t="s">
        <v>2444</v>
      </c>
      <c r="O38" s="142" t="s">
        <v>2446</v>
      </c>
      <c r="P38" s="149"/>
      <c r="Q38" s="129" t="s">
        <v>2213</v>
      </c>
    </row>
    <row r="39" spans="1:28" s="123" customFormat="1" ht="18" x14ac:dyDescent="0.25">
      <c r="A39" s="142" t="str">
        <f>VLOOKUP(E39,'LISTADO ATM'!$A$2:$C$901,3,0)</f>
        <v>DISTRITO NACIONAL</v>
      </c>
      <c r="B39" s="126" t="s">
        <v>2675</v>
      </c>
      <c r="C39" s="96">
        <v>44436.518935185188</v>
      </c>
      <c r="D39" s="96" t="s">
        <v>2174</v>
      </c>
      <c r="E39" s="126">
        <v>961</v>
      </c>
      <c r="F39" s="142" t="str">
        <f>VLOOKUP(E39,VIP!$A$2:$O15518,2,0)</f>
        <v>DRBR03H</v>
      </c>
      <c r="G39" s="142" t="str">
        <f>VLOOKUP(E39,'LISTADO ATM'!$A$2:$B$900,2,0)</f>
        <v xml:space="preserve">ATM Listín Diario </v>
      </c>
      <c r="H39" s="142" t="str">
        <f>VLOOKUP(E39,VIP!$A$2:$O20479,7,FALSE)</f>
        <v>Si</v>
      </c>
      <c r="I39" s="142" t="str">
        <f>VLOOKUP(E39,VIP!$A$2:$O12444,8,FALSE)</f>
        <v>Si</v>
      </c>
      <c r="J39" s="142" t="str">
        <f>VLOOKUP(E39,VIP!$A$2:$O12394,8,FALSE)</f>
        <v>Si</v>
      </c>
      <c r="K39" s="142" t="str">
        <f>VLOOKUP(E39,VIP!$A$2:$O15968,6,0)</f>
        <v>NO</v>
      </c>
      <c r="L39" s="135" t="s">
        <v>2456</v>
      </c>
      <c r="M39" s="95" t="s">
        <v>2438</v>
      </c>
      <c r="N39" s="95" t="s">
        <v>2444</v>
      </c>
      <c r="O39" s="142" t="s">
        <v>2446</v>
      </c>
      <c r="P39" s="149"/>
      <c r="Q39" s="129" t="s">
        <v>2456</v>
      </c>
    </row>
    <row r="40" spans="1:28" s="123" customFormat="1" ht="18" x14ac:dyDescent="0.25">
      <c r="A40" s="142" t="str">
        <f>VLOOKUP(E40,'LISTADO ATM'!$A$2:$C$901,3,0)</f>
        <v>ESTE</v>
      </c>
      <c r="B40" s="126" t="s">
        <v>2674</v>
      </c>
      <c r="C40" s="96">
        <v>44436.52002314815</v>
      </c>
      <c r="D40" s="96" t="s">
        <v>2174</v>
      </c>
      <c r="E40" s="126">
        <v>843</v>
      </c>
      <c r="F40" s="142" t="str">
        <f>VLOOKUP(E40,VIP!$A$2:$O15517,2,0)</f>
        <v>DRBR843</v>
      </c>
      <c r="G40" s="142" t="str">
        <f>VLOOKUP(E40,'LISTADO ATM'!$A$2:$B$900,2,0)</f>
        <v xml:space="preserve">ATM Oficina Romana Centro </v>
      </c>
      <c r="H40" s="142" t="str">
        <f>VLOOKUP(E40,VIP!$A$2:$O20478,7,FALSE)</f>
        <v>Si</v>
      </c>
      <c r="I40" s="142" t="str">
        <f>VLOOKUP(E40,VIP!$A$2:$O12443,8,FALSE)</f>
        <v>Si</v>
      </c>
      <c r="J40" s="142" t="str">
        <f>VLOOKUP(E40,VIP!$A$2:$O12393,8,FALSE)</f>
        <v>Si</v>
      </c>
      <c r="K40" s="142" t="str">
        <f>VLOOKUP(E40,VIP!$A$2:$O15967,6,0)</f>
        <v>NO</v>
      </c>
      <c r="L40" s="135" t="s">
        <v>2456</v>
      </c>
      <c r="M40" s="95" t="s">
        <v>2438</v>
      </c>
      <c r="N40" s="95" t="s">
        <v>2444</v>
      </c>
      <c r="O40" s="142" t="s">
        <v>2446</v>
      </c>
      <c r="P40" s="149"/>
      <c r="Q40" s="129" t="s">
        <v>2456</v>
      </c>
    </row>
    <row r="41" spans="1:28" s="123" customFormat="1" ht="18" x14ac:dyDescent="0.25">
      <c r="A41" s="142" t="str">
        <f>VLOOKUP(E41,'LISTADO ATM'!$A$2:$C$901,3,0)</f>
        <v>NORTE</v>
      </c>
      <c r="B41" s="126" t="s">
        <v>2673</v>
      </c>
      <c r="C41" s="96">
        <v>44436.528182870374</v>
      </c>
      <c r="D41" s="96" t="s">
        <v>2174</v>
      </c>
      <c r="E41" s="126">
        <v>332</v>
      </c>
      <c r="F41" s="142" t="str">
        <f>VLOOKUP(E41,VIP!$A$2:$O15516,2,0)</f>
        <v>DRBR332</v>
      </c>
      <c r="G41" s="142" t="str">
        <f>VLOOKUP(E41,'LISTADO ATM'!$A$2:$B$900,2,0)</f>
        <v>ATM Estación Sigma (Cotuí)</v>
      </c>
      <c r="H41" s="142" t="str">
        <f>VLOOKUP(E41,VIP!$A$2:$O20477,7,FALSE)</f>
        <v>Si</v>
      </c>
      <c r="I41" s="142" t="str">
        <f>VLOOKUP(E41,VIP!$A$2:$O12442,8,FALSE)</f>
        <v>Si</v>
      </c>
      <c r="J41" s="142" t="str">
        <f>VLOOKUP(E41,VIP!$A$2:$O12392,8,FALSE)</f>
        <v>Si</v>
      </c>
      <c r="K41" s="142" t="str">
        <f>VLOOKUP(E41,VIP!$A$2:$O15966,6,0)</f>
        <v>NO</v>
      </c>
      <c r="L41" s="135" t="s">
        <v>2456</v>
      </c>
      <c r="M41" s="95" t="s">
        <v>2438</v>
      </c>
      <c r="N41" s="95" t="s">
        <v>2444</v>
      </c>
      <c r="O41" s="142" t="s">
        <v>2446</v>
      </c>
      <c r="P41" s="149"/>
      <c r="Q41" s="129" t="s">
        <v>2456</v>
      </c>
    </row>
    <row r="42" spans="1:28" s="123" customFormat="1" ht="18" x14ac:dyDescent="0.25">
      <c r="A42" s="142" t="str">
        <f>VLOOKUP(E42,'LISTADO ATM'!$A$2:$C$901,3,0)</f>
        <v>DISTRITO NACIONAL</v>
      </c>
      <c r="B42" s="126" t="s">
        <v>2672</v>
      </c>
      <c r="C42" s="96">
        <v>44436.53</v>
      </c>
      <c r="D42" s="96" t="s">
        <v>2174</v>
      </c>
      <c r="E42" s="126">
        <v>264</v>
      </c>
      <c r="F42" s="142" t="str">
        <f>VLOOKUP(E42,VIP!$A$2:$O15515,2,0)</f>
        <v>DRBR264</v>
      </c>
      <c r="G42" s="142" t="str">
        <f>VLOOKUP(E42,'LISTADO ATM'!$A$2:$B$900,2,0)</f>
        <v xml:space="preserve">ATM S/M Nacional Independencia </v>
      </c>
      <c r="H42" s="142" t="str">
        <f>VLOOKUP(E42,VIP!$A$2:$O20476,7,FALSE)</f>
        <v>Si</v>
      </c>
      <c r="I42" s="142" t="str">
        <f>VLOOKUP(E42,VIP!$A$2:$O12441,8,FALSE)</f>
        <v>Si</v>
      </c>
      <c r="J42" s="142" t="str">
        <f>VLOOKUP(E42,VIP!$A$2:$O12391,8,FALSE)</f>
        <v>Si</v>
      </c>
      <c r="K42" s="142" t="str">
        <f>VLOOKUP(E42,VIP!$A$2:$O15965,6,0)</f>
        <v>SI</v>
      </c>
      <c r="L42" s="135" t="s">
        <v>2456</v>
      </c>
      <c r="M42" s="95" t="s">
        <v>2438</v>
      </c>
      <c r="N42" s="95" t="s">
        <v>2444</v>
      </c>
      <c r="O42" s="142" t="s">
        <v>2446</v>
      </c>
      <c r="P42" s="149"/>
      <c r="Q42" s="129" t="s">
        <v>2456</v>
      </c>
    </row>
    <row r="43" spans="1:28" s="123" customFormat="1" ht="18" x14ac:dyDescent="0.25">
      <c r="A43" s="151" t="str">
        <f>VLOOKUP(E43,'LISTADO ATM'!$A$2:$C$901,3,0)</f>
        <v>SUR</v>
      </c>
      <c r="B43" s="126" t="s">
        <v>2671</v>
      </c>
      <c r="C43" s="96">
        <v>44436.531226851854</v>
      </c>
      <c r="D43" s="96" t="s">
        <v>2174</v>
      </c>
      <c r="E43" s="126">
        <v>297</v>
      </c>
      <c r="F43" s="151" t="str">
        <f>VLOOKUP(E43,VIP!$A$2:$O15514,2,0)</f>
        <v>DRBR297</v>
      </c>
      <c r="G43" s="151" t="str">
        <f>VLOOKUP(E43,'LISTADO ATM'!$A$2:$B$900,2,0)</f>
        <v xml:space="preserve">ATM S/M Cadena Ocoa </v>
      </c>
      <c r="H43" s="151" t="str">
        <f>VLOOKUP(E43,VIP!$A$2:$O20475,7,FALSE)</f>
        <v>Si</v>
      </c>
      <c r="I43" s="151" t="str">
        <f>VLOOKUP(E43,VIP!$A$2:$O12440,8,FALSE)</f>
        <v>Si</v>
      </c>
      <c r="J43" s="151" t="str">
        <f>VLOOKUP(E43,VIP!$A$2:$O12390,8,FALSE)</f>
        <v>Si</v>
      </c>
      <c r="K43" s="151" t="str">
        <f>VLOOKUP(E43,VIP!$A$2:$O15964,6,0)</f>
        <v>NO</v>
      </c>
      <c r="L43" s="135" t="s">
        <v>2456</v>
      </c>
      <c r="M43" s="95" t="s">
        <v>2438</v>
      </c>
      <c r="N43" s="95" t="s">
        <v>2444</v>
      </c>
      <c r="O43" s="151" t="s">
        <v>2446</v>
      </c>
      <c r="P43" s="149"/>
      <c r="Q43" s="129" t="s">
        <v>2456</v>
      </c>
      <c r="R43" s="44"/>
      <c r="S43" s="101"/>
      <c r="T43" s="101"/>
      <c r="U43" s="101"/>
      <c r="V43" s="78"/>
      <c r="W43" s="69"/>
      <c r="X43" s="42"/>
      <c r="Y43" s="42"/>
      <c r="Z43" s="42"/>
      <c r="AA43" s="42"/>
      <c r="AB43" s="42"/>
    </row>
    <row r="44" spans="1:28" ht="18" x14ac:dyDescent="0.25">
      <c r="A44" s="151" t="str">
        <f>VLOOKUP(E44,'LISTADO ATM'!$A$2:$C$901,3,0)</f>
        <v>NORTE</v>
      </c>
      <c r="B44" s="126">
        <v>3336005326</v>
      </c>
      <c r="C44" s="96">
        <v>44436.53229166667</v>
      </c>
      <c r="D44" s="96" t="s">
        <v>2174</v>
      </c>
      <c r="E44" s="126">
        <v>944</v>
      </c>
      <c r="F44" s="151" t="str">
        <f>VLOOKUP(E44,VIP!$A$2:$O15513,2,0)</f>
        <v>DRBR944</v>
      </c>
      <c r="G44" s="151" t="str">
        <f>VLOOKUP(E44,'LISTADO ATM'!$A$2:$B$900,2,0)</f>
        <v xml:space="preserve">ATM UNP Mao </v>
      </c>
      <c r="H44" s="151" t="str">
        <f>VLOOKUP(E44,VIP!$A$2:$O20474,7,FALSE)</f>
        <v>Si</v>
      </c>
      <c r="I44" s="151" t="str">
        <f>VLOOKUP(E44,VIP!$A$2:$O12439,8,FALSE)</f>
        <v>Si</v>
      </c>
      <c r="J44" s="151" t="str">
        <f>VLOOKUP(E44,VIP!$A$2:$O12389,8,FALSE)</f>
        <v>Si</v>
      </c>
      <c r="K44" s="151" t="str">
        <f>VLOOKUP(E44,VIP!$A$2:$O15963,6,0)</f>
        <v>NO</v>
      </c>
      <c r="L44" s="135" t="s">
        <v>2456</v>
      </c>
      <c r="M44" s="95" t="s">
        <v>2438</v>
      </c>
      <c r="N44" s="95" t="s">
        <v>2444</v>
      </c>
      <c r="O44" s="151" t="s">
        <v>2446</v>
      </c>
      <c r="P44" s="149"/>
      <c r="Q44" s="129" t="s">
        <v>2456</v>
      </c>
      <c r="R44" s="44"/>
      <c r="S44" s="101"/>
      <c r="T44" s="101"/>
      <c r="U44" s="101"/>
      <c r="V44" s="78"/>
      <c r="W44" s="69"/>
    </row>
    <row r="45" spans="1:28" ht="18" x14ac:dyDescent="0.25">
      <c r="A45" s="151" t="str">
        <f>VLOOKUP(E45,'LISTADO ATM'!$A$2:$C$901,3,0)</f>
        <v>ESTE</v>
      </c>
      <c r="B45" s="126" t="s">
        <v>2670</v>
      </c>
      <c r="C45" s="96">
        <v>44436.53329861111</v>
      </c>
      <c r="D45" s="96" t="s">
        <v>2174</v>
      </c>
      <c r="E45" s="126">
        <v>159</v>
      </c>
      <c r="F45" s="151" t="str">
        <f>VLOOKUP(E45,VIP!$A$2:$O15511,2,0)</f>
        <v>DRBR159</v>
      </c>
      <c r="G45" s="151" t="str">
        <f>VLOOKUP(E45,'LISTADO ATM'!$A$2:$B$900,2,0)</f>
        <v xml:space="preserve">ATM Hotel Dreams Bayahibe I </v>
      </c>
      <c r="H45" s="151" t="str">
        <f>VLOOKUP(E45,VIP!$A$2:$O20472,7,FALSE)</f>
        <v>Si</v>
      </c>
      <c r="I45" s="151" t="str">
        <f>VLOOKUP(E45,VIP!$A$2:$O12437,8,FALSE)</f>
        <v>Si</v>
      </c>
      <c r="J45" s="151" t="str">
        <f>VLOOKUP(E45,VIP!$A$2:$O12387,8,FALSE)</f>
        <v>Si</v>
      </c>
      <c r="K45" s="151" t="str">
        <f>VLOOKUP(E45,VIP!$A$2:$O15961,6,0)</f>
        <v>NO</v>
      </c>
      <c r="L45" s="135" t="s">
        <v>2213</v>
      </c>
      <c r="M45" s="95" t="s">
        <v>2438</v>
      </c>
      <c r="N45" s="95" t="s">
        <v>2444</v>
      </c>
      <c r="O45" s="151" t="s">
        <v>2446</v>
      </c>
      <c r="P45" s="149"/>
      <c r="Q45" s="129" t="s">
        <v>2213</v>
      </c>
      <c r="R45" s="44"/>
      <c r="S45" s="101"/>
      <c r="T45" s="101"/>
      <c r="U45" s="101"/>
      <c r="V45" s="78"/>
      <c r="W45" s="69"/>
    </row>
    <row r="46" spans="1:28" ht="18" x14ac:dyDescent="0.25">
      <c r="A46" s="151" t="str">
        <f>VLOOKUP(E46,'LISTADO ATM'!$A$2:$C$901,3,0)</f>
        <v>ESTE</v>
      </c>
      <c r="B46" s="126" t="s">
        <v>2669</v>
      </c>
      <c r="C46" s="96">
        <v>44436.53429398148</v>
      </c>
      <c r="D46" s="96" t="s">
        <v>2174</v>
      </c>
      <c r="E46" s="126">
        <v>462</v>
      </c>
      <c r="F46" s="151" t="str">
        <f>VLOOKUP(E46,VIP!$A$2:$O15510,2,0)</f>
        <v>DRBR462</v>
      </c>
      <c r="G46" s="151" t="str">
        <f>VLOOKUP(E46,'LISTADO ATM'!$A$2:$B$900,2,0)</f>
        <v>ATM Agrocafe Del Caribe</v>
      </c>
      <c r="H46" s="151" t="str">
        <f>VLOOKUP(E46,VIP!$A$2:$O20471,7,FALSE)</f>
        <v>Si</v>
      </c>
      <c r="I46" s="151" t="str">
        <f>VLOOKUP(E46,VIP!$A$2:$O12436,8,FALSE)</f>
        <v>Si</v>
      </c>
      <c r="J46" s="151" t="str">
        <f>VLOOKUP(E46,VIP!$A$2:$O12386,8,FALSE)</f>
        <v>Si</v>
      </c>
      <c r="K46" s="151" t="str">
        <f>VLOOKUP(E46,VIP!$A$2:$O15960,6,0)</f>
        <v>NO</v>
      </c>
      <c r="L46" s="135" t="s">
        <v>2213</v>
      </c>
      <c r="M46" s="95" t="s">
        <v>2438</v>
      </c>
      <c r="N46" s="95" t="s">
        <v>2444</v>
      </c>
      <c r="O46" s="151" t="s">
        <v>2446</v>
      </c>
      <c r="P46" s="149"/>
      <c r="Q46" s="129" t="s">
        <v>2213</v>
      </c>
      <c r="R46" s="44"/>
      <c r="S46" s="101"/>
      <c r="T46" s="101"/>
      <c r="U46" s="101"/>
      <c r="V46" s="78"/>
      <c r="W46" s="69"/>
    </row>
    <row r="47" spans="1:28" ht="18" x14ac:dyDescent="0.25">
      <c r="A47" s="151" t="str">
        <f>VLOOKUP(E47,'LISTADO ATM'!$A$2:$C$901,3,0)</f>
        <v>ESTE</v>
      </c>
      <c r="B47" s="126" t="s">
        <v>2668</v>
      </c>
      <c r="C47" s="96">
        <v>44436.535069444442</v>
      </c>
      <c r="D47" s="96" t="s">
        <v>2174</v>
      </c>
      <c r="E47" s="126">
        <v>842</v>
      </c>
      <c r="F47" s="151" t="str">
        <f>VLOOKUP(E47,VIP!$A$2:$O15509,2,0)</f>
        <v>DRBR842</v>
      </c>
      <c r="G47" s="151" t="str">
        <f>VLOOKUP(E47,'LISTADO ATM'!$A$2:$B$900,2,0)</f>
        <v xml:space="preserve">ATM Plaza Orense II (La Romana) </v>
      </c>
      <c r="H47" s="151" t="str">
        <f>VLOOKUP(E47,VIP!$A$2:$O20470,7,FALSE)</f>
        <v>Si</v>
      </c>
      <c r="I47" s="151" t="str">
        <f>VLOOKUP(E47,VIP!$A$2:$O12435,8,FALSE)</f>
        <v>Si</v>
      </c>
      <c r="J47" s="151" t="str">
        <f>VLOOKUP(E47,VIP!$A$2:$O12385,8,FALSE)</f>
        <v>Si</v>
      </c>
      <c r="K47" s="151" t="str">
        <f>VLOOKUP(E47,VIP!$A$2:$O15959,6,0)</f>
        <v>NO</v>
      </c>
      <c r="L47" s="135" t="s">
        <v>2213</v>
      </c>
      <c r="M47" s="95" t="s">
        <v>2438</v>
      </c>
      <c r="N47" s="95" t="s">
        <v>2444</v>
      </c>
      <c r="O47" s="151" t="s">
        <v>2446</v>
      </c>
      <c r="P47" s="149"/>
      <c r="Q47" s="129" t="s">
        <v>2213</v>
      </c>
      <c r="R47" s="44"/>
      <c r="S47" s="101"/>
      <c r="T47" s="101"/>
      <c r="U47" s="101"/>
      <c r="V47" s="78"/>
      <c r="W47" s="69"/>
    </row>
    <row r="48" spans="1:28" ht="18" x14ac:dyDescent="0.25">
      <c r="A48" s="151" t="str">
        <f>VLOOKUP(E48,'LISTADO ATM'!$A$2:$C$901,3,0)</f>
        <v>ESTE</v>
      </c>
      <c r="B48" s="126" t="s">
        <v>2667</v>
      </c>
      <c r="C48" s="96">
        <v>44436.538657407407</v>
      </c>
      <c r="D48" s="96" t="s">
        <v>2460</v>
      </c>
      <c r="E48" s="126">
        <v>608</v>
      </c>
      <c r="F48" s="151" t="str">
        <f>VLOOKUP(E48,VIP!$A$2:$O15508,2,0)</f>
        <v>DRBR305</v>
      </c>
      <c r="G48" s="151" t="str">
        <f>VLOOKUP(E48,'LISTADO ATM'!$A$2:$B$900,2,0)</f>
        <v xml:space="preserve">ATM Oficina Jumbo (San Pedro) </v>
      </c>
      <c r="H48" s="151" t="str">
        <f>VLOOKUP(E48,VIP!$A$2:$O20469,7,FALSE)</f>
        <v>Si</v>
      </c>
      <c r="I48" s="151" t="str">
        <f>VLOOKUP(E48,VIP!$A$2:$O12434,8,FALSE)</f>
        <v>Si</v>
      </c>
      <c r="J48" s="151" t="str">
        <f>VLOOKUP(E48,VIP!$A$2:$O12384,8,FALSE)</f>
        <v>Si</v>
      </c>
      <c r="K48" s="151" t="str">
        <f>VLOOKUP(E48,VIP!$A$2:$O15958,6,0)</f>
        <v>SI</v>
      </c>
      <c r="L48" s="135" t="s">
        <v>2410</v>
      </c>
      <c r="M48" s="95" t="s">
        <v>2438</v>
      </c>
      <c r="N48" s="95" t="s">
        <v>2444</v>
      </c>
      <c r="O48" s="151" t="s">
        <v>2461</v>
      </c>
      <c r="P48" s="149"/>
      <c r="Q48" s="129" t="s">
        <v>2410</v>
      </c>
      <c r="R48" s="44"/>
      <c r="S48" s="101"/>
      <c r="T48" s="101"/>
      <c r="U48" s="101"/>
      <c r="V48" s="78"/>
      <c r="W48" s="69"/>
    </row>
    <row r="49" spans="1:23" ht="18" x14ac:dyDescent="0.25">
      <c r="A49" s="151" t="str">
        <f>VLOOKUP(E49,'LISTADO ATM'!$A$2:$C$901,3,0)</f>
        <v>SUR</v>
      </c>
      <c r="B49" s="126" t="s">
        <v>2666</v>
      </c>
      <c r="C49" s="96">
        <v>44436.542256944442</v>
      </c>
      <c r="D49" s="96" t="s">
        <v>2460</v>
      </c>
      <c r="E49" s="126">
        <v>6</v>
      </c>
      <c r="F49" s="151" t="str">
        <f>VLOOKUP(E49,VIP!$A$2:$O15507,2,0)</f>
        <v>DRBR006</v>
      </c>
      <c r="G49" s="151" t="str">
        <f>VLOOKUP(E49,'LISTADO ATM'!$A$2:$B$900,2,0)</f>
        <v xml:space="preserve">ATM Plaza WAO San Juan </v>
      </c>
      <c r="H49" s="151" t="str">
        <f>VLOOKUP(E49,VIP!$A$2:$O20468,7,FALSE)</f>
        <v>N/A</v>
      </c>
      <c r="I49" s="151" t="str">
        <f>VLOOKUP(E49,VIP!$A$2:$O12433,8,FALSE)</f>
        <v>N/A</v>
      </c>
      <c r="J49" s="151" t="str">
        <f>VLOOKUP(E49,VIP!$A$2:$O12383,8,FALSE)</f>
        <v>N/A</v>
      </c>
      <c r="K49" s="151" t="str">
        <f>VLOOKUP(E49,VIP!$A$2:$O15957,6,0)</f>
        <v/>
      </c>
      <c r="L49" s="135" t="s">
        <v>2434</v>
      </c>
      <c r="M49" s="95" t="s">
        <v>2438</v>
      </c>
      <c r="N49" s="95" t="s">
        <v>2444</v>
      </c>
      <c r="O49" s="151" t="s">
        <v>2461</v>
      </c>
      <c r="P49" s="149"/>
      <c r="Q49" s="129" t="s">
        <v>2434</v>
      </c>
      <c r="R49" s="44"/>
      <c r="S49" s="101"/>
      <c r="T49" s="101"/>
      <c r="U49" s="101"/>
      <c r="V49" s="78"/>
      <c r="W49" s="69"/>
    </row>
    <row r="50" spans="1:23" ht="18" x14ac:dyDescent="0.25">
      <c r="A50" s="151" t="str">
        <f>VLOOKUP(E50,'LISTADO ATM'!$A$2:$C$901,3,0)</f>
        <v>ESTE</v>
      </c>
      <c r="B50" s="126" t="s">
        <v>2665</v>
      </c>
      <c r="C50" s="96">
        <v>44436.55027777778</v>
      </c>
      <c r="D50" s="96" t="s">
        <v>2460</v>
      </c>
      <c r="E50" s="126">
        <v>912</v>
      </c>
      <c r="F50" s="151" t="str">
        <f>VLOOKUP(E50,VIP!$A$2:$O15504,2,0)</f>
        <v>DRBR973</v>
      </c>
      <c r="G50" s="151" t="str">
        <f>VLOOKUP(E50,'LISTADO ATM'!$A$2:$B$900,2,0)</f>
        <v xml:space="preserve">ATM Oficina San Pedro II </v>
      </c>
      <c r="H50" s="151" t="str">
        <f>VLOOKUP(E50,VIP!$A$2:$O20465,7,FALSE)</f>
        <v>Si</v>
      </c>
      <c r="I50" s="151" t="str">
        <f>VLOOKUP(E50,VIP!$A$2:$O12430,8,FALSE)</f>
        <v>Si</v>
      </c>
      <c r="J50" s="151" t="str">
        <f>VLOOKUP(E50,VIP!$A$2:$O12380,8,FALSE)</f>
        <v>Si</v>
      </c>
      <c r="K50" s="151" t="str">
        <f>VLOOKUP(E50,VIP!$A$2:$O15954,6,0)</f>
        <v>SI</v>
      </c>
      <c r="L50" s="135" t="s">
        <v>2410</v>
      </c>
      <c r="M50" s="95" t="s">
        <v>2438</v>
      </c>
      <c r="N50" s="95" t="s">
        <v>2444</v>
      </c>
      <c r="O50" s="151" t="s">
        <v>2461</v>
      </c>
      <c r="P50" s="149"/>
      <c r="Q50" s="129" t="s">
        <v>2410</v>
      </c>
      <c r="R50" s="44"/>
      <c r="S50" s="101"/>
      <c r="T50" s="101"/>
      <c r="U50" s="101"/>
      <c r="V50" s="78"/>
      <c r="W50" s="69"/>
    </row>
    <row r="51" spans="1:23" ht="18" x14ac:dyDescent="0.25">
      <c r="A51" s="151" t="str">
        <f>VLOOKUP(E51,'LISTADO ATM'!$A$2:$C$901,3,0)</f>
        <v>SUR</v>
      </c>
      <c r="B51" s="126" t="s">
        <v>2664</v>
      </c>
      <c r="C51" s="96">
        <v>44436.556354166663</v>
      </c>
      <c r="D51" s="96" t="s">
        <v>2460</v>
      </c>
      <c r="E51" s="126">
        <v>249</v>
      </c>
      <c r="F51" s="151" t="str">
        <f>VLOOKUP(E51,VIP!$A$2:$O15502,2,0)</f>
        <v>DRBR249</v>
      </c>
      <c r="G51" s="151" t="str">
        <f>VLOOKUP(E51,'LISTADO ATM'!$A$2:$B$900,2,0)</f>
        <v xml:space="preserve">ATM Banco Agrícola Neiba </v>
      </c>
      <c r="H51" s="151" t="str">
        <f>VLOOKUP(E51,VIP!$A$2:$O20463,7,FALSE)</f>
        <v>Si</v>
      </c>
      <c r="I51" s="151" t="str">
        <f>VLOOKUP(E51,VIP!$A$2:$O12428,8,FALSE)</f>
        <v>Si</v>
      </c>
      <c r="J51" s="151" t="str">
        <f>VLOOKUP(E51,VIP!$A$2:$O12378,8,FALSE)</f>
        <v>Si</v>
      </c>
      <c r="K51" s="151" t="str">
        <f>VLOOKUP(E51,VIP!$A$2:$O15952,6,0)</f>
        <v>NO</v>
      </c>
      <c r="L51" s="135" t="s">
        <v>2410</v>
      </c>
      <c r="M51" s="95" t="s">
        <v>2438</v>
      </c>
      <c r="N51" s="95" t="s">
        <v>2444</v>
      </c>
      <c r="O51" s="151" t="s">
        <v>2461</v>
      </c>
      <c r="P51" s="149"/>
      <c r="Q51" s="129" t="s">
        <v>2410</v>
      </c>
      <c r="R51" s="44"/>
      <c r="S51" s="101"/>
      <c r="T51" s="101"/>
      <c r="U51" s="101"/>
      <c r="V51" s="78"/>
      <c r="W51" s="69"/>
    </row>
    <row r="52" spans="1:23" ht="18" x14ac:dyDescent="0.25">
      <c r="A52" s="151" t="str">
        <f>VLOOKUP(E52,'LISTADO ATM'!$A$2:$C$901,3,0)</f>
        <v>DISTRITO NACIONAL</v>
      </c>
      <c r="B52" s="126" t="s">
        <v>2679</v>
      </c>
      <c r="C52" s="96">
        <v>44436.55841435185</v>
      </c>
      <c r="D52" s="96" t="s">
        <v>2441</v>
      </c>
      <c r="E52" s="126">
        <v>493</v>
      </c>
      <c r="F52" s="151" t="str">
        <f>VLOOKUP(E52,VIP!$A$2:$O15501,2,0)</f>
        <v>DRBR493</v>
      </c>
      <c r="G52" s="151" t="str">
        <f>VLOOKUP(E52,'LISTADO ATM'!$A$2:$B$900,2,0)</f>
        <v xml:space="preserve">ATM Oficina Haina Occidental II </v>
      </c>
      <c r="H52" s="151" t="str">
        <f>VLOOKUP(E52,VIP!$A$2:$O20462,7,FALSE)</f>
        <v>Si</v>
      </c>
      <c r="I52" s="151" t="str">
        <f>VLOOKUP(E52,VIP!$A$2:$O12427,8,FALSE)</f>
        <v>Si</v>
      </c>
      <c r="J52" s="151" t="str">
        <f>VLOOKUP(E52,VIP!$A$2:$O12377,8,FALSE)</f>
        <v>Si</v>
      </c>
      <c r="K52" s="151" t="str">
        <f>VLOOKUP(E52,VIP!$A$2:$O15951,6,0)</f>
        <v>NO</v>
      </c>
      <c r="L52" s="135" t="s">
        <v>2410</v>
      </c>
      <c r="M52" s="95" t="s">
        <v>2438</v>
      </c>
      <c r="N52" s="95" t="s">
        <v>2444</v>
      </c>
      <c r="O52" s="151" t="s">
        <v>2445</v>
      </c>
      <c r="P52" s="149"/>
      <c r="Q52" s="129" t="s">
        <v>2410</v>
      </c>
      <c r="R52" s="44"/>
      <c r="S52" s="101"/>
      <c r="T52" s="101"/>
      <c r="U52" s="101"/>
      <c r="V52" s="78"/>
      <c r="W52" s="69"/>
    </row>
    <row r="53" spans="1:23" ht="18" x14ac:dyDescent="0.25">
      <c r="A53" s="151" t="str">
        <f>VLOOKUP(E53,'LISTADO ATM'!$A$2:$C$901,3,0)</f>
        <v>DISTRITO NACIONAL</v>
      </c>
      <c r="B53" s="126" t="s">
        <v>2726</v>
      </c>
      <c r="C53" s="96">
        <v>44436.611041666663</v>
      </c>
      <c r="D53" s="96" t="s">
        <v>2460</v>
      </c>
      <c r="E53" s="126">
        <v>721</v>
      </c>
      <c r="F53" s="151" t="str">
        <f>VLOOKUP(E53,VIP!$A$2:$O15572,2,0)</f>
        <v>DRBR23A</v>
      </c>
      <c r="G53" s="151" t="str">
        <f>VLOOKUP(E53,'LISTADO ATM'!$A$2:$B$900,2,0)</f>
        <v xml:space="preserve">ATM Oficina Charles de Gaulle II </v>
      </c>
      <c r="H53" s="151" t="str">
        <f>VLOOKUP(E53,VIP!$A$2:$O20533,7,FALSE)</f>
        <v>Si</v>
      </c>
      <c r="I53" s="151" t="str">
        <f>VLOOKUP(E53,VIP!$A$2:$O12498,8,FALSE)</f>
        <v>Si</v>
      </c>
      <c r="J53" s="151" t="str">
        <f>VLOOKUP(E53,VIP!$A$2:$O12448,8,FALSE)</f>
        <v>Si</v>
      </c>
      <c r="K53" s="151" t="str">
        <f>VLOOKUP(E53,VIP!$A$2:$O16022,6,0)</f>
        <v>NO</v>
      </c>
      <c r="L53" s="135" t="s">
        <v>2410</v>
      </c>
      <c r="M53" s="95" t="s">
        <v>2438</v>
      </c>
      <c r="N53" s="95" t="s">
        <v>2444</v>
      </c>
      <c r="O53" s="151" t="s">
        <v>2461</v>
      </c>
      <c r="P53" s="151"/>
      <c r="Q53" s="129" t="s">
        <v>2410</v>
      </c>
      <c r="R53" s="44"/>
      <c r="S53" s="101"/>
      <c r="T53" s="101"/>
      <c r="U53" s="101"/>
      <c r="V53" s="78"/>
      <c r="W53" s="69"/>
    </row>
    <row r="54" spans="1:23" ht="18" x14ac:dyDescent="0.25">
      <c r="A54" s="151" t="str">
        <f>VLOOKUP(E54,'LISTADO ATM'!$A$2:$C$901,3,0)</f>
        <v>ESTE</v>
      </c>
      <c r="B54" s="126" t="s">
        <v>2725</v>
      </c>
      <c r="C54" s="96">
        <v>44436.612291666665</v>
      </c>
      <c r="D54" s="96" t="s">
        <v>2460</v>
      </c>
      <c r="E54" s="126">
        <v>824</v>
      </c>
      <c r="F54" s="151" t="str">
        <f>VLOOKUP(E54,VIP!$A$2:$O15571,2,0)</f>
        <v>DRBR824</v>
      </c>
      <c r="G54" s="151" t="str">
        <f>VLOOKUP(E54,'LISTADO ATM'!$A$2:$B$900,2,0)</f>
        <v xml:space="preserve">ATM Multiplaza (Higuey) </v>
      </c>
      <c r="H54" s="151" t="str">
        <f>VLOOKUP(E54,VIP!$A$2:$O20532,7,FALSE)</f>
        <v>Si</v>
      </c>
      <c r="I54" s="151" t="str">
        <f>VLOOKUP(E54,VIP!$A$2:$O12497,8,FALSE)</f>
        <v>Si</v>
      </c>
      <c r="J54" s="151" t="str">
        <f>VLOOKUP(E54,VIP!$A$2:$O12447,8,FALSE)</f>
        <v>Si</v>
      </c>
      <c r="K54" s="151" t="str">
        <f>VLOOKUP(E54,VIP!$A$2:$O16021,6,0)</f>
        <v>NO</v>
      </c>
      <c r="L54" s="135" t="s">
        <v>2410</v>
      </c>
      <c r="M54" s="95" t="s">
        <v>2438</v>
      </c>
      <c r="N54" s="95" t="s">
        <v>2444</v>
      </c>
      <c r="O54" s="151" t="s">
        <v>2461</v>
      </c>
      <c r="P54" s="151"/>
      <c r="Q54" s="129" t="s">
        <v>2410</v>
      </c>
      <c r="R54" s="44"/>
      <c r="S54" s="101"/>
      <c r="T54" s="101"/>
      <c r="U54" s="101"/>
      <c r="V54" s="78"/>
      <c r="W54" s="69"/>
    </row>
    <row r="55" spans="1:23" ht="18" x14ac:dyDescent="0.25">
      <c r="A55" s="151" t="str">
        <f>VLOOKUP(E55,'LISTADO ATM'!$A$2:$C$901,3,0)</f>
        <v>ESTE</v>
      </c>
      <c r="B55" s="126" t="s">
        <v>2724</v>
      </c>
      <c r="C55" s="96">
        <v>44436.613622685189</v>
      </c>
      <c r="D55" s="96" t="s">
        <v>2460</v>
      </c>
      <c r="E55" s="126">
        <v>353</v>
      </c>
      <c r="F55" s="151" t="str">
        <f>VLOOKUP(E55,VIP!$A$2:$O15570,2,0)</f>
        <v>DRBR353</v>
      </c>
      <c r="G55" s="151" t="str">
        <f>VLOOKUP(E55,'LISTADO ATM'!$A$2:$B$900,2,0)</f>
        <v xml:space="preserve">ATM Estación Boulevard Juan Dolio </v>
      </c>
      <c r="H55" s="151" t="str">
        <f>VLOOKUP(E55,VIP!$A$2:$O20531,7,FALSE)</f>
        <v>Si</v>
      </c>
      <c r="I55" s="151" t="str">
        <f>VLOOKUP(E55,VIP!$A$2:$O12496,8,FALSE)</f>
        <v>Si</v>
      </c>
      <c r="J55" s="151" t="str">
        <f>VLOOKUP(E55,VIP!$A$2:$O12446,8,FALSE)</f>
        <v>Si</v>
      </c>
      <c r="K55" s="151" t="str">
        <f>VLOOKUP(E55,VIP!$A$2:$O16020,6,0)</f>
        <v>NO</v>
      </c>
      <c r="L55" s="135" t="s">
        <v>2410</v>
      </c>
      <c r="M55" s="95" t="s">
        <v>2438</v>
      </c>
      <c r="N55" s="95" t="s">
        <v>2444</v>
      </c>
      <c r="O55" s="151" t="s">
        <v>2461</v>
      </c>
      <c r="P55" s="151"/>
      <c r="Q55" s="129" t="s">
        <v>2410</v>
      </c>
      <c r="R55" s="44"/>
      <c r="S55" s="101"/>
      <c r="T55" s="101"/>
      <c r="U55" s="101"/>
      <c r="V55" s="78"/>
      <c r="W55" s="69"/>
    </row>
    <row r="56" spans="1:23" ht="18" x14ac:dyDescent="0.25">
      <c r="A56" s="151" t="str">
        <f>VLOOKUP(E56,'LISTADO ATM'!$A$2:$C$901,3,0)</f>
        <v>DISTRITO NACIONAL</v>
      </c>
      <c r="B56" s="126" t="s">
        <v>2723</v>
      </c>
      <c r="C56" s="96">
        <v>44436.637708333335</v>
      </c>
      <c r="D56" s="96" t="s">
        <v>2441</v>
      </c>
      <c r="E56" s="126">
        <v>993</v>
      </c>
      <c r="F56" s="151" t="str">
        <f>VLOOKUP(E56,VIP!$A$2:$O15569,2,0)</f>
        <v>DRBR993</v>
      </c>
      <c r="G56" s="151" t="str">
        <f>VLOOKUP(E56,'LISTADO ATM'!$A$2:$B$900,2,0)</f>
        <v xml:space="preserve">ATM Centro Medico Integral II </v>
      </c>
      <c r="H56" s="151" t="str">
        <f>VLOOKUP(E56,VIP!$A$2:$O20530,7,FALSE)</f>
        <v>Si</v>
      </c>
      <c r="I56" s="151" t="str">
        <f>VLOOKUP(E56,VIP!$A$2:$O12495,8,FALSE)</f>
        <v>Si</v>
      </c>
      <c r="J56" s="151" t="str">
        <f>VLOOKUP(E56,VIP!$A$2:$O12445,8,FALSE)</f>
        <v>Si</v>
      </c>
      <c r="K56" s="151" t="str">
        <f>VLOOKUP(E56,VIP!$A$2:$O16019,6,0)</f>
        <v>NO</v>
      </c>
      <c r="L56" s="135" t="s">
        <v>2434</v>
      </c>
      <c r="M56" s="95" t="s">
        <v>2438</v>
      </c>
      <c r="N56" s="95" t="s">
        <v>2444</v>
      </c>
      <c r="O56" s="151" t="s">
        <v>2445</v>
      </c>
      <c r="P56" s="151"/>
      <c r="Q56" s="129" t="s">
        <v>2434</v>
      </c>
      <c r="R56" s="44"/>
      <c r="S56" s="101"/>
      <c r="T56" s="101"/>
      <c r="U56" s="101"/>
      <c r="V56" s="78"/>
      <c r="W56" s="69"/>
    </row>
    <row r="57" spans="1:23" ht="18" x14ac:dyDescent="0.25">
      <c r="A57" s="151" t="str">
        <f>VLOOKUP(E57,'LISTADO ATM'!$A$2:$C$901,3,0)</f>
        <v>SUR</v>
      </c>
      <c r="B57" s="126" t="s">
        <v>2722</v>
      </c>
      <c r="C57" s="96">
        <v>44436.642766203702</v>
      </c>
      <c r="D57" s="96" t="s">
        <v>2460</v>
      </c>
      <c r="E57" s="126">
        <v>296</v>
      </c>
      <c r="F57" s="151" t="str">
        <f>VLOOKUP(E57,VIP!$A$2:$O15567,2,0)</f>
        <v>DRBR296</v>
      </c>
      <c r="G57" s="151" t="str">
        <f>VLOOKUP(E57,'LISTADO ATM'!$A$2:$B$900,2,0)</f>
        <v>ATM Estación BANICOMB (Baní)  ECO Petroleo</v>
      </c>
      <c r="H57" s="151" t="str">
        <f>VLOOKUP(E57,VIP!$A$2:$O20528,7,FALSE)</f>
        <v>Si</v>
      </c>
      <c r="I57" s="151" t="str">
        <f>VLOOKUP(E57,VIP!$A$2:$O12493,8,FALSE)</f>
        <v>Si</v>
      </c>
      <c r="J57" s="151" t="str">
        <f>VLOOKUP(E57,VIP!$A$2:$O12443,8,FALSE)</f>
        <v>Si</v>
      </c>
      <c r="K57" s="151" t="str">
        <f>VLOOKUP(E57,VIP!$A$2:$O16017,6,0)</f>
        <v>NO</v>
      </c>
      <c r="L57" s="135" t="s">
        <v>2410</v>
      </c>
      <c r="M57" s="95" t="s">
        <v>2438</v>
      </c>
      <c r="N57" s="95" t="s">
        <v>2444</v>
      </c>
      <c r="O57" s="151" t="s">
        <v>2461</v>
      </c>
      <c r="P57" s="151"/>
      <c r="Q57" s="129" t="s">
        <v>2410</v>
      </c>
      <c r="R57" s="44"/>
      <c r="S57" s="101"/>
      <c r="T57" s="101"/>
      <c r="U57" s="101"/>
      <c r="V57" s="78"/>
      <c r="W57" s="69"/>
    </row>
    <row r="58" spans="1:23" ht="18" x14ac:dyDescent="0.25">
      <c r="A58" s="151" t="str">
        <f>VLOOKUP(E58,'LISTADO ATM'!$A$2:$C$901,3,0)</f>
        <v>ESTE</v>
      </c>
      <c r="B58" s="126" t="s">
        <v>2721</v>
      </c>
      <c r="C58" s="96">
        <v>44436.647152777776</v>
      </c>
      <c r="D58" s="96" t="s">
        <v>2174</v>
      </c>
      <c r="E58" s="126">
        <v>427</v>
      </c>
      <c r="F58" s="151" t="str">
        <f>VLOOKUP(E58,VIP!$A$2:$O15566,2,0)</f>
        <v>DRBR427</v>
      </c>
      <c r="G58" s="151" t="str">
        <f>VLOOKUP(E58,'LISTADO ATM'!$A$2:$B$900,2,0)</f>
        <v xml:space="preserve">ATM Almacenes Iberia (Hato Mayor) </v>
      </c>
      <c r="H58" s="151" t="str">
        <f>VLOOKUP(E58,VIP!$A$2:$O20527,7,FALSE)</f>
        <v>Si</v>
      </c>
      <c r="I58" s="151" t="str">
        <f>VLOOKUP(E58,VIP!$A$2:$O12492,8,FALSE)</f>
        <v>Si</v>
      </c>
      <c r="J58" s="151" t="str">
        <f>VLOOKUP(E58,VIP!$A$2:$O12442,8,FALSE)</f>
        <v>Si</v>
      </c>
      <c r="K58" s="151" t="str">
        <f>VLOOKUP(E58,VIP!$A$2:$O16016,6,0)</f>
        <v>NO</v>
      </c>
      <c r="L58" s="135" t="s">
        <v>2456</v>
      </c>
      <c r="M58" s="95" t="s">
        <v>2438</v>
      </c>
      <c r="N58" s="95" t="s">
        <v>2444</v>
      </c>
      <c r="O58" s="151" t="s">
        <v>2446</v>
      </c>
      <c r="P58" s="151"/>
      <c r="Q58" s="129" t="s">
        <v>2456</v>
      </c>
      <c r="R58" s="44"/>
      <c r="S58" s="101"/>
      <c r="T58" s="101"/>
      <c r="U58" s="101"/>
      <c r="V58" s="78"/>
      <c r="W58" s="69"/>
    </row>
    <row r="59" spans="1:23" ht="18" x14ac:dyDescent="0.25">
      <c r="A59" s="151" t="str">
        <f>VLOOKUP(E59,'LISTADO ATM'!$A$2:$C$901,3,0)</f>
        <v>NORTE</v>
      </c>
      <c r="B59" s="126" t="s">
        <v>2720</v>
      </c>
      <c r="C59" s="96">
        <v>44436.648113425923</v>
      </c>
      <c r="D59" s="96" t="s">
        <v>2174</v>
      </c>
      <c r="E59" s="126">
        <v>396</v>
      </c>
      <c r="F59" s="151" t="str">
        <f>VLOOKUP(E59,VIP!$A$2:$O15565,2,0)</f>
        <v>DRBR396</v>
      </c>
      <c r="G59" s="151" t="str">
        <f>VLOOKUP(E59,'LISTADO ATM'!$A$2:$B$900,2,0)</f>
        <v xml:space="preserve">ATM Oficina Plaza Ulloa (La Fuente) </v>
      </c>
      <c r="H59" s="151" t="str">
        <f>VLOOKUP(E59,VIP!$A$2:$O20526,7,FALSE)</f>
        <v>Si</v>
      </c>
      <c r="I59" s="151" t="str">
        <f>VLOOKUP(E59,VIP!$A$2:$O12491,8,FALSE)</f>
        <v>Si</v>
      </c>
      <c r="J59" s="151" t="str">
        <f>VLOOKUP(E59,VIP!$A$2:$O12441,8,FALSE)</f>
        <v>Si</v>
      </c>
      <c r="K59" s="151" t="str">
        <f>VLOOKUP(E59,VIP!$A$2:$O16015,6,0)</f>
        <v>NO</v>
      </c>
      <c r="L59" s="135" t="s">
        <v>2456</v>
      </c>
      <c r="M59" s="95" t="s">
        <v>2438</v>
      </c>
      <c r="N59" s="95" t="s">
        <v>2444</v>
      </c>
      <c r="O59" s="151" t="s">
        <v>2446</v>
      </c>
      <c r="P59" s="151"/>
      <c r="Q59" s="129" t="s">
        <v>2456</v>
      </c>
      <c r="R59" s="44"/>
      <c r="S59" s="101"/>
      <c r="T59" s="101"/>
      <c r="U59" s="101"/>
      <c r="V59" s="78"/>
      <c r="W59" s="69"/>
    </row>
    <row r="60" spans="1:23" ht="18" x14ac:dyDescent="0.25">
      <c r="A60" s="151" t="str">
        <f>VLOOKUP(E60,'LISTADO ATM'!$A$2:$C$901,3,0)</f>
        <v>SUR</v>
      </c>
      <c r="B60" s="126" t="s">
        <v>2719</v>
      </c>
      <c r="C60" s="96">
        <v>44436.649444444447</v>
      </c>
      <c r="D60" s="96" t="s">
        <v>2174</v>
      </c>
      <c r="E60" s="126">
        <v>5</v>
      </c>
      <c r="F60" s="151" t="str">
        <f>VLOOKUP(E60,VIP!$A$2:$O15564,2,0)</f>
        <v>DRBR005</v>
      </c>
      <c r="G60" s="151" t="str">
        <f>VLOOKUP(E60,'LISTADO ATM'!$A$2:$B$900,2,0)</f>
        <v>ATM Oficina Autoservicio Villa Ofelia (San Juan)</v>
      </c>
      <c r="H60" s="151" t="str">
        <f>VLOOKUP(E60,VIP!$A$2:$O20525,7,FALSE)</f>
        <v>Si</v>
      </c>
      <c r="I60" s="151" t="str">
        <f>VLOOKUP(E60,VIP!$A$2:$O12490,8,FALSE)</f>
        <v>Si</v>
      </c>
      <c r="J60" s="151" t="str">
        <f>VLOOKUP(E60,VIP!$A$2:$O12440,8,FALSE)</f>
        <v>Si</v>
      </c>
      <c r="K60" s="151" t="str">
        <f>VLOOKUP(E60,VIP!$A$2:$O16014,6,0)</f>
        <v>NO</v>
      </c>
      <c r="L60" s="135" t="s">
        <v>2456</v>
      </c>
      <c r="M60" s="95" t="s">
        <v>2438</v>
      </c>
      <c r="N60" s="95" t="s">
        <v>2444</v>
      </c>
      <c r="O60" s="151" t="s">
        <v>2446</v>
      </c>
      <c r="P60" s="151"/>
      <c r="Q60" s="129" t="s">
        <v>2456</v>
      </c>
      <c r="R60" s="44"/>
      <c r="S60" s="101"/>
      <c r="T60" s="101"/>
      <c r="U60" s="101"/>
      <c r="V60" s="78"/>
      <c r="W60" s="69"/>
    </row>
    <row r="61" spans="1:23" ht="18" x14ac:dyDescent="0.25">
      <c r="A61" s="151" t="str">
        <f>VLOOKUP(E61,'LISTADO ATM'!$A$2:$C$901,3,0)</f>
        <v>DISTRITO NACIONAL</v>
      </c>
      <c r="B61" s="126" t="s">
        <v>2718</v>
      </c>
      <c r="C61" s="96">
        <v>44436.651238425926</v>
      </c>
      <c r="D61" s="96" t="s">
        <v>2174</v>
      </c>
      <c r="E61" s="126">
        <v>12</v>
      </c>
      <c r="F61" s="151" t="str">
        <f>VLOOKUP(E61,VIP!$A$2:$O15563,2,0)</f>
        <v>DRBR012</v>
      </c>
      <c r="G61" s="151" t="str">
        <f>VLOOKUP(E61,'LISTADO ATM'!$A$2:$B$900,2,0)</f>
        <v xml:space="preserve">ATM Comercial Ganadera (San Isidro) </v>
      </c>
      <c r="H61" s="151" t="str">
        <f>VLOOKUP(E61,VIP!$A$2:$O20524,7,FALSE)</f>
        <v>Si</v>
      </c>
      <c r="I61" s="151" t="str">
        <f>VLOOKUP(E61,VIP!$A$2:$O12489,8,FALSE)</f>
        <v>No</v>
      </c>
      <c r="J61" s="151" t="str">
        <f>VLOOKUP(E61,VIP!$A$2:$O12439,8,FALSE)</f>
        <v>No</v>
      </c>
      <c r="K61" s="151" t="str">
        <f>VLOOKUP(E61,VIP!$A$2:$O16013,6,0)</f>
        <v>NO</v>
      </c>
      <c r="L61" s="135" t="s">
        <v>2456</v>
      </c>
      <c r="M61" s="95" t="s">
        <v>2438</v>
      </c>
      <c r="N61" s="95" t="s">
        <v>2444</v>
      </c>
      <c r="O61" s="151" t="s">
        <v>2446</v>
      </c>
      <c r="P61" s="151"/>
      <c r="Q61" s="129" t="s">
        <v>2456</v>
      </c>
      <c r="R61" s="44"/>
      <c r="S61" s="101"/>
      <c r="T61" s="101"/>
      <c r="U61" s="101"/>
      <c r="V61" s="78"/>
      <c r="W61" s="69"/>
    </row>
    <row r="62" spans="1:23" ht="18" x14ac:dyDescent="0.25">
      <c r="A62" s="151" t="str">
        <f>VLOOKUP(E62,'LISTADO ATM'!$A$2:$C$901,3,0)</f>
        <v>DISTRITO NACIONAL</v>
      </c>
      <c r="B62" s="126" t="s">
        <v>2717</v>
      </c>
      <c r="C62" s="96">
        <v>44436.651863425926</v>
      </c>
      <c r="D62" s="96" t="s">
        <v>2460</v>
      </c>
      <c r="E62" s="126">
        <v>567</v>
      </c>
      <c r="F62" s="151" t="str">
        <f>VLOOKUP(E62,VIP!$A$2:$O15562,2,0)</f>
        <v>DRBR015</v>
      </c>
      <c r="G62" s="151" t="str">
        <f>VLOOKUP(E62,'LISTADO ATM'!$A$2:$B$900,2,0)</f>
        <v xml:space="preserve">ATM Oficina Máximo Gómez </v>
      </c>
      <c r="H62" s="151" t="str">
        <f>VLOOKUP(E62,VIP!$A$2:$O20523,7,FALSE)</f>
        <v>Si</v>
      </c>
      <c r="I62" s="151" t="str">
        <f>VLOOKUP(E62,VIP!$A$2:$O12488,8,FALSE)</f>
        <v>Si</v>
      </c>
      <c r="J62" s="151" t="str">
        <f>VLOOKUP(E62,VIP!$A$2:$O12438,8,FALSE)</f>
        <v>Si</v>
      </c>
      <c r="K62" s="151" t="str">
        <f>VLOOKUP(E62,VIP!$A$2:$O16012,6,0)</f>
        <v>NO</v>
      </c>
      <c r="L62" s="135" t="s">
        <v>2434</v>
      </c>
      <c r="M62" s="95" t="s">
        <v>2438</v>
      </c>
      <c r="N62" s="95" t="s">
        <v>2444</v>
      </c>
      <c r="O62" s="151" t="s">
        <v>2461</v>
      </c>
      <c r="P62" s="151"/>
      <c r="Q62" s="129" t="s">
        <v>2434</v>
      </c>
      <c r="R62" s="44"/>
      <c r="S62" s="101"/>
      <c r="T62" s="101"/>
      <c r="U62" s="101"/>
      <c r="V62" s="78"/>
      <c r="W62" s="69"/>
    </row>
    <row r="63" spans="1:23" ht="18" x14ac:dyDescent="0.25">
      <c r="A63" s="151" t="str">
        <f>VLOOKUP(E63,'LISTADO ATM'!$A$2:$C$901,3,0)</f>
        <v>NORTE</v>
      </c>
      <c r="B63" s="126" t="s">
        <v>2716</v>
      </c>
      <c r="C63" s="96">
        <v>44436.652731481481</v>
      </c>
      <c r="D63" s="96" t="s">
        <v>2174</v>
      </c>
      <c r="E63" s="126">
        <v>129</v>
      </c>
      <c r="F63" s="151" t="str">
        <f>VLOOKUP(E63,VIP!$A$2:$O15561,2,0)</f>
        <v>DRBR129</v>
      </c>
      <c r="G63" s="151" t="str">
        <f>VLOOKUP(E63,'LISTADO ATM'!$A$2:$B$900,2,0)</f>
        <v xml:space="preserve">ATM Multicentro La Sirena (Santiago) </v>
      </c>
      <c r="H63" s="151" t="str">
        <f>VLOOKUP(E63,VIP!$A$2:$O20522,7,FALSE)</f>
        <v>Si</v>
      </c>
      <c r="I63" s="151" t="str">
        <f>VLOOKUP(E63,VIP!$A$2:$O12487,8,FALSE)</f>
        <v>Si</v>
      </c>
      <c r="J63" s="151" t="str">
        <f>VLOOKUP(E63,VIP!$A$2:$O12437,8,FALSE)</f>
        <v>Si</v>
      </c>
      <c r="K63" s="151" t="str">
        <f>VLOOKUP(E63,VIP!$A$2:$O16011,6,0)</f>
        <v>SI</v>
      </c>
      <c r="L63" s="135" t="s">
        <v>2456</v>
      </c>
      <c r="M63" s="95" t="s">
        <v>2438</v>
      </c>
      <c r="N63" s="95" t="s">
        <v>2444</v>
      </c>
      <c r="O63" s="151" t="s">
        <v>2446</v>
      </c>
      <c r="P63" s="151"/>
      <c r="Q63" s="129" t="s">
        <v>2456</v>
      </c>
      <c r="R63" s="44"/>
      <c r="S63" s="101"/>
      <c r="T63" s="101"/>
      <c r="U63" s="101"/>
      <c r="V63" s="78"/>
      <c r="W63" s="69"/>
    </row>
    <row r="64" spans="1:23" ht="18" x14ac:dyDescent="0.25">
      <c r="A64" s="151" t="str">
        <f>VLOOKUP(E64,'LISTADO ATM'!$A$2:$C$901,3,0)</f>
        <v>NORTE</v>
      </c>
      <c r="B64" s="126" t="s">
        <v>2715</v>
      </c>
      <c r="C64" s="96">
        <v>44436.705208333333</v>
      </c>
      <c r="D64" s="96" t="s">
        <v>2460</v>
      </c>
      <c r="E64" s="126">
        <v>142</v>
      </c>
      <c r="F64" s="151" t="str">
        <f>VLOOKUP(E64,VIP!$A$2:$O15560,2,0)</f>
        <v>DRBR142</v>
      </c>
      <c r="G64" s="151" t="str">
        <f>VLOOKUP(E64,'LISTADO ATM'!$A$2:$B$900,2,0)</f>
        <v xml:space="preserve">ATM Centro de Caja Galerías Bonao </v>
      </c>
      <c r="H64" s="151" t="str">
        <f>VLOOKUP(E64,VIP!$A$2:$O20521,7,FALSE)</f>
        <v>Si</v>
      </c>
      <c r="I64" s="151" t="str">
        <f>VLOOKUP(E64,VIP!$A$2:$O12486,8,FALSE)</f>
        <v>Si</v>
      </c>
      <c r="J64" s="151" t="str">
        <f>VLOOKUP(E64,VIP!$A$2:$O12436,8,FALSE)</f>
        <v>Si</v>
      </c>
      <c r="K64" s="151" t="str">
        <f>VLOOKUP(E64,VIP!$A$2:$O16010,6,0)</f>
        <v>SI</v>
      </c>
      <c r="L64" s="135" t="s">
        <v>2434</v>
      </c>
      <c r="M64" s="95" t="s">
        <v>2438</v>
      </c>
      <c r="N64" s="95" t="s">
        <v>2444</v>
      </c>
      <c r="O64" s="151" t="s">
        <v>2626</v>
      </c>
      <c r="P64" s="151"/>
      <c r="Q64" s="129" t="s">
        <v>2434</v>
      </c>
      <c r="R64" s="44"/>
      <c r="S64" s="101"/>
      <c r="T64" s="101"/>
      <c r="U64" s="101"/>
      <c r="V64" s="78"/>
      <c r="W64" s="69"/>
    </row>
    <row r="65" spans="1:23" ht="18" x14ac:dyDescent="0.25">
      <c r="A65" s="151" t="str">
        <f>VLOOKUP(E65,'LISTADO ATM'!$A$2:$C$901,3,0)</f>
        <v>NORTE</v>
      </c>
      <c r="B65" s="126" t="s">
        <v>2714</v>
      </c>
      <c r="C65" s="96">
        <v>44436.726817129631</v>
      </c>
      <c r="D65" s="96" t="s">
        <v>2175</v>
      </c>
      <c r="E65" s="126">
        <v>799</v>
      </c>
      <c r="F65" s="151" t="str">
        <f>VLOOKUP(E65,VIP!$A$2:$O15558,2,0)</f>
        <v>DRBR799</v>
      </c>
      <c r="G65" s="151" t="str">
        <f>VLOOKUP(E65,'LISTADO ATM'!$A$2:$B$900,2,0)</f>
        <v xml:space="preserve">ATM Clínica Corominas (Santiago) </v>
      </c>
      <c r="H65" s="151" t="str">
        <f>VLOOKUP(E65,VIP!$A$2:$O20519,7,FALSE)</f>
        <v>Si</v>
      </c>
      <c r="I65" s="151" t="str">
        <f>VLOOKUP(E65,VIP!$A$2:$O12484,8,FALSE)</f>
        <v>Si</v>
      </c>
      <c r="J65" s="151" t="str">
        <f>VLOOKUP(E65,VIP!$A$2:$O12434,8,FALSE)</f>
        <v>Si</v>
      </c>
      <c r="K65" s="151" t="str">
        <f>VLOOKUP(E65,VIP!$A$2:$O16008,6,0)</f>
        <v>NO</v>
      </c>
      <c r="L65" s="135" t="s">
        <v>2239</v>
      </c>
      <c r="M65" s="95" t="s">
        <v>2438</v>
      </c>
      <c r="N65" s="95" t="s">
        <v>2444</v>
      </c>
      <c r="O65" s="151" t="s">
        <v>2581</v>
      </c>
      <c r="P65" s="151"/>
      <c r="Q65" s="129" t="s">
        <v>2239</v>
      </c>
      <c r="R65" s="44"/>
      <c r="S65" s="101"/>
      <c r="T65" s="101"/>
      <c r="U65" s="101"/>
      <c r="V65" s="78"/>
      <c r="W65" s="69"/>
    </row>
    <row r="66" spans="1:23" ht="18" x14ac:dyDescent="0.25">
      <c r="A66" s="151" t="str">
        <f>VLOOKUP(E66,'LISTADO ATM'!$A$2:$C$901,3,0)</f>
        <v>NORTE</v>
      </c>
      <c r="B66" s="126" t="s">
        <v>2713</v>
      </c>
      <c r="C66" s="96">
        <v>44436.727569444447</v>
      </c>
      <c r="D66" s="96" t="s">
        <v>2175</v>
      </c>
      <c r="E66" s="126">
        <v>73</v>
      </c>
      <c r="F66" s="151" t="str">
        <f>VLOOKUP(E66,VIP!$A$2:$O15557,2,0)</f>
        <v>DRBR073</v>
      </c>
      <c r="G66" s="151" t="str">
        <f>VLOOKUP(E66,'LISTADO ATM'!$A$2:$B$900,2,0)</f>
        <v xml:space="preserve">ATM Oficina Playa Dorada </v>
      </c>
      <c r="H66" s="151" t="str">
        <f>VLOOKUP(E66,VIP!$A$2:$O20518,7,FALSE)</f>
        <v>Si</v>
      </c>
      <c r="I66" s="151" t="str">
        <f>VLOOKUP(E66,VIP!$A$2:$O12483,8,FALSE)</f>
        <v>Si</v>
      </c>
      <c r="J66" s="151" t="str">
        <f>VLOOKUP(E66,VIP!$A$2:$O12433,8,FALSE)</f>
        <v>Si</v>
      </c>
      <c r="K66" s="151" t="str">
        <f>VLOOKUP(E66,VIP!$A$2:$O16007,6,0)</f>
        <v>NO</v>
      </c>
      <c r="L66" s="135" t="s">
        <v>2239</v>
      </c>
      <c r="M66" s="95" t="s">
        <v>2438</v>
      </c>
      <c r="N66" s="95" t="s">
        <v>2444</v>
      </c>
      <c r="O66" s="151" t="s">
        <v>2581</v>
      </c>
      <c r="P66" s="151"/>
      <c r="Q66" s="129" t="s">
        <v>2239</v>
      </c>
      <c r="R66" s="44"/>
      <c r="S66" s="101"/>
      <c r="T66" s="101"/>
      <c r="U66" s="101"/>
      <c r="V66" s="78"/>
      <c r="W66" s="69"/>
    </row>
    <row r="67" spans="1:23" ht="18" x14ac:dyDescent="0.25">
      <c r="A67" s="151" t="str">
        <f>VLOOKUP(E67,'LISTADO ATM'!$A$2:$C$901,3,0)</f>
        <v>ESTE</v>
      </c>
      <c r="B67" s="126" t="s">
        <v>2712</v>
      </c>
      <c r="C67" s="96">
        <v>44436.742129629631</v>
      </c>
      <c r="D67" s="96" t="s">
        <v>2174</v>
      </c>
      <c r="E67" s="126">
        <v>117</v>
      </c>
      <c r="F67" s="151" t="str">
        <f>VLOOKUP(E67,VIP!$A$2:$O15556,2,0)</f>
        <v>DRBR117</v>
      </c>
      <c r="G67" s="151" t="str">
        <f>VLOOKUP(E67,'LISTADO ATM'!$A$2:$B$900,2,0)</f>
        <v xml:space="preserve">ATM Oficina El Seybo </v>
      </c>
      <c r="H67" s="151" t="str">
        <f>VLOOKUP(E67,VIP!$A$2:$O20517,7,FALSE)</f>
        <v>Si</v>
      </c>
      <c r="I67" s="151" t="str">
        <f>VLOOKUP(E67,VIP!$A$2:$O12482,8,FALSE)</f>
        <v>Si</v>
      </c>
      <c r="J67" s="151" t="str">
        <f>VLOOKUP(E67,VIP!$A$2:$O12432,8,FALSE)</f>
        <v>Si</v>
      </c>
      <c r="K67" s="151" t="str">
        <f>VLOOKUP(E67,VIP!$A$2:$O16006,6,0)</f>
        <v>SI</v>
      </c>
      <c r="L67" s="135" t="s">
        <v>2628</v>
      </c>
      <c r="M67" s="95" t="s">
        <v>2438</v>
      </c>
      <c r="N67" s="95" t="s">
        <v>2444</v>
      </c>
      <c r="O67" s="151" t="s">
        <v>2446</v>
      </c>
      <c r="P67" s="151" t="s">
        <v>2624</v>
      </c>
      <c r="Q67" s="129" t="s">
        <v>2628</v>
      </c>
      <c r="R67" s="44"/>
      <c r="S67" s="101"/>
      <c r="T67" s="101"/>
      <c r="U67" s="101"/>
      <c r="V67" s="78"/>
      <c r="W67" s="69"/>
    </row>
    <row r="68" spans="1:23" ht="18" x14ac:dyDescent="0.25">
      <c r="A68" s="151" t="str">
        <f>VLOOKUP(E68,'LISTADO ATM'!$A$2:$C$901,3,0)</f>
        <v>DISTRITO NACIONAL</v>
      </c>
      <c r="B68" s="126" t="s">
        <v>2711</v>
      </c>
      <c r="C68" s="96">
        <v>44436.745798611111</v>
      </c>
      <c r="D68" s="96" t="s">
        <v>2174</v>
      </c>
      <c r="E68" s="126">
        <v>527</v>
      </c>
      <c r="F68" s="151" t="str">
        <f>VLOOKUP(E68,VIP!$A$2:$O15555,2,0)</f>
        <v>DRBR527</v>
      </c>
      <c r="G68" s="151" t="str">
        <f>VLOOKUP(E68,'LISTADO ATM'!$A$2:$B$900,2,0)</f>
        <v>ATM Oficina Zona Oriental II</v>
      </c>
      <c r="H68" s="151" t="str">
        <f>VLOOKUP(E68,VIP!$A$2:$O20516,7,FALSE)</f>
        <v>Si</v>
      </c>
      <c r="I68" s="151" t="str">
        <f>VLOOKUP(E68,VIP!$A$2:$O12481,8,FALSE)</f>
        <v>Si</v>
      </c>
      <c r="J68" s="151" t="str">
        <f>VLOOKUP(E68,VIP!$A$2:$O12431,8,FALSE)</f>
        <v>Si</v>
      </c>
      <c r="K68" s="151" t="str">
        <f>VLOOKUP(E68,VIP!$A$2:$O16005,6,0)</f>
        <v>SI</v>
      </c>
      <c r="L68" s="135" t="s">
        <v>2628</v>
      </c>
      <c r="M68" s="95" t="s">
        <v>2438</v>
      </c>
      <c r="N68" s="95" t="s">
        <v>2444</v>
      </c>
      <c r="O68" s="151" t="s">
        <v>2446</v>
      </c>
      <c r="P68" s="151" t="s">
        <v>2624</v>
      </c>
      <c r="Q68" s="129" t="s">
        <v>2628</v>
      </c>
      <c r="R68" s="44"/>
      <c r="S68" s="101"/>
      <c r="T68" s="101"/>
      <c r="U68" s="101"/>
      <c r="V68" s="78"/>
      <c r="W68" s="69"/>
    </row>
    <row r="69" spans="1:23" ht="18" x14ac:dyDescent="0.25">
      <c r="A69" s="151" t="str">
        <f>VLOOKUP(E69,'LISTADO ATM'!$A$2:$C$901,3,0)</f>
        <v>NORTE</v>
      </c>
      <c r="B69" s="126" t="s">
        <v>2710</v>
      </c>
      <c r="C69" s="96">
        <v>44436.746782407405</v>
      </c>
      <c r="D69" s="96" t="s">
        <v>2175</v>
      </c>
      <c r="E69" s="126">
        <v>171</v>
      </c>
      <c r="F69" s="151" t="str">
        <f>VLOOKUP(E69,VIP!$A$2:$O15554,2,0)</f>
        <v>DRBR171</v>
      </c>
      <c r="G69" s="151" t="str">
        <f>VLOOKUP(E69,'LISTADO ATM'!$A$2:$B$900,2,0)</f>
        <v xml:space="preserve">ATM Oficina Moca </v>
      </c>
      <c r="H69" s="151" t="str">
        <f>VLOOKUP(E69,VIP!$A$2:$O20515,7,FALSE)</f>
        <v>Si</v>
      </c>
      <c r="I69" s="151" t="str">
        <f>VLOOKUP(E69,VIP!$A$2:$O12480,8,FALSE)</f>
        <v>Si</v>
      </c>
      <c r="J69" s="151" t="str">
        <f>VLOOKUP(E69,VIP!$A$2:$O12430,8,FALSE)</f>
        <v>Si</v>
      </c>
      <c r="K69" s="151" t="str">
        <f>VLOOKUP(E69,VIP!$A$2:$O16004,6,0)</f>
        <v>NO</v>
      </c>
      <c r="L69" s="135" t="s">
        <v>2628</v>
      </c>
      <c r="M69" s="95" t="s">
        <v>2438</v>
      </c>
      <c r="N69" s="95" t="s">
        <v>2444</v>
      </c>
      <c r="O69" s="151" t="s">
        <v>2581</v>
      </c>
      <c r="P69" s="151" t="s">
        <v>2624</v>
      </c>
      <c r="Q69" s="129" t="s">
        <v>2628</v>
      </c>
      <c r="R69" s="44"/>
      <c r="S69" s="101"/>
      <c r="T69" s="101"/>
      <c r="U69" s="101"/>
      <c r="V69" s="78"/>
      <c r="W69" s="69"/>
    </row>
    <row r="70" spans="1:23" ht="18" x14ac:dyDescent="0.25">
      <c r="A70" s="151" t="str">
        <f>VLOOKUP(E70,'LISTADO ATM'!$A$2:$C$901,3,0)</f>
        <v>NORTE</v>
      </c>
      <c r="B70" s="126" t="s">
        <v>2709</v>
      </c>
      <c r="C70" s="96">
        <v>44436.747789351852</v>
      </c>
      <c r="D70" s="96" t="s">
        <v>2174</v>
      </c>
      <c r="E70" s="126">
        <v>483</v>
      </c>
      <c r="F70" s="151" t="str">
        <f>VLOOKUP(E70,VIP!$A$2:$O15553,2,0)</f>
        <v>DRBR483</v>
      </c>
      <c r="G70" s="151" t="str">
        <f>VLOOKUP(E70,'LISTADO ATM'!$A$2:$B$900,2,0)</f>
        <v xml:space="preserve">ATM S/M Karla (Dajabón) </v>
      </c>
      <c r="H70" s="151" t="str">
        <f>VLOOKUP(E70,VIP!$A$2:$O20514,7,FALSE)</f>
        <v>Si</v>
      </c>
      <c r="I70" s="151" t="str">
        <f>VLOOKUP(E70,VIP!$A$2:$O12479,8,FALSE)</f>
        <v>Si</v>
      </c>
      <c r="J70" s="151" t="str">
        <f>VLOOKUP(E70,VIP!$A$2:$O12429,8,FALSE)</f>
        <v>Si</v>
      </c>
      <c r="K70" s="151" t="str">
        <f>VLOOKUP(E70,VIP!$A$2:$O16003,6,0)</f>
        <v>NO</v>
      </c>
      <c r="L70" s="135" t="s">
        <v>2239</v>
      </c>
      <c r="M70" s="95" t="s">
        <v>2438</v>
      </c>
      <c r="N70" s="95" t="s">
        <v>2444</v>
      </c>
      <c r="O70" s="151" t="s">
        <v>2446</v>
      </c>
      <c r="P70" s="151"/>
      <c r="Q70" s="129" t="s">
        <v>2239</v>
      </c>
      <c r="R70" s="44"/>
      <c r="S70" s="101"/>
      <c r="T70" s="101"/>
      <c r="U70" s="101"/>
      <c r="V70" s="78"/>
      <c r="W70" s="69"/>
    </row>
    <row r="71" spans="1:23" ht="18" x14ac:dyDescent="0.25">
      <c r="A71" s="151" t="str">
        <f>VLOOKUP(E71,'LISTADO ATM'!$A$2:$C$901,3,0)</f>
        <v>DISTRITO NACIONAL</v>
      </c>
      <c r="B71" s="126" t="s">
        <v>2708</v>
      </c>
      <c r="C71" s="96">
        <v>44436.765914351854</v>
      </c>
      <c r="D71" s="96" t="s">
        <v>2174</v>
      </c>
      <c r="E71" s="126">
        <v>596</v>
      </c>
      <c r="F71" s="151" t="str">
        <f>VLOOKUP(E71,VIP!$A$2:$O15552,2,0)</f>
        <v>DRBR274</v>
      </c>
      <c r="G71" s="151" t="str">
        <f>VLOOKUP(E71,'LISTADO ATM'!$A$2:$B$900,2,0)</f>
        <v xml:space="preserve">ATM Autobanco Malecón Center </v>
      </c>
      <c r="H71" s="151" t="str">
        <f>VLOOKUP(E71,VIP!$A$2:$O20513,7,FALSE)</f>
        <v>Si</v>
      </c>
      <c r="I71" s="151" t="str">
        <f>VLOOKUP(E71,VIP!$A$2:$O12478,8,FALSE)</f>
        <v>Si</v>
      </c>
      <c r="J71" s="151" t="str">
        <f>VLOOKUP(E71,VIP!$A$2:$O12428,8,FALSE)</f>
        <v>Si</v>
      </c>
      <c r="K71" s="151" t="str">
        <f>VLOOKUP(E71,VIP!$A$2:$O16002,6,0)</f>
        <v>NO</v>
      </c>
      <c r="L71" s="135" t="s">
        <v>2213</v>
      </c>
      <c r="M71" s="95" t="s">
        <v>2438</v>
      </c>
      <c r="N71" s="95" t="s">
        <v>2444</v>
      </c>
      <c r="O71" s="151" t="s">
        <v>2446</v>
      </c>
      <c r="P71" s="151"/>
      <c r="Q71" s="129" t="s">
        <v>2213</v>
      </c>
      <c r="R71" s="44"/>
      <c r="S71" s="101"/>
      <c r="T71" s="101"/>
      <c r="U71" s="101"/>
      <c r="V71" s="78"/>
      <c r="W71" s="69"/>
    </row>
    <row r="72" spans="1:23" ht="18" x14ac:dyDescent="0.25">
      <c r="A72" s="151" t="str">
        <f>VLOOKUP(E72,'LISTADO ATM'!$A$2:$C$901,3,0)</f>
        <v>NORTE</v>
      </c>
      <c r="B72" s="126" t="s">
        <v>2707</v>
      </c>
      <c r="C72" s="96">
        <v>44436.768020833333</v>
      </c>
      <c r="D72" s="96" t="s">
        <v>2175</v>
      </c>
      <c r="E72" s="126">
        <v>882</v>
      </c>
      <c r="F72" s="151" t="str">
        <f>VLOOKUP(E72,VIP!$A$2:$O15551,2,0)</f>
        <v>DRBR882</v>
      </c>
      <c r="G72" s="151" t="str">
        <f>VLOOKUP(E72,'LISTADO ATM'!$A$2:$B$900,2,0)</f>
        <v xml:space="preserve">ATM Oficina Moca II </v>
      </c>
      <c r="H72" s="151" t="str">
        <f>VLOOKUP(E72,VIP!$A$2:$O20512,7,FALSE)</f>
        <v>Si</v>
      </c>
      <c r="I72" s="151" t="str">
        <f>VLOOKUP(E72,VIP!$A$2:$O12477,8,FALSE)</f>
        <v>Si</v>
      </c>
      <c r="J72" s="151" t="str">
        <f>VLOOKUP(E72,VIP!$A$2:$O12427,8,FALSE)</f>
        <v>Si</v>
      </c>
      <c r="K72" s="151" t="str">
        <f>VLOOKUP(E72,VIP!$A$2:$O16001,6,0)</f>
        <v>SI</v>
      </c>
      <c r="L72" s="135" t="s">
        <v>2213</v>
      </c>
      <c r="M72" s="95" t="s">
        <v>2438</v>
      </c>
      <c r="N72" s="95" t="s">
        <v>2444</v>
      </c>
      <c r="O72" s="151" t="s">
        <v>2581</v>
      </c>
      <c r="P72" s="151"/>
      <c r="Q72" s="129" t="s">
        <v>2213</v>
      </c>
      <c r="R72" s="44"/>
      <c r="S72" s="101"/>
      <c r="T72" s="101"/>
      <c r="U72" s="101"/>
      <c r="V72" s="78"/>
      <c r="W72" s="69"/>
    </row>
    <row r="73" spans="1:23" ht="18" x14ac:dyDescent="0.25">
      <c r="A73" s="151" t="str">
        <f>VLOOKUP(E73,'LISTADO ATM'!$A$2:$C$901,3,0)</f>
        <v>DISTRITO NACIONAL</v>
      </c>
      <c r="B73" s="126" t="s">
        <v>2706</v>
      </c>
      <c r="C73" s="96">
        <v>44436.769594907404</v>
      </c>
      <c r="D73" s="96" t="s">
        <v>2441</v>
      </c>
      <c r="E73" s="126">
        <v>562</v>
      </c>
      <c r="F73" s="151" t="str">
        <f>VLOOKUP(E73,VIP!$A$2:$O15550,2,0)</f>
        <v>DRBR226</v>
      </c>
      <c r="G73" s="151" t="str">
        <f>VLOOKUP(E73,'LISTADO ATM'!$A$2:$B$900,2,0)</f>
        <v xml:space="preserve">ATM S/M Jumbo Carretera Mella </v>
      </c>
      <c r="H73" s="151" t="str">
        <f>VLOOKUP(E73,VIP!$A$2:$O20511,7,FALSE)</f>
        <v>Si</v>
      </c>
      <c r="I73" s="151" t="str">
        <f>VLOOKUP(E73,VIP!$A$2:$O12476,8,FALSE)</f>
        <v>Si</v>
      </c>
      <c r="J73" s="151" t="str">
        <f>VLOOKUP(E73,VIP!$A$2:$O12426,8,FALSE)</f>
        <v>Si</v>
      </c>
      <c r="K73" s="151" t="str">
        <f>VLOOKUP(E73,VIP!$A$2:$O16000,6,0)</f>
        <v>SI</v>
      </c>
      <c r="L73" s="135" t="s">
        <v>2410</v>
      </c>
      <c r="M73" s="95" t="s">
        <v>2438</v>
      </c>
      <c r="N73" s="95" t="s">
        <v>2444</v>
      </c>
      <c r="O73" s="151" t="s">
        <v>2445</v>
      </c>
      <c r="P73" s="151"/>
      <c r="Q73" s="129" t="s">
        <v>2410</v>
      </c>
      <c r="R73" s="44"/>
      <c r="S73" s="101"/>
      <c r="T73" s="101"/>
      <c r="U73" s="101"/>
      <c r="V73" s="78"/>
      <c r="W73" s="69"/>
    </row>
    <row r="74" spans="1:23" ht="18" x14ac:dyDescent="0.25">
      <c r="A74" s="151" t="str">
        <f>VLOOKUP(E74,'LISTADO ATM'!$A$2:$C$901,3,0)</f>
        <v>DISTRITO NACIONAL</v>
      </c>
      <c r="B74" s="126" t="s">
        <v>2705</v>
      </c>
      <c r="C74" s="96">
        <v>44436.771851851852</v>
      </c>
      <c r="D74" s="96" t="s">
        <v>2441</v>
      </c>
      <c r="E74" s="126">
        <v>238</v>
      </c>
      <c r="F74" s="151" t="str">
        <f>VLOOKUP(E74,VIP!$A$2:$O15549,2,0)</f>
        <v>DRBR238</v>
      </c>
      <c r="G74" s="151" t="str">
        <f>VLOOKUP(E74,'LISTADO ATM'!$A$2:$B$900,2,0)</f>
        <v xml:space="preserve">ATM Multicentro La Sirena Charles de Gaulle </v>
      </c>
      <c r="H74" s="151" t="str">
        <f>VLOOKUP(E74,VIP!$A$2:$O20510,7,FALSE)</f>
        <v>Si</v>
      </c>
      <c r="I74" s="151" t="str">
        <f>VLOOKUP(E74,VIP!$A$2:$O12475,8,FALSE)</f>
        <v>Si</v>
      </c>
      <c r="J74" s="151" t="str">
        <f>VLOOKUP(E74,VIP!$A$2:$O12425,8,FALSE)</f>
        <v>Si</v>
      </c>
      <c r="K74" s="151" t="str">
        <f>VLOOKUP(E74,VIP!$A$2:$O15999,6,0)</f>
        <v>No</v>
      </c>
      <c r="L74" s="135" t="s">
        <v>2410</v>
      </c>
      <c r="M74" s="95" t="s">
        <v>2438</v>
      </c>
      <c r="N74" s="95" t="s">
        <v>2444</v>
      </c>
      <c r="O74" s="151" t="s">
        <v>2445</v>
      </c>
      <c r="P74" s="151"/>
      <c r="Q74" s="129" t="s">
        <v>2410</v>
      </c>
      <c r="R74" s="44"/>
      <c r="S74" s="101"/>
      <c r="T74" s="101"/>
      <c r="U74" s="101"/>
      <c r="V74" s="78"/>
      <c r="W74" s="69"/>
    </row>
    <row r="75" spans="1:23" ht="18" x14ac:dyDescent="0.25">
      <c r="A75" s="151" t="str">
        <f>VLOOKUP(E75,'LISTADO ATM'!$A$2:$C$901,3,0)</f>
        <v>DISTRITO NACIONAL</v>
      </c>
      <c r="B75" s="126" t="s">
        <v>2704</v>
      </c>
      <c r="C75" s="96">
        <v>44436.774548611109</v>
      </c>
      <c r="D75" s="96" t="s">
        <v>2460</v>
      </c>
      <c r="E75" s="126">
        <v>516</v>
      </c>
      <c r="F75" s="151" t="str">
        <f>VLOOKUP(E75,VIP!$A$2:$O15548,2,0)</f>
        <v>DRBR516</v>
      </c>
      <c r="G75" s="151" t="str">
        <f>VLOOKUP(E75,'LISTADO ATM'!$A$2:$B$900,2,0)</f>
        <v xml:space="preserve">ATM Oficina Gascue </v>
      </c>
      <c r="H75" s="151" t="str">
        <f>VLOOKUP(E75,VIP!$A$2:$O20509,7,FALSE)</f>
        <v>Si</v>
      </c>
      <c r="I75" s="151" t="str">
        <f>VLOOKUP(E75,VIP!$A$2:$O12474,8,FALSE)</f>
        <v>Si</v>
      </c>
      <c r="J75" s="151" t="str">
        <f>VLOOKUP(E75,VIP!$A$2:$O12424,8,FALSE)</f>
        <v>Si</v>
      </c>
      <c r="K75" s="151" t="str">
        <f>VLOOKUP(E75,VIP!$A$2:$O15998,6,0)</f>
        <v>SI</v>
      </c>
      <c r="L75" s="135" t="s">
        <v>2410</v>
      </c>
      <c r="M75" s="95" t="s">
        <v>2438</v>
      </c>
      <c r="N75" s="95" t="s">
        <v>2444</v>
      </c>
      <c r="O75" s="151" t="s">
        <v>2626</v>
      </c>
      <c r="P75" s="151"/>
      <c r="Q75" s="129" t="s">
        <v>2410</v>
      </c>
      <c r="R75" s="44"/>
      <c r="S75" s="101"/>
      <c r="T75" s="101"/>
      <c r="U75" s="101"/>
      <c r="V75" s="78"/>
      <c r="W75" s="69"/>
    </row>
    <row r="76" spans="1:23" ht="18" x14ac:dyDescent="0.25">
      <c r="A76" s="151" t="str">
        <f>VLOOKUP(E76,'LISTADO ATM'!$A$2:$C$901,3,0)</f>
        <v>ESTE</v>
      </c>
      <c r="B76" s="126" t="s">
        <v>2703</v>
      </c>
      <c r="C76" s="96">
        <v>44436.774930555555</v>
      </c>
      <c r="D76" s="96" t="s">
        <v>2174</v>
      </c>
      <c r="E76" s="126">
        <v>294</v>
      </c>
      <c r="F76" s="151" t="str">
        <f>VLOOKUP(E76,VIP!$A$2:$O15547,2,0)</f>
        <v>DRBR294</v>
      </c>
      <c r="G76" s="151" t="str">
        <f>VLOOKUP(E76,'LISTADO ATM'!$A$2:$B$900,2,0)</f>
        <v xml:space="preserve">ATM Plaza Zaglul San Pedro II </v>
      </c>
      <c r="H76" s="151" t="str">
        <f>VLOOKUP(E76,VIP!$A$2:$O20508,7,FALSE)</f>
        <v>Si</v>
      </c>
      <c r="I76" s="151" t="str">
        <f>VLOOKUP(E76,VIP!$A$2:$O12473,8,FALSE)</f>
        <v>Si</v>
      </c>
      <c r="J76" s="151" t="str">
        <f>VLOOKUP(E76,VIP!$A$2:$O12423,8,FALSE)</f>
        <v>Si</v>
      </c>
      <c r="K76" s="151" t="str">
        <f>VLOOKUP(E76,VIP!$A$2:$O15997,6,0)</f>
        <v>NO</v>
      </c>
      <c r="L76" s="135" t="s">
        <v>2213</v>
      </c>
      <c r="M76" s="95" t="s">
        <v>2438</v>
      </c>
      <c r="N76" s="95" t="s">
        <v>2444</v>
      </c>
      <c r="O76" s="151" t="s">
        <v>2446</v>
      </c>
      <c r="P76" s="151"/>
      <c r="Q76" s="129" t="s">
        <v>2213</v>
      </c>
      <c r="R76" s="44"/>
      <c r="S76" s="101"/>
      <c r="T76" s="101"/>
      <c r="U76" s="101"/>
      <c r="V76" s="78"/>
      <c r="W76" s="69"/>
    </row>
    <row r="77" spans="1:23" ht="18" x14ac:dyDescent="0.25">
      <c r="A77" s="151" t="str">
        <f>VLOOKUP(E77,'LISTADO ATM'!$A$2:$C$901,3,0)</f>
        <v>DISTRITO NACIONAL</v>
      </c>
      <c r="B77" s="126" t="s">
        <v>2702</v>
      </c>
      <c r="C77" s="96">
        <v>44436.782951388886</v>
      </c>
      <c r="D77" s="96" t="s">
        <v>2441</v>
      </c>
      <c r="E77" s="126">
        <v>580</v>
      </c>
      <c r="F77" s="151" t="str">
        <f>VLOOKUP(E77,VIP!$A$2:$O15545,2,0)</f>
        <v>DRBR523</v>
      </c>
      <c r="G77" s="151" t="str">
        <f>VLOOKUP(E77,'LISTADO ATM'!$A$2:$B$900,2,0)</f>
        <v xml:space="preserve">ATM Edificio Propagas </v>
      </c>
      <c r="H77" s="151" t="str">
        <f>VLOOKUP(E77,VIP!$A$2:$O20506,7,FALSE)</f>
        <v>Si</v>
      </c>
      <c r="I77" s="151" t="str">
        <f>VLOOKUP(E77,VIP!$A$2:$O12471,8,FALSE)</f>
        <v>Si</v>
      </c>
      <c r="J77" s="151" t="str">
        <f>VLOOKUP(E77,VIP!$A$2:$O12421,8,FALSE)</f>
        <v>Si</v>
      </c>
      <c r="K77" s="151" t="str">
        <f>VLOOKUP(E77,VIP!$A$2:$O15995,6,0)</f>
        <v>NO</v>
      </c>
      <c r="L77" s="135" t="s">
        <v>2434</v>
      </c>
      <c r="M77" s="95" t="s">
        <v>2438</v>
      </c>
      <c r="N77" s="95" t="s">
        <v>2444</v>
      </c>
      <c r="O77" s="151" t="s">
        <v>2445</v>
      </c>
      <c r="P77" s="151"/>
      <c r="Q77" s="129" t="s">
        <v>2434</v>
      </c>
      <c r="R77" s="44"/>
      <c r="S77" s="101"/>
      <c r="T77" s="101"/>
      <c r="U77" s="101"/>
      <c r="V77" s="78"/>
      <c r="W77" s="69"/>
    </row>
    <row r="78" spans="1:23" ht="18" x14ac:dyDescent="0.25">
      <c r="A78" s="151" t="str">
        <f>VLOOKUP(E78,'LISTADO ATM'!$A$2:$C$901,3,0)</f>
        <v>ESTE</v>
      </c>
      <c r="B78" s="126" t="s">
        <v>2699</v>
      </c>
      <c r="C78" s="96">
        <v>44436.784016203703</v>
      </c>
      <c r="D78" s="96" t="s">
        <v>2700</v>
      </c>
      <c r="E78" s="126">
        <v>822</v>
      </c>
      <c r="F78" s="151" t="str">
        <f>VLOOKUP(E78,VIP!$A$2:$O15544,2,0)</f>
        <v>DRBR822</v>
      </c>
      <c r="G78" s="151" t="str">
        <f>VLOOKUP(E78,'LISTADO ATM'!$A$2:$B$900,2,0)</f>
        <v xml:space="preserve">ATM INDUSPALMA </v>
      </c>
      <c r="H78" s="151" t="str">
        <f>VLOOKUP(E78,VIP!$A$2:$O20505,7,FALSE)</f>
        <v>Si</v>
      </c>
      <c r="I78" s="151" t="str">
        <f>VLOOKUP(E78,VIP!$A$2:$O12470,8,FALSE)</f>
        <v>Si</v>
      </c>
      <c r="J78" s="151" t="str">
        <f>VLOOKUP(E78,VIP!$A$2:$O12420,8,FALSE)</f>
        <v>Si</v>
      </c>
      <c r="K78" s="151" t="str">
        <f>VLOOKUP(E78,VIP!$A$2:$O15994,6,0)</f>
        <v>NO</v>
      </c>
      <c r="L78" s="135" t="s">
        <v>2239</v>
      </c>
      <c r="M78" s="95" t="s">
        <v>2438</v>
      </c>
      <c r="N78" s="95" t="s">
        <v>2444</v>
      </c>
      <c r="O78" s="151" t="s">
        <v>2701</v>
      </c>
      <c r="P78" s="151"/>
      <c r="Q78" s="129" t="s">
        <v>2239</v>
      </c>
      <c r="R78" s="44"/>
      <c r="S78" s="101"/>
      <c r="T78" s="101"/>
      <c r="U78" s="101"/>
      <c r="V78" s="78"/>
      <c r="W78" s="69"/>
    </row>
    <row r="79" spans="1:23" ht="18" x14ac:dyDescent="0.25">
      <c r="A79" s="151" t="str">
        <f>VLOOKUP(E79,'LISTADO ATM'!$A$2:$C$901,3,0)</f>
        <v>DISTRITO NACIONAL</v>
      </c>
      <c r="B79" s="126" t="s">
        <v>2698</v>
      </c>
      <c r="C79" s="96">
        <v>44436.786863425928</v>
      </c>
      <c r="D79" s="96" t="s">
        <v>2441</v>
      </c>
      <c r="E79" s="126">
        <v>416</v>
      </c>
      <c r="F79" s="151" t="str">
        <f>VLOOKUP(E79,VIP!$A$2:$O15543,2,0)</f>
        <v>DRBR416</v>
      </c>
      <c r="G79" s="151" t="str">
        <f>VLOOKUP(E79,'LISTADO ATM'!$A$2:$B$900,2,0)</f>
        <v xml:space="preserve">ATM Autobanco San Martín II </v>
      </c>
      <c r="H79" s="151" t="str">
        <f>VLOOKUP(E79,VIP!$A$2:$O20504,7,FALSE)</f>
        <v>Si</v>
      </c>
      <c r="I79" s="151" t="str">
        <f>VLOOKUP(E79,VIP!$A$2:$O12469,8,FALSE)</f>
        <v>Si</v>
      </c>
      <c r="J79" s="151" t="str">
        <f>VLOOKUP(E79,VIP!$A$2:$O12419,8,FALSE)</f>
        <v>Si</v>
      </c>
      <c r="K79" s="151" t="str">
        <f>VLOOKUP(E79,VIP!$A$2:$O15993,6,0)</f>
        <v>NO</v>
      </c>
      <c r="L79" s="135" t="s">
        <v>2410</v>
      </c>
      <c r="M79" s="95" t="s">
        <v>2438</v>
      </c>
      <c r="N79" s="95" t="s">
        <v>2444</v>
      </c>
      <c r="O79" s="151" t="s">
        <v>2445</v>
      </c>
      <c r="P79" s="151"/>
      <c r="Q79" s="129" t="s">
        <v>2410</v>
      </c>
      <c r="R79" s="44"/>
      <c r="S79" s="101"/>
      <c r="T79" s="101"/>
      <c r="U79" s="101"/>
      <c r="V79" s="78"/>
      <c r="W79" s="69"/>
    </row>
    <row r="80" spans="1:23" ht="18" x14ac:dyDescent="0.25">
      <c r="A80" s="151" t="str">
        <f>VLOOKUP(E80,'LISTADO ATM'!$A$2:$C$901,3,0)</f>
        <v>SUR</v>
      </c>
      <c r="B80" s="126" t="s">
        <v>2696</v>
      </c>
      <c r="C80" s="96">
        <v>44436.789340277777</v>
      </c>
      <c r="D80" s="96" t="s">
        <v>2174</v>
      </c>
      <c r="E80" s="126">
        <v>512</v>
      </c>
      <c r="F80" s="151" t="str">
        <f>VLOOKUP(E80,VIP!$A$2:$O15541,2,0)</f>
        <v>DRBR512</v>
      </c>
      <c r="G80" s="151" t="str">
        <f>VLOOKUP(E80,'LISTADO ATM'!$A$2:$B$900,2,0)</f>
        <v>ATM Plaza Jesús Ferreira</v>
      </c>
      <c r="H80" s="151" t="str">
        <f>VLOOKUP(E80,VIP!$A$2:$O20502,7,FALSE)</f>
        <v>N/A</v>
      </c>
      <c r="I80" s="151" t="str">
        <f>VLOOKUP(E80,VIP!$A$2:$O12467,8,FALSE)</f>
        <v>N/A</v>
      </c>
      <c r="J80" s="151" t="str">
        <f>VLOOKUP(E80,VIP!$A$2:$O12417,8,FALSE)</f>
        <v>N/A</v>
      </c>
      <c r="K80" s="151" t="str">
        <f>VLOOKUP(E80,VIP!$A$2:$O15991,6,0)</f>
        <v>N/A</v>
      </c>
      <c r="L80" s="135" t="s">
        <v>2697</v>
      </c>
      <c r="M80" s="95" t="s">
        <v>2438</v>
      </c>
      <c r="N80" s="95" t="s">
        <v>2444</v>
      </c>
      <c r="O80" s="151" t="s">
        <v>2446</v>
      </c>
      <c r="P80" s="151" t="s">
        <v>2727</v>
      </c>
      <c r="Q80" s="129" t="s">
        <v>2697</v>
      </c>
      <c r="R80" s="44"/>
      <c r="S80" s="101"/>
      <c r="T80" s="101"/>
      <c r="U80" s="101"/>
      <c r="V80" s="78"/>
      <c r="W80" s="69"/>
    </row>
    <row r="81" spans="1:25" ht="18" x14ac:dyDescent="0.25">
      <c r="A81" s="151" t="str">
        <f>VLOOKUP(E81,'LISTADO ATM'!$A$2:$C$901,3,0)</f>
        <v>DISTRITO NACIONAL</v>
      </c>
      <c r="B81" s="126" t="s">
        <v>2695</v>
      </c>
      <c r="C81" s="96">
        <v>44436.791168981479</v>
      </c>
      <c r="D81" s="96" t="s">
        <v>2441</v>
      </c>
      <c r="E81" s="126">
        <v>165</v>
      </c>
      <c r="F81" s="151" t="str">
        <f>VLOOKUP(E81,VIP!$A$2:$O15540,2,0)</f>
        <v>DRBR165</v>
      </c>
      <c r="G81" s="151" t="str">
        <f>VLOOKUP(E81,'LISTADO ATM'!$A$2:$B$900,2,0)</f>
        <v>ATM Autoservicio Megacentro</v>
      </c>
      <c r="H81" s="151" t="str">
        <f>VLOOKUP(E81,VIP!$A$2:$O20501,7,FALSE)</f>
        <v>Si</v>
      </c>
      <c r="I81" s="151" t="str">
        <f>VLOOKUP(E81,VIP!$A$2:$O12466,8,FALSE)</f>
        <v>Si</v>
      </c>
      <c r="J81" s="151" t="str">
        <f>VLOOKUP(E81,VIP!$A$2:$O12416,8,FALSE)</f>
        <v>Si</v>
      </c>
      <c r="K81" s="151" t="str">
        <f>VLOOKUP(E81,VIP!$A$2:$O15990,6,0)</f>
        <v>SI</v>
      </c>
      <c r="L81" s="135" t="s">
        <v>2410</v>
      </c>
      <c r="M81" s="95" t="s">
        <v>2438</v>
      </c>
      <c r="N81" s="95" t="s">
        <v>2444</v>
      </c>
      <c r="O81" s="151" t="s">
        <v>2445</v>
      </c>
      <c r="P81" s="151"/>
      <c r="Q81" s="129" t="s">
        <v>2410</v>
      </c>
      <c r="R81" s="44"/>
      <c r="S81" s="101"/>
      <c r="T81" s="101"/>
      <c r="U81" s="101"/>
      <c r="V81" s="78"/>
      <c r="W81" s="69"/>
    </row>
    <row r="82" spans="1:25" ht="18" x14ac:dyDescent="0.25">
      <c r="A82" s="151" t="str">
        <f>VLOOKUP(E82,'LISTADO ATM'!$A$2:$C$901,3,0)</f>
        <v>NORTE</v>
      </c>
      <c r="B82" s="126" t="s">
        <v>2694</v>
      </c>
      <c r="C82" s="96">
        <v>44436.798958333333</v>
      </c>
      <c r="D82" s="96" t="s">
        <v>2460</v>
      </c>
      <c r="E82" s="126">
        <v>752</v>
      </c>
      <c r="F82" s="151" t="str">
        <f>VLOOKUP(E82,VIP!$A$2:$O15539,2,0)</f>
        <v>DRBR280</v>
      </c>
      <c r="G82" s="151" t="str">
        <f>VLOOKUP(E82,'LISTADO ATM'!$A$2:$B$900,2,0)</f>
        <v xml:space="preserve">ATM UNP Las Carolinas (La Vega) </v>
      </c>
      <c r="H82" s="151" t="str">
        <f>VLOOKUP(E82,VIP!$A$2:$O20500,7,FALSE)</f>
        <v>Si</v>
      </c>
      <c r="I82" s="151" t="str">
        <f>VLOOKUP(E82,VIP!$A$2:$O12465,8,FALSE)</f>
        <v>Si</v>
      </c>
      <c r="J82" s="151" t="str">
        <f>VLOOKUP(E82,VIP!$A$2:$O12415,8,FALSE)</f>
        <v>Si</v>
      </c>
      <c r="K82" s="151" t="str">
        <f>VLOOKUP(E82,VIP!$A$2:$O15989,6,0)</f>
        <v>SI</v>
      </c>
      <c r="L82" s="135" t="s">
        <v>2434</v>
      </c>
      <c r="M82" s="95" t="s">
        <v>2438</v>
      </c>
      <c r="N82" s="95" t="s">
        <v>2444</v>
      </c>
      <c r="O82" s="151" t="s">
        <v>2626</v>
      </c>
      <c r="P82" s="151"/>
      <c r="Q82" s="129" t="s">
        <v>2434</v>
      </c>
      <c r="R82" s="44"/>
      <c r="S82" s="101"/>
      <c r="T82" s="101"/>
      <c r="U82" s="101"/>
      <c r="V82" s="78"/>
      <c r="W82" s="69"/>
    </row>
    <row r="83" spans="1:25" ht="18" x14ac:dyDescent="0.25">
      <c r="A83" s="151" t="str">
        <f>VLOOKUP(E83,'LISTADO ATM'!$A$2:$C$901,3,0)</f>
        <v>ESTE</v>
      </c>
      <c r="B83" s="126" t="s">
        <v>2693</v>
      </c>
      <c r="C83" s="96">
        <v>44436.810891203706</v>
      </c>
      <c r="D83" s="96" t="s">
        <v>2460</v>
      </c>
      <c r="E83" s="126">
        <v>385</v>
      </c>
      <c r="F83" s="151" t="str">
        <f>VLOOKUP(E83,VIP!$A$2:$O15538,2,0)</f>
        <v>DRBR385</v>
      </c>
      <c r="G83" s="151" t="str">
        <f>VLOOKUP(E83,'LISTADO ATM'!$A$2:$B$900,2,0)</f>
        <v xml:space="preserve">ATM Plaza Verón I </v>
      </c>
      <c r="H83" s="151" t="str">
        <f>VLOOKUP(E83,VIP!$A$2:$O20499,7,FALSE)</f>
        <v>Si</v>
      </c>
      <c r="I83" s="151" t="str">
        <f>VLOOKUP(E83,VIP!$A$2:$O12464,8,FALSE)</f>
        <v>Si</v>
      </c>
      <c r="J83" s="151" t="str">
        <f>VLOOKUP(E83,VIP!$A$2:$O12414,8,FALSE)</f>
        <v>Si</v>
      </c>
      <c r="K83" s="151" t="str">
        <f>VLOOKUP(E83,VIP!$A$2:$O15988,6,0)</f>
        <v>NO</v>
      </c>
      <c r="L83" s="135" t="s">
        <v>2434</v>
      </c>
      <c r="M83" s="95" t="s">
        <v>2438</v>
      </c>
      <c r="N83" s="95" t="s">
        <v>2444</v>
      </c>
      <c r="O83" s="151" t="s">
        <v>2626</v>
      </c>
      <c r="P83" s="151"/>
      <c r="Q83" s="129" t="s">
        <v>2434</v>
      </c>
      <c r="R83" s="44"/>
      <c r="S83" s="101"/>
      <c r="T83" s="101"/>
      <c r="U83" s="101"/>
      <c r="V83" s="78"/>
      <c r="W83" s="69"/>
    </row>
    <row r="84" spans="1:25" ht="18" x14ac:dyDescent="0.25">
      <c r="A84" s="151" t="str">
        <f>VLOOKUP(E84,'LISTADO ATM'!$A$2:$C$901,3,0)</f>
        <v>DISTRITO NACIONAL</v>
      </c>
      <c r="B84" s="126" t="s">
        <v>2692</v>
      </c>
      <c r="C84" s="96">
        <v>44436.813171296293</v>
      </c>
      <c r="D84" s="96" t="s">
        <v>2441</v>
      </c>
      <c r="E84" s="126">
        <v>377</v>
      </c>
      <c r="F84" s="151" t="str">
        <f>VLOOKUP(E84,VIP!$A$2:$O15537,2,0)</f>
        <v>DRBR377</v>
      </c>
      <c r="G84" s="151" t="str">
        <f>VLOOKUP(E84,'LISTADO ATM'!$A$2:$B$900,2,0)</f>
        <v>ATM Estación del Metro Eduardo Brito</v>
      </c>
      <c r="H84" s="151" t="str">
        <f>VLOOKUP(E84,VIP!$A$2:$O20498,7,FALSE)</f>
        <v>Si</v>
      </c>
      <c r="I84" s="151" t="str">
        <f>VLOOKUP(E84,VIP!$A$2:$O12463,8,FALSE)</f>
        <v>Si</v>
      </c>
      <c r="J84" s="151" t="str">
        <f>VLOOKUP(E84,VIP!$A$2:$O12413,8,FALSE)</f>
        <v>Si</v>
      </c>
      <c r="K84" s="151" t="str">
        <f>VLOOKUP(E84,VIP!$A$2:$O15987,6,0)</f>
        <v>NO</v>
      </c>
      <c r="L84" s="135" t="s">
        <v>2410</v>
      </c>
      <c r="M84" s="95" t="s">
        <v>2438</v>
      </c>
      <c r="N84" s="95" t="s">
        <v>2444</v>
      </c>
      <c r="O84" s="151" t="s">
        <v>2445</v>
      </c>
      <c r="P84" s="151"/>
      <c r="Q84" s="129" t="s">
        <v>2410</v>
      </c>
      <c r="R84" s="44"/>
      <c r="S84" s="101"/>
      <c r="T84" s="101"/>
      <c r="U84" s="101"/>
      <c r="V84" s="78"/>
      <c r="W84" s="69"/>
    </row>
    <row r="85" spans="1:25" ht="18" x14ac:dyDescent="0.25">
      <c r="A85" s="151" t="str">
        <f>VLOOKUP(E85,'LISTADO ATM'!$A$2:$C$901,3,0)</f>
        <v>ESTE</v>
      </c>
      <c r="B85" s="126" t="s">
        <v>2691</v>
      </c>
      <c r="C85" s="96">
        <v>44436.814722222225</v>
      </c>
      <c r="D85" s="96" t="s">
        <v>2441</v>
      </c>
      <c r="E85" s="126">
        <v>480</v>
      </c>
      <c r="F85" s="151" t="str">
        <f>VLOOKUP(E85,VIP!$A$2:$O15536,2,0)</f>
        <v>DRBR480</v>
      </c>
      <c r="G85" s="151" t="str">
        <f>VLOOKUP(E85,'LISTADO ATM'!$A$2:$B$900,2,0)</f>
        <v>ATM UNP Farmaconal Higuey</v>
      </c>
      <c r="H85" s="151" t="str">
        <f>VLOOKUP(E85,VIP!$A$2:$O20497,7,FALSE)</f>
        <v>N/A</v>
      </c>
      <c r="I85" s="151" t="str">
        <f>VLOOKUP(E85,VIP!$A$2:$O12462,8,FALSE)</f>
        <v>N/A</v>
      </c>
      <c r="J85" s="151" t="str">
        <f>VLOOKUP(E85,VIP!$A$2:$O12412,8,FALSE)</f>
        <v>N/A</v>
      </c>
      <c r="K85" s="151" t="str">
        <f>VLOOKUP(E85,VIP!$A$2:$O15986,6,0)</f>
        <v>N/A</v>
      </c>
      <c r="L85" s="135" t="s">
        <v>2410</v>
      </c>
      <c r="M85" s="95" t="s">
        <v>2438</v>
      </c>
      <c r="N85" s="95" t="s">
        <v>2444</v>
      </c>
      <c r="O85" s="151" t="s">
        <v>2445</v>
      </c>
      <c r="P85" s="151"/>
      <c r="Q85" s="129" t="s">
        <v>2410</v>
      </c>
      <c r="R85" s="44"/>
      <c r="S85" s="101"/>
      <c r="T85" s="101"/>
      <c r="U85" s="101"/>
      <c r="V85" s="78"/>
      <c r="W85" s="69"/>
    </row>
    <row r="86" spans="1:25" ht="18" x14ac:dyDescent="0.25">
      <c r="A86" s="151" t="str">
        <f>VLOOKUP(E86,'LISTADO ATM'!$A$2:$C$901,3,0)</f>
        <v>SUR</v>
      </c>
      <c r="B86" s="126" t="s">
        <v>2690</v>
      </c>
      <c r="C86" s="96">
        <v>44436.817754629628</v>
      </c>
      <c r="D86" s="96" t="s">
        <v>2460</v>
      </c>
      <c r="E86" s="126">
        <v>962</v>
      </c>
      <c r="F86" s="151" t="str">
        <f>VLOOKUP(E86,VIP!$A$2:$O15535,2,0)</f>
        <v>DRBR962</v>
      </c>
      <c r="G86" s="151" t="str">
        <f>VLOOKUP(E86,'LISTADO ATM'!$A$2:$B$900,2,0)</f>
        <v xml:space="preserve">ATM Oficina Villa Ofelia II (San Juan) </v>
      </c>
      <c r="H86" s="151" t="str">
        <f>VLOOKUP(E86,VIP!$A$2:$O20496,7,FALSE)</f>
        <v>Si</v>
      </c>
      <c r="I86" s="151" t="str">
        <f>VLOOKUP(E86,VIP!$A$2:$O12461,8,FALSE)</f>
        <v>Si</v>
      </c>
      <c r="J86" s="151" t="str">
        <f>VLOOKUP(E86,VIP!$A$2:$O12411,8,FALSE)</f>
        <v>Si</v>
      </c>
      <c r="K86" s="151" t="str">
        <f>VLOOKUP(E86,VIP!$A$2:$O15985,6,0)</f>
        <v>NO</v>
      </c>
      <c r="L86" s="135" t="s">
        <v>2434</v>
      </c>
      <c r="M86" s="95" t="s">
        <v>2438</v>
      </c>
      <c r="N86" s="95" t="s">
        <v>2444</v>
      </c>
      <c r="O86" s="151" t="s">
        <v>2626</v>
      </c>
      <c r="P86" s="151"/>
      <c r="Q86" s="129" t="s">
        <v>2434</v>
      </c>
      <c r="R86" s="44"/>
      <c r="S86" s="101"/>
      <c r="T86" s="101"/>
      <c r="U86" s="101"/>
      <c r="V86" s="78"/>
      <c r="W86" s="69"/>
    </row>
    <row r="87" spans="1:25" ht="18" x14ac:dyDescent="0.25">
      <c r="A87" s="151" t="str">
        <f>VLOOKUP(E87,'LISTADO ATM'!$A$2:$C$901,3,0)</f>
        <v>NORTE</v>
      </c>
      <c r="B87" s="126" t="s">
        <v>2689</v>
      </c>
      <c r="C87" s="96">
        <v>44436.822314814817</v>
      </c>
      <c r="D87" s="96" t="s">
        <v>2460</v>
      </c>
      <c r="E87" s="126">
        <v>965</v>
      </c>
      <c r="F87" s="151" t="str">
        <f>VLOOKUP(E87,VIP!$A$2:$O15534,2,0)</f>
        <v>DRBR965</v>
      </c>
      <c r="G87" s="151" t="str">
        <f>VLOOKUP(E87,'LISTADO ATM'!$A$2:$B$900,2,0)</f>
        <v xml:space="preserve">ATM S/M La Fuente FUN (Santiago) </v>
      </c>
      <c r="H87" s="151" t="str">
        <f>VLOOKUP(E87,VIP!$A$2:$O20495,7,FALSE)</f>
        <v>Si</v>
      </c>
      <c r="I87" s="151" t="str">
        <f>VLOOKUP(E87,VIP!$A$2:$O12460,8,FALSE)</f>
        <v>Si</v>
      </c>
      <c r="J87" s="151" t="str">
        <f>VLOOKUP(E87,VIP!$A$2:$O12410,8,FALSE)</f>
        <v>Si</v>
      </c>
      <c r="K87" s="151" t="str">
        <f>VLOOKUP(E87,VIP!$A$2:$O15984,6,0)</f>
        <v>NO</v>
      </c>
      <c r="L87" s="135" t="s">
        <v>2410</v>
      </c>
      <c r="M87" s="95" t="s">
        <v>2438</v>
      </c>
      <c r="N87" s="95" t="s">
        <v>2444</v>
      </c>
      <c r="O87" s="151" t="s">
        <v>2626</v>
      </c>
      <c r="P87" s="151"/>
      <c r="Q87" s="129" t="s">
        <v>2410</v>
      </c>
      <c r="R87" s="44"/>
      <c r="S87" s="101"/>
      <c r="T87" s="101"/>
      <c r="U87" s="101"/>
      <c r="V87" s="78"/>
      <c r="W87" s="69"/>
    </row>
    <row r="88" spans="1:25" ht="18" x14ac:dyDescent="0.25">
      <c r="A88" s="151" t="str">
        <f>VLOOKUP(E88,'LISTADO ATM'!$A$2:$C$901,3,0)</f>
        <v>ESTE</v>
      </c>
      <c r="B88" s="126" t="s">
        <v>2688</v>
      </c>
      <c r="C88" s="96">
        <v>44436.823564814818</v>
      </c>
      <c r="D88" s="96" t="s">
        <v>2460</v>
      </c>
      <c r="E88" s="126">
        <v>399</v>
      </c>
      <c r="F88" s="151" t="str">
        <f>VLOOKUP(E88,VIP!$A$2:$O15533,2,0)</f>
        <v>DRBR399</v>
      </c>
      <c r="G88" s="151" t="str">
        <f>VLOOKUP(E88,'LISTADO ATM'!$A$2:$B$900,2,0)</f>
        <v xml:space="preserve">ATM Oficina La Romana II </v>
      </c>
      <c r="H88" s="151" t="str">
        <f>VLOOKUP(E88,VIP!$A$2:$O20494,7,FALSE)</f>
        <v>Si</v>
      </c>
      <c r="I88" s="151" t="str">
        <f>VLOOKUP(E88,VIP!$A$2:$O12459,8,FALSE)</f>
        <v>Si</v>
      </c>
      <c r="J88" s="151" t="str">
        <f>VLOOKUP(E88,VIP!$A$2:$O12409,8,FALSE)</f>
        <v>Si</v>
      </c>
      <c r="K88" s="151" t="str">
        <f>VLOOKUP(E88,VIP!$A$2:$O15983,6,0)</f>
        <v>NO</v>
      </c>
      <c r="L88" s="135" t="s">
        <v>2410</v>
      </c>
      <c r="M88" s="95" t="s">
        <v>2438</v>
      </c>
      <c r="N88" s="95" t="s">
        <v>2444</v>
      </c>
      <c r="O88" s="151" t="s">
        <v>2626</v>
      </c>
      <c r="P88" s="151"/>
      <c r="Q88" s="129" t="s">
        <v>2410</v>
      </c>
      <c r="R88" s="44"/>
      <c r="S88" s="101"/>
      <c r="T88" s="101"/>
      <c r="U88" s="101"/>
      <c r="V88" s="78"/>
      <c r="W88" s="69"/>
    </row>
    <row r="89" spans="1:25" ht="18" x14ac:dyDescent="0.25">
      <c r="A89" s="151" t="str">
        <f>VLOOKUP(E89,'LISTADO ATM'!$A$2:$C$901,3,0)</f>
        <v>DISTRITO NACIONAL</v>
      </c>
      <c r="B89" s="126" t="s">
        <v>2734</v>
      </c>
      <c r="C89" s="96">
        <v>44436.880289351851</v>
      </c>
      <c r="D89" s="96" t="s">
        <v>2441</v>
      </c>
      <c r="E89" s="126">
        <v>708</v>
      </c>
      <c r="F89" s="151" t="str">
        <f>VLOOKUP(E89,VIP!$A$2:$O15533,2,0)</f>
        <v>DRBR505</v>
      </c>
      <c r="G89" s="151" t="str">
        <f>VLOOKUP(E89,'LISTADO ATM'!$A$2:$B$900,2,0)</f>
        <v xml:space="preserve">ATM El Vestir De Hoy </v>
      </c>
      <c r="H89" s="151" t="str">
        <f>VLOOKUP(E89,VIP!$A$2:$O20494,7,FALSE)</f>
        <v>Si</v>
      </c>
      <c r="I89" s="151" t="str">
        <f>VLOOKUP(E89,VIP!$A$2:$O12459,8,FALSE)</f>
        <v>Si</v>
      </c>
      <c r="J89" s="151" t="str">
        <f>VLOOKUP(E89,VIP!$A$2:$O12409,8,FALSE)</f>
        <v>Si</v>
      </c>
      <c r="K89" s="151" t="str">
        <f>VLOOKUP(E89,VIP!$A$2:$O15983,6,0)</f>
        <v>NO</v>
      </c>
      <c r="L89" s="135" t="s">
        <v>2410</v>
      </c>
      <c r="M89" s="95" t="s">
        <v>2438</v>
      </c>
      <c r="N89" s="95" t="s">
        <v>2444</v>
      </c>
      <c r="O89" s="151" t="s">
        <v>2445</v>
      </c>
      <c r="P89" s="151"/>
      <c r="Q89" s="129" t="s">
        <v>2410</v>
      </c>
      <c r="R89" s="44"/>
      <c r="S89" s="44"/>
      <c r="T89" s="44"/>
      <c r="U89" s="44"/>
      <c r="V89" s="44"/>
      <c r="W89" s="44"/>
      <c r="X89" s="78"/>
      <c r="Y89" s="69"/>
    </row>
    <row r="90" spans="1:25" ht="18" x14ac:dyDescent="0.25">
      <c r="A90" s="151" t="str">
        <f>VLOOKUP(E90,'LISTADO ATM'!$A$2:$C$901,3,0)</f>
        <v>NORTE</v>
      </c>
      <c r="B90" s="126" t="s">
        <v>2733</v>
      </c>
      <c r="C90" s="96">
        <v>44436.884351851855</v>
      </c>
      <c r="D90" s="96" t="s">
        <v>2460</v>
      </c>
      <c r="E90" s="126">
        <v>380</v>
      </c>
      <c r="F90" s="151" t="str">
        <f>VLOOKUP(E90,VIP!$A$2:$O15532,2,0)</f>
        <v>DRBR380</v>
      </c>
      <c r="G90" s="151" t="str">
        <f>VLOOKUP(E90,'LISTADO ATM'!$A$2:$B$900,2,0)</f>
        <v xml:space="preserve">ATM Oficina Navarrete </v>
      </c>
      <c r="H90" s="151" t="str">
        <f>VLOOKUP(E90,VIP!$A$2:$O20493,7,FALSE)</f>
        <v>Si</v>
      </c>
      <c r="I90" s="151" t="str">
        <f>VLOOKUP(E90,VIP!$A$2:$O12458,8,FALSE)</f>
        <v>Si</v>
      </c>
      <c r="J90" s="151" t="str">
        <f>VLOOKUP(E90,VIP!$A$2:$O12408,8,FALSE)</f>
        <v>Si</v>
      </c>
      <c r="K90" s="151" t="str">
        <f>VLOOKUP(E90,VIP!$A$2:$O15982,6,0)</f>
        <v>NO</v>
      </c>
      <c r="L90" s="135" t="s">
        <v>2434</v>
      </c>
      <c r="M90" s="95" t="s">
        <v>2438</v>
      </c>
      <c r="N90" s="95" t="s">
        <v>2444</v>
      </c>
      <c r="O90" s="151" t="s">
        <v>2626</v>
      </c>
      <c r="P90" s="151"/>
      <c r="Q90" s="129" t="s">
        <v>2434</v>
      </c>
      <c r="R90" s="44"/>
      <c r="S90" s="44"/>
      <c r="T90" s="101"/>
      <c r="U90" s="101"/>
      <c r="V90" s="101"/>
      <c r="W90" s="78"/>
      <c r="X90" s="69"/>
    </row>
    <row r="91" spans="1:25" ht="18" x14ac:dyDescent="0.25">
      <c r="A91" s="151" t="str">
        <f>VLOOKUP(E91,'LISTADO ATM'!$A$2:$C$901,3,0)</f>
        <v>ESTE</v>
      </c>
      <c r="B91" s="126" t="s">
        <v>2732</v>
      </c>
      <c r="C91" s="96">
        <v>44436.887314814812</v>
      </c>
      <c r="D91" s="96" t="s">
        <v>2460</v>
      </c>
      <c r="E91" s="126">
        <v>386</v>
      </c>
      <c r="F91" s="151" t="str">
        <f>VLOOKUP(E91,VIP!$A$2:$O15531,2,0)</f>
        <v>DRBR386</v>
      </c>
      <c r="G91" s="151" t="str">
        <f>VLOOKUP(E91,'LISTADO ATM'!$A$2:$B$900,2,0)</f>
        <v xml:space="preserve">ATM Plaza Verón II </v>
      </c>
      <c r="H91" s="151" t="str">
        <f>VLOOKUP(E91,VIP!$A$2:$O20492,7,FALSE)</f>
        <v>Si</v>
      </c>
      <c r="I91" s="151" t="str">
        <f>VLOOKUP(E91,VIP!$A$2:$O12457,8,FALSE)</f>
        <v>Si</v>
      </c>
      <c r="J91" s="151" t="str">
        <f>VLOOKUP(E91,VIP!$A$2:$O12407,8,FALSE)</f>
        <v>Si</v>
      </c>
      <c r="K91" s="151" t="str">
        <f>VLOOKUP(E91,VIP!$A$2:$O15981,6,0)</f>
        <v>NO</v>
      </c>
      <c r="L91" s="135" t="s">
        <v>2434</v>
      </c>
      <c r="M91" s="95" t="s">
        <v>2438</v>
      </c>
      <c r="N91" s="95" t="s">
        <v>2444</v>
      </c>
      <c r="O91" s="151" t="s">
        <v>2626</v>
      </c>
      <c r="P91" s="151"/>
      <c r="Q91" s="129" t="s">
        <v>2434</v>
      </c>
      <c r="R91" s="44"/>
      <c r="S91" s="44"/>
      <c r="T91" s="101"/>
      <c r="U91" s="101"/>
      <c r="V91" s="101"/>
      <c r="W91" s="78"/>
      <c r="X91" s="69"/>
    </row>
    <row r="92" spans="1:25" ht="18" x14ac:dyDescent="0.25">
      <c r="A92" s="151" t="str">
        <f>VLOOKUP(E92,'LISTADO ATM'!$A$2:$C$901,3,0)</f>
        <v>DISTRITO NACIONAL</v>
      </c>
      <c r="B92" s="126" t="s">
        <v>2731</v>
      </c>
      <c r="C92" s="96">
        <v>44436.897268518522</v>
      </c>
      <c r="D92" s="96" t="s">
        <v>2441</v>
      </c>
      <c r="E92" s="126">
        <v>438</v>
      </c>
      <c r="F92" s="151" t="str">
        <f>VLOOKUP(E92,VIP!$A$2:$O15530,2,0)</f>
        <v>DRBR438</v>
      </c>
      <c r="G92" s="151" t="str">
        <f>VLOOKUP(E92,'LISTADO ATM'!$A$2:$B$900,2,0)</f>
        <v xml:space="preserve">ATM Autobanco Torre IV </v>
      </c>
      <c r="H92" s="151" t="str">
        <f>VLOOKUP(E92,VIP!$A$2:$O20491,7,FALSE)</f>
        <v>Si</v>
      </c>
      <c r="I92" s="151" t="str">
        <f>VLOOKUP(E92,VIP!$A$2:$O12456,8,FALSE)</f>
        <v>Si</v>
      </c>
      <c r="J92" s="151" t="str">
        <f>VLOOKUP(E92,VIP!$A$2:$O12406,8,FALSE)</f>
        <v>Si</v>
      </c>
      <c r="K92" s="151" t="str">
        <f>VLOOKUP(E92,VIP!$A$2:$O15980,6,0)</f>
        <v>SI</v>
      </c>
      <c r="L92" s="135" t="s">
        <v>2410</v>
      </c>
      <c r="M92" s="95" t="s">
        <v>2438</v>
      </c>
      <c r="N92" s="95" t="s">
        <v>2444</v>
      </c>
      <c r="O92" s="151" t="s">
        <v>2445</v>
      </c>
      <c r="P92" s="151"/>
      <c r="Q92" s="129" t="s">
        <v>2410</v>
      </c>
      <c r="R92" s="44"/>
      <c r="S92" s="44"/>
      <c r="T92" s="101"/>
      <c r="U92" s="101"/>
      <c r="V92" s="101"/>
      <c r="W92" s="78"/>
      <c r="X92" s="69"/>
    </row>
    <row r="93" spans="1:25" ht="18" x14ac:dyDescent="0.25">
      <c r="A93" s="151" t="str">
        <f>VLOOKUP(E93,'LISTADO ATM'!$A$2:$C$901,3,0)</f>
        <v>DISTRITO NACIONAL</v>
      </c>
      <c r="B93" s="126" t="s">
        <v>2730</v>
      </c>
      <c r="C93" s="96">
        <v>44436.921574074076</v>
      </c>
      <c r="D93" s="96" t="s">
        <v>2441</v>
      </c>
      <c r="E93" s="126">
        <v>363</v>
      </c>
      <c r="F93" s="151" t="str">
        <f>VLOOKUP(E93,VIP!$A$2:$O15529,2,0)</f>
        <v>DRBR363</v>
      </c>
      <c r="G93" s="151" t="str">
        <f>VLOOKUP(E93,'LISTADO ATM'!$A$2:$B$900,2,0)</f>
        <v>ATM Sirena Villa Mella</v>
      </c>
      <c r="H93" s="151" t="str">
        <f>VLOOKUP(E93,VIP!$A$2:$O20490,7,FALSE)</f>
        <v>N/A</v>
      </c>
      <c r="I93" s="151" t="str">
        <f>VLOOKUP(E93,VIP!$A$2:$O12455,8,FALSE)</f>
        <v>N/A</v>
      </c>
      <c r="J93" s="151" t="str">
        <f>VLOOKUP(E93,VIP!$A$2:$O12405,8,FALSE)</f>
        <v>N/A</v>
      </c>
      <c r="K93" s="151" t="str">
        <f>VLOOKUP(E93,VIP!$A$2:$O15979,6,0)</f>
        <v>N/A</v>
      </c>
      <c r="L93" s="135" t="s">
        <v>2410</v>
      </c>
      <c r="M93" s="95" t="s">
        <v>2438</v>
      </c>
      <c r="N93" s="95" t="s">
        <v>2444</v>
      </c>
      <c r="O93" s="151" t="s">
        <v>2445</v>
      </c>
      <c r="P93" s="151"/>
      <c r="Q93" s="129" t="s">
        <v>2410</v>
      </c>
      <c r="R93" s="44"/>
      <c r="S93" s="44"/>
      <c r="T93" s="101"/>
      <c r="U93" s="101"/>
      <c r="V93" s="101"/>
      <c r="W93" s="78"/>
      <c r="X93" s="69"/>
    </row>
    <row r="94" spans="1:25" ht="18" x14ac:dyDescent="0.25">
      <c r="A94" s="151" t="str">
        <f>VLOOKUP(E94,'LISTADO ATM'!$A$2:$C$901,3,0)</f>
        <v>ESTE</v>
      </c>
      <c r="B94" s="126" t="s">
        <v>2729</v>
      </c>
      <c r="C94" s="96">
        <v>44436.944444444445</v>
      </c>
      <c r="D94" s="96" t="s">
        <v>2174</v>
      </c>
      <c r="E94" s="126">
        <v>631</v>
      </c>
      <c r="F94" s="151" t="str">
        <f>VLOOKUP(E94,VIP!$A$2:$O15528,2,0)</f>
        <v>DRBR417</v>
      </c>
      <c r="G94" s="151" t="str">
        <f>VLOOKUP(E94,'LISTADO ATM'!$A$2:$B$900,2,0)</f>
        <v xml:space="preserve">ATM ASOCODEQUI (San Pedro) </v>
      </c>
      <c r="H94" s="151" t="str">
        <f>VLOOKUP(E94,VIP!$A$2:$O20489,7,FALSE)</f>
        <v>Si</v>
      </c>
      <c r="I94" s="151" t="str">
        <f>VLOOKUP(E94,VIP!$A$2:$O12454,8,FALSE)</f>
        <v>Si</v>
      </c>
      <c r="J94" s="151" t="str">
        <f>VLOOKUP(E94,VIP!$A$2:$O12404,8,FALSE)</f>
        <v>Si</v>
      </c>
      <c r="K94" s="151" t="str">
        <f>VLOOKUP(E94,VIP!$A$2:$O15978,6,0)</f>
        <v>NO</v>
      </c>
      <c r="L94" s="135" t="s">
        <v>2628</v>
      </c>
      <c r="M94" s="95" t="s">
        <v>2438</v>
      </c>
      <c r="N94" s="95" t="s">
        <v>2444</v>
      </c>
      <c r="O94" s="151" t="s">
        <v>2446</v>
      </c>
      <c r="P94" s="151"/>
      <c r="Q94" s="129" t="s">
        <v>2628</v>
      </c>
      <c r="R94" s="44"/>
      <c r="S94" s="44"/>
      <c r="T94" s="101"/>
      <c r="U94" s="101"/>
      <c r="V94" s="101"/>
      <c r="W94" s="78"/>
      <c r="X94" s="69"/>
    </row>
    <row r="95" spans="1:25" ht="18" x14ac:dyDescent="0.25">
      <c r="A95" s="151" t="str">
        <f>VLOOKUP(E95,'LISTADO ATM'!$A$2:$C$901,3,0)</f>
        <v>DISTRITO NACIONAL</v>
      </c>
      <c r="B95" s="126" t="s">
        <v>2728</v>
      </c>
      <c r="C95" s="96">
        <v>44436.946932870371</v>
      </c>
      <c r="D95" s="96" t="s">
        <v>2174</v>
      </c>
      <c r="E95" s="126">
        <v>31</v>
      </c>
      <c r="F95" s="151" t="str">
        <f>VLOOKUP(E95,VIP!$A$2:$O15526,2,0)</f>
        <v>DRBR031</v>
      </c>
      <c r="G95" s="151" t="str">
        <f>VLOOKUP(E95,'LISTADO ATM'!$A$2:$B$900,2,0)</f>
        <v xml:space="preserve">ATM Oficina San Martín I </v>
      </c>
      <c r="H95" s="151" t="str">
        <f>VLOOKUP(E95,VIP!$A$2:$O20487,7,FALSE)</f>
        <v>Si</v>
      </c>
      <c r="I95" s="151" t="str">
        <f>VLOOKUP(E95,VIP!$A$2:$O12452,8,FALSE)</f>
        <v>Si</v>
      </c>
      <c r="J95" s="151" t="str">
        <f>VLOOKUP(E95,VIP!$A$2:$O12402,8,FALSE)</f>
        <v>Si</v>
      </c>
      <c r="K95" s="151" t="str">
        <f>VLOOKUP(E95,VIP!$A$2:$O15976,6,0)</f>
        <v>NO</v>
      </c>
      <c r="L95" s="135" t="s">
        <v>2213</v>
      </c>
      <c r="M95" s="95" t="s">
        <v>2438</v>
      </c>
      <c r="N95" s="95" t="s">
        <v>2444</v>
      </c>
      <c r="O95" s="151" t="s">
        <v>2446</v>
      </c>
      <c r="P95" s="151"/>
      <c r="Q95" s="129" t="s">
        <v>2213</v>
      </c>
      <c r="R95" s="44"/>
      <c r="S95" s="44"/>
      <c r="T95" s="101"/>
      <c r="U95" s="101"/>
      <c r="V95" s="101"/>
      <c r="W95" s="78"/>
      <c r="X95" s="69"/>
    </row>
    <row r="96" spans="1:25" s="123" customFormat="1" ht="18" x14ac:dyDescent="0.25">
      <c r="A96" s="151" t="str">
        <f>VLOOKUP(E96,'LISTADO ATM'!$A$2:$C$901,3,0)</f>
        <v>NORTE</v>
      </c>
      <c r="B96" s="126" t="s">
        <v>2742</v>
      </c>
      <c r="C96" s="96">
        <v>44436.98605324074</v>
      </c>
      <c r="D96" s="96" t="s">
        <v>2460</v>
      </c>
      <c r="E96" s="126">
        <v>292</v>
      </c>
      <c r="F96" s="151" t="str">
        <f>VLOOKUP(E96,VIP!$A$2:$O15535,2,0)</f>
        <v>DRBR292</v>
      </c>
      <c r="G96" s="151" t="str">
        <f>VLOOKUP(E96,'LISTADO ATM'!$A$2:$B$900,2,0)</f>
        <v xml:space="preserve">ATM UNP Castañuelas (Montecristi) </v>
      </c>
      <c r="H96" s="151" t="str">
        <f>VLOOKUP(E96,VIP!$A$2:$O20496,7,FALSE)</f>
        <v>Si</v>
      </c>
      <c r="I96" s="151" t="str">
        <f>VLOOKUP(E96,VIP!$A$2:$O12461,8,FALSE)</f>
        <v>Si</v>
      </c>
      <c r="J96" s="151" t="str">
        <f>VLOOKUP(E96,VIP!$A$2:$O12411,8,FALSE)</f>
        <v>Si</v>
      </c>
      <c r="K96" s="151" t="str">
        <f>VLOOKUP(E96,VIP!$A$2:$O15985,6,0)</f>
        <v>NO</v>
      </c>
      <c r="L96" s="135" t="s">
        <v>2548</v>
      </c>
      <c r="M96" s="95" t="s">
        <v>2438</v>
      </c>
      <c r="N96" s="95" t="s">
        <v>2444</v>
      </c>
      <c r="O96" s="151" t="s">
        <v>2626</v>
      </c>
      <c r="P96" s="151"/>
      <c r="Q96" s="129" t="s">
        <v>2548</v>
      </c>
      <c r="R96" s="44"/>
      <c r="S96" s="44"/>
      <c r="W96" s="78"/>
      <c r="X96" s="69"/>
    </row>
    <row r="97" spans="1:24" s="123" customFormat="1" ht="18" x14ac:dyDescent="0.25">
      <c r="A97" s="151" t="str">
        <f>VLOOKUP(E97,'LISTADO ATM'!$A$2:$C$901,3,0)</f>
        <v>DISTRITO NACIONAL</v>
      </c>
      <c r="B97" s="126" t="s">
        <v>2741</v>
      </c>
      <c r="C97" s="96">
        <v>44436.98946759259</v>
      </c>
      <c r="D97" s="96" t="s">
        <v>2441</v>
      </c>
      <c r="E97" s="126">
        <v>980</v>
      </c>
      <c r="F97" s="151" t="str">
        <f>VLOOKUP(E97,VIP!$A$2:$O15534,2,0)</f>
        <v>DRBR980</v>
      </c>
      <c r="G97" s="151" t="str">
        <f>VLOOKUP(E97,'LISTADO ATM'!$A$2:$B$900,2,0)</f>
        <v xml:space="preserve">ATM Oficina Bella Vista Mall II </v>
      </c>
      <c r="H97" s="151" t="str">
        <f>VLOOKUP(E97,VIP!$A$2:$O20495,7,FALSE)</f>
        <v>Si</v>
      </c>
      <c r="I97" s="151" t="str">
        <f>VLOOKUP(E97,VIP!$A$2:$O12460,8,FALSE)</f>
        <v>Si</v>
      </c>
      <c r="J97" s="151" t="str">
        <f>VLOOKUP(E97,VIP!$A$2:$O12410,8,FALSE)</f>
        <v>Si</v>
      </c>
      <c r="K97" s="151" t="str">
        <f>VLOOKUP(E97,VIP!$A$2:$O15984,6,0)</f>
        <v>NO</v>
      </c>
      <c r="L97" s="135" t="s">
        <v>2625</v>
      </c>
      <c r="M97" s="95" t="s">
        <v>2438</v>
      </c>
      <c r="N97" s="95" t="s">
        <v>2444</v>
      </c>
      <c r="O97" s="151" t="s">
        <v>2445</v>
      </c>
      <c r="P97" s="151"/>
      <c r="Q97" s="129" t="s">
        <v>2625</v>
      </c>
      <c r="R97" s="44"/>
      <c r="S97" s="44"/>
      <c r="W97" s="78"/>
      <c r="X97" s="69"/>
    </row>
    <row r="98" spans="1:24" s="123" customFormat="1" ht="18" x14ac:dyDescent="0.25">
      <c r="A98" s="151" t="str">
        <f>VLOOKUP(E98,'LISTADO ATM'!$A$2:$C$901,3,0)</f>
        <v>DISTRITO NACIONAL</v>
      </c>
      <c r="B98" s="126" t="s">
        <v>2740</v>
      </c>
      <c r="C98" s="96">
        <v>44437.09888888889</v>
      </c>
      <c r="D98" s="96" t="s">
        <v>2441</v>
      </c>
      <c r="E98" s="126">
        <v>139</v>
      </c>
      <c r="F98" s="151" t="str">
        <f>VLOOKUP(E98,VIP!$A$2:$O15533,2,0)</f>
        <v>DRBR139</v>
      </c>
      <c r="G98" s="151" t="str">
        <f>VLOOKUP(E98,'LISTADO ATM'!$A$2:$B$900,2,0)</f>
        <v xml:space="preserve">ATM Oficina Plaza Lama Zona Oriental I </v>
      </c>
      <c r="H98" s="151" t="str">
        <f>VLOOKUP(E98,VIP!$A$2:$O20494,7,FALSE)</f>
        <v>Si</v>
      </c>
      <c r="I98" s="151" t="str">
        <f>VLOOKUP(E98,VIP!$A$2:$O12459,8,FALSE)</f>
        <v>Si</v>
      </c>
      <c r="J98" s="151" t="str">
        <f>VLOOKUP(E98,VIP!$A$2:$O12409,8,FALSE)</f>
        <v>Si</v>
      </c>
      <c r="K98" s="151" t="str">
        <f>VLOOKUP(E98,VIP!$A$2:$O15983,6,0)</f>
        <v>NO</v>
      </c>
      <c r="L98" s="135" t="s">
        <v>2434</v>
      </c>
      <c r="M98" s="95" t="s">
        <v>2438</v>
      </c>
      <c r="N98" s="95" t="s">
        <v>2444</v>
      </c>
      <c r="O98" s="151" t="s">
        <v>2445</v>
      </c>
      <c r="P98" s="151"/>
      <c r="Q98" s="129" t="s">
        <v>2434</v>
      </c>
      <c r="R98" s="44"/>
      <c r="S98" s="44"/>
      <c r="W98" s="78"/>
      <c r="X98" s="69"/>
    </row>
    <row r="99" spans="1:24" s="123" customFormat="1" ht="18" x14ac:dyDescent="0.25">
      <c r="A99" s="151" t="str">
        <f>VLOOKUP(E99,'LISTADO ATM'!$A$2:$C$901,3,0)</f>
        <v>DISTRITO NACIONAL</v>
      </c>
      <c r="B99" s="126" t="s">
        <v>2739</v>
      </c>
      <c r="C99" s="96">
        <v>44437.10496527778</v>
      </c>
      <c r="D99" s="96" t="s">
        <v>2441</v>
      </c>
      <c r="E99" s="126">
        <v>718</v>
      </c>
      <c r="F99" s="151" t="str">
        <f>VLOOKUP(E99,VIP!$A$2:$O15532,2,0)</f>
        <v>DRBR24Y</v>
      </c>
      <c r="G99" s="151" t="str">
        <f>VLOOKUP(E99,'LISTADO ATM'!$A$2:$B$900,2,0)</f>
        <v xml:space="preserve">ATM Feria Ganadera </v>
      </c>
      <c r="H99" s="151" t="str">
        <f>VLOOKUP(E99,VIP!$A$2:$O20493,7,FALSE)</f>
        <v>Si</v>
      </c>
      <c r="I99" s="151" t="str">
        <f>VLOOKUP(E99,VIP!$A$2:$O12458,8,FALSE)</f>
        <v>Si</v>
      </c>
      <c r="J99" s="151" t="str">
        <f>VLOOKUP(E99,VIP!$A$2:$O12408,8,FALSE)</f>
        <v>Si</v>
      </c>
      <c r="K99" s="151" t="str">
        <f>VLOOKUP(E99,VIP!$A$2:$O15982,6,0)</f>
        <v>NO</v>
      </c>
      <c r="L99" s="135" t="s">
        <v>2410</v>
      </c>
      <c r="M99" s="95" t="s">
        <v>2438</v>
      </c>
      <c r="N99" s="95" t="s">
        <v>2444</v>
      </c>
      <c r="O99" s="151" t="s">
        <v>2445</v>
      </c>
      <c r="P99" s="151"/>
      <c r="Q99" s="129" t="s">
        <v>2410</v>
      </c>
      <c r="R99" s="44"/>
      <c r="S99" s="44"/>
      <c r="W99" s="78"/>
      <c r="X99" s="69"/>
    </row>
    <row r="100" spans="1:24" s="123" customFormat="1" ht="18" x14ac:dyDescent="0.25">
      <c r="A100" s="151" t="str">
        <f>VLOOKUP(E100,'LISTADO ATM'!$A$2:$C$901,3,0)</f>
        <v>DISTRITO NACIONAL</v>
      </c>
      <c r="B100" s="126" t="s">
        <v>2738</v>
      </c>
      <c r="C100" s="96">
        <v>44437.147858796299</v>
      </c>
      <c r="D100" s="96" t="s">
        <v>2460</v>
      </c>
      <c r="E100" s="126">
        <v>957</v>
      </c>
      <c r="F100" s="151" t="str">
        <f>VLOOKUP(E100,VIP!$A$2:$O15531,2,0)</f>
        <v>DRBR23F</v>
      </c>
      <c r="G100" s="151" t="str">
        <f>VLOOKUP(E100,'LISTADO ATM'!$A$2:$B$900,2,0)</f>
        <v xml:space="preserve">ATM Oficina Venezuela </v>
      </c>
      <c r="H100" s="151" t="str">
        <f>VLOOKUP(E100,VIP!$A$2:$O20492,7,FALSE)</f>
        <v>Si</v>
      </c>
      <c r="I100" s="151" t="str">
        <f>VLOOKUP(E100,VIP!$A$2:$O12457,8,FALSE)</f>
        <v>Si</v>
      </c>
      <c r="J100" s="151" t="str">
        <f>VLOOKUP(E100,VIP!$A$2:$O12407,8,FALSE)</f>
        <v>Si</v>
      </c>
      <c r="K100" s="151" t="str">
        <f>VLOOKUP(E100,VIP!$A$2:$O15981,6,0)</f>
        <v>SI</v>
      </c>
      <c r="L100" s="135" t="s">
        <v>2410</v>
      </c>
      <c r="M100" s="95" t="s">
        <v>2438</v>
      </c>
      <c r="N100" s="95" t="s">
        <v>2444</v>
      </c>
      <c r="O100" s="151" t="s">
        <v>2743</v>
      </c>
      <c r="P100" s="151"/>
      <c r="Q100" s="129" t="s">
        <v>2410</v>
      </c>
      <c r="R100" s="44"/>
      <c r="S100" s="44"/>
      <c r="W100" s="78"/>
      <c r="X100" s="69"/>
    </row>
    <row r="101" spans="1:24" s="123" customFormat="1" ht="18" x14ac:dyDescent="0.25">
      <c r="A101" s="151" t="str">
        <f>VLOOKUP(E101,'LISTADO ATM'!$A$2:$C$901,3,0)</f>
        <v>DISTRITO NACIONAL</v>
      </c>
      <c r="B101" s="126" t="s">
        <v>2737</v>
      </c>
      <c r="C101" s="96">
        <v>44437.150173611109</v>
      </c>
      <c r="D101" s="96" t="s">
        <v>2441</v>
      </c>
      <c r="E101" s="126">
        <v>235</v>
      </c>
      <c r="F101" s="151" t="str">
        <f>VLOOKUP(E101,VIP!$A$2:$O15530,2,0)</f>
        <v>DRBR235</v>
      </c>
      <c r="G101" s="151" t="str">
        <f>VLOOKUP(E101,'LISTADO ATM'!$A$2:$B$900,2,0)</f>
        <v xml:space="preserve">ATM Oficina Multicentro La Sirena San Isidro </v>
      </c>
      <c r="H101" s="151" t="str">
        <f>VLOOKUP(E101,VIP!$A$2:$O20491,7,FALSE)</f>
        <v>Si</v>
      </c>
      <c r="I101" s="151" t="str">
        <f>VLOOKUP(E101,VIP!$A$2:$O12456,8,FALSE)</f>
        <v>Si</v>
      </c>
      <c r="J101" s="151" t="str">
        <f>VLOOKUP(E101,VIP!$A$2:$O12406,8,FALSE)</f>
        <v>Si</v>
      </c>
      <c r="K101" s="151" t="str">
        <f>VLOOKUP(E101,VIP!$A$2:$O15980,6,0)</f>
        <v>SI</v>
      </c>
      <c r="L101" s="135" t="s">
        <v>2410</v>
      </c>
      <c r="M101" s="95" t="s">
        <v>2438</v>
      </c>
      <c r="N101" s="95" t="s">
        <v>2444</v>
      </c>
      <c r="O101" s="151" t="s">
        <v>2445</v>
      </c>
      <c r="P101" s="151"/>
      <c r="Q101" s="129" t="s">
        <v>2410</v>
      </c>
      <c r="R101" s="44"/>
      <c r="S101" s="44"/>
      <c r="W101" s="78"/>
      <c r="X101" s="69"/>
    </row>
    <row r="102" spans="1:24" s="123" customFormat="1" ht="18" x14ac:dyDescent="0.25">
      <c r="A102" s="151" t="str">
        <f>VLOOKUP(E102,'LISTADO ATM'!$A$2:$C$901,3,0)</f>
        <v>ESTE</v>
      </c>
      <c r="B102" s="126" t="s">
        <v>2736</v>
      </c>
      <c r="C102" s="96">
        <v>44437.15121527778</v>
      </c>
      <c r="D102" s="96" t="s">
        <v>2460</v>
      </c>
      <c r="E102" s="126">
        <v>211</v>
      </c>
      <c r="F102" s="151" t="str">
        <f>VLOOKUP(E102,VIP!$A$2:$O15529,2,0)</f>
        <v>DRBR211</v>
      </c>
      <c r="G102" s="151" t="str">
        <f>VLOOKUP(E102,'LISTADO ATM'!$A$2:$B$900,2,0)</f>
        <v xml:space="preserve">ATM Oficina La Romana I </v>
      </c>
      <c r="H102" s="151" t="str">
        <f>VLOOKUP(E102,VIP!$A$2:$O20490,7,FALSE)</f>
        <v>Si</v>
      </c>
      <c r="I102" s="151" t="str">
        <f>VLOOKUP(E102,VIP!$A$2:$O12455,8,FALSE)</f>
        <v>Si</v>
      </c>
      <c r="J102" s="151" t="str">
        <f>VLOOKUP(E102,VIP!$A$2:$O12405,8,FALSE)</f>
        <v>Si</v>
      </c>
      <c r="K102" s="151" t="str">
        <f>VLOOKUP(E102,VIP!$A$2:$O15979,6,0)</f>
        <v>NO</v>
      </c>
      <c r="L102" s="135" t="s">
        <v>2410</v>
      </c>
      <c r="M102" s="95" t="s">
        <v>2438</v>
      </c>
      <c r="N102" s="95" t="s">
        <v>2444</v>
      </c>
      <c r="O102" s="151" t="s">
        <v>2743</v>
      </c>
      <c r="P102" s="151"/>
      <c r="Q102" s="129" t="s">
        <v>2410</v>
      </c>
      <c r="R102" s="44"/>
      <c r="S102" s="44"/>
      <c r="W102" s="78"/>
      <c r="X102" s="69"/>
    </row>
    <row r="103" spans="1:24" s="123" customFormat="1" ht="18" x14ac:dyDescent="0.25">
      <c r="A103" s="151" t="str">
        <f>VLOOKUP(E103,'LISTADO ATM'!$A$2:$C$901,3,0)</f>
        <v>DISTRITO NACIONAL</v>
      </c>
      <c r="B103" s="126" t="s">
        <v>2735</v>
      </c>
      <c r="C103" s="96">
        <v>44437.159212962964</v>
      </c>
      <c r="D103" s="96" t="s">
        <v>2174</v>
      </c>
      <c r="E103" s="126">
        <v>588</v>
      </c>
      <c r="F103" s="151" t="str">
        <f>VLOOKUP(E103,VIP!$A$2:$O15528,2,0)</f>
        <v>DRBR01O</v>
      </c>
      <c r="G103" s="151" t="str">
        <f>VLOOKUP(E103,'LISTADO ATM'!$A$2:$B$900,2,0)</f>
        <v xml:space="preserve">ATM INAVI </v>
      </c>
      <c r="H103" s="151" t="str">
        <f>VLOOKUP(E103,VIP!$A$2:$O20489,7,FALSE)</f>
        <v>Si</v>
      </c>
      <c r="I103" s="151" t="str">
        <f>VLOOKUP(E103,VIP!$A$2:$O12454,8,FALSE)</f>
        <v>Si</v>
      </c>
      <c r="J103" s="151" t="str">
        <f>VLOOKUP(E103,VIP!$A$2:$O12404,8,FALSE)</f>
        <v>Si</v>
      </c>
      <c r="K103" s="151" t="str">
        <f>VLOOKUP(E103,VIP!$A$2:$O15978,6,0)</f>
        <v>NO</v>
      </c>
      <c r="L103" s="135" t="s">
        <v>2239</v>
      </c>
      <c r="M103" s="95" t="s">
        <v>2438</v>
      </c>
      <c r="N103" s="95" t="s">
        <v>2444</v>
      </c>
      <c r="O103" s="151" t="s">
        <v>2446</v>
      </c>
      <c r="P103" s="151"/>
      <c r="Q103" s="129" t="s">
        <v>2239</v>
      </c>
      <c r="R103" s="44"/>
      <c r="S103" s="44"/>
      <c r="W103" s="78"/>
      <c r="X103" s="69"/>
    </row>
    <row r="1034977" spans="16:16" ht="18" x14ac:dyDescent="0.25">
      <c r="P1034977" s="110"/>
    </row>
  </sheetData>
  <autoFilter ref="A4:Q95">
    <sortState ref="A5:Q103">
      <sortCondition ref="C4:C95"/>
    </sortState>
  </autoFilter>
  <sortState ref="C107:C114">
    <sortCondition ref="C118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04:B1048576 B10 B1:B4">
    <cfRule type="duplicateValues" dxfId="181" priority="130351"/>
  </conditionalFormatting>
  <conditionalFormatting sqref="B104:B1048576 B10">
    <cfRule type="duplicateValues" dxfId="180" priority="130360"/>
  </conditionalFormatting>
  <conditionalFormatting sqref="E104:E1048576 E10 E1:E4">
    <cfRule type="duplicateValues" dxfId="179" priority="130680"/>
  </conditionalFormatting>
  <conditionalFormatting sqref="E104:E1048576 E10">
    <cfRule type="duplicateValues" dxfId="178" priority="130683"/>
  </conditionalFormatting>
  <conditionalFormatting sqref="E104:E1048576 E1:E10">
    <cfRule type="duplicateValues" dxfId="177" priority="130689"/>
  </conditionalFormatting>
  <conditionalFormatting sqref="B11:B13">
    <cfRule type="duplicateValues" dxfId="176" priority="131078"/>
  </conditionalFormatting>
  <conditionalFormatting sqref="E11:E13">
    <cfRule type="duplicateValues" dxfId="175" priority="131079"/>
  </conditionalFormatting>
  <conditionalFormatting sqref="B14:B42">
    <cfRule type="duplicateValues" dxfId="174" priority="131121"/>
  </conditionalFormatting>
  <conditionalFormatting sqref="E14:E45">
    <cfRule type="duplicateValues" dxfId="173" priority="131122"/>
  </conditionalFormatting>
  <conditionalFormatting sqref="B5:B9">
    <cfRule type="duplicateValues" dxfId="172" priority="131176"/>
  </conditionalFormatting>
  <conditionalFormatting sqref="E5:E9">
    <cfRule type="duplicateValues" dxfId="171" priority="131177"/>
  </conditionalFormatting>
  <conditionalFormatting sqref="E10">
    <cfRule type="duplicateValues" dxfId="170" priority="131185"/>
  </conditionalFormatting>
  <conditionalFormatting sqref="B10">
    <cfRule type="duplicateValues" dxfId="169" priority="131186"/>
  </conditionalFormatting>
  <conditionalFormatting sqref="B96:B103">
    <cfRule type="duplicateValues" dxfId="168" priority="131203"/>
  </conditionalFormatting>
  <conditionalFormatting sqref="E96:E103">
    <cfRule type="duplicateValues" dxfId="167" priority="131204"/>
  </conditionalFormatting>
  <conditionalFormatting sqref="B43:B88">
    <cfRule type="duplicateValues" dxfId="166" priority="131212"/>
  </conditionalFormatting>
  <conditionalFormatting sqref="B89:B95">
    <cfRule type="duplicateValues" dxfId="165" priority="131222"/>
  </conditionalFormatting>
  <conditionalFormatting sqref="E89:E95">
    <cfRule type="duplicateValues" dxfId="164" priority="131224"/>
  </conditionalFormatting>
  <conditionalFormatting sqref="E43:E90">
    <cfRule type="duplicateValues" dxfId="163" priority="131226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2"/>
  <sheetViews>
    <sheetView zoomScale="70" zoomScaleNormal="70" workbookViewId="0">
      <selection activeCell="F15" sqref="F15"/>
    </sheetView>
  </sheetViews>
  <sheetFormatPr baseColWidth="10"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customWidth="1"/>
    <col min="4" max="4" width="40.7109375" style="114" customWidth="1"/>
    <col min="5" max="5" width="15.140625" style="69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176" t="s">
        <v>2144</v>
      </c>
      <c r="B1" s="177"/>
      <c r="C1" s="177"/>
      <c r="D1" s="177"/>
      <c r="E1" s="178"/>
      <c r="F1" s="171" t="s">
        <v>2538</v>
      </c>
      <c r="G1" s="172"/>
      <c r="H1" s="100">
        <f>COUNTIF(A:E,"2 Gavetas Vacías + 1 Fallando")</f>
        <v>9</v>
      </c>
      <c r="I1" s="100">
        <f>COUNTIF(A:E,("3 Gavetas Vacías"))</f>
        <v>6</v>
      </c>
      <c r="J1" s="123">
        <f>COUNTIF(A:E,"2 Gavetas Fallando + 1 Vacia")</f>
        <v>0</v>
      </c>
      <c r="K1" s="123"/>
    </row>
    <row r="2" spans="1:11" ht="25.5" customHeight="1" x14ac:dyDescent="0.25">
      <c r="A2" s="179" t="s">
        <v>2620</v>
      </c>
      <c r="B2" s="180"/>
      <c r="C2" s="180"/>
      <c r="D2" s="180"/>
      <c r="E2" s="181"/>
      <c r="F2" s="99" t="s">
        <v>2537</v>
      </c>
      <c r="G2" s="98">
        <f>G3+G4</f>
        <v>99</v>
      </c>
      <c r="H2" s="99" t="s">
        <v>2547</v>
      </c>
      <c r="I2" s="98">
        <f>COUNTIF(A:E,"Abastecido")</f>
        <v>0</v>
      </c>
      <c r="J2" s="99" t="s">
        <v>2564</v>
      </c>
      <c r="K2" s="98">
        <f>COUNTIF(REPORTE!A:Q,"REINICIO FALLIDO")</f>
        <v>4</v>
      </c>
    </row>
    <row r="3" spans="1:11" ht="15" customHeight="1" x14ac:dyDescent="0.25">
      <c r="A3" s="182"/>
      <c r="B3" s="183"/>
      <c r="C3" s="184"/>
      <c r="D3" s="184"/>
      <c r="E3" s="185"/>
      <c r="F3" s="99" t="s">
        <v>2536</v>
      </c>
      <c r="G3" s="98">
        <f>COUNTIF(REPORTE!A:Q,"fuera de Servicio")</f>
        <v>99</v>
      </c>
      <c r="H3" s="99" t="s">
        <v>2543</v>
      </c>
      <c r="I3" s="98">
        <f>COUNTIF(A:E,"Gavetas Vacías + Gavetas Fallando")</f>
        <v>13</v>
      </c>
      <c r="J3" s="99" t="s">
        <v>2565</v>
      </c>
      <c r="K3" s="98">
        <f>COUNTIF(REPORTE!A:Q,"CARGA FALLIDA")</f>
        <v>1</v>
      </c>
    </row>
    <row r="4" spans="1:11" ht="18.75" thickBot="1" x14ac:dyDescent="0.3">
      <c r="A4" s="136" t="s">
        <v>2406</v>
      </c>
      <c r="B4" s="133">
        <v>44436.708333333336</v>
      </c>
      <c r="C4" s="186"/>
      <c r="D4" s="186"/>
      <c r="E4" s="187"/>
      <c r="F4" s="99" t="s">
        <v>2533</v>
      </c>
      <c r="G4" s="98">
        <f>COUNTIF(REPORTE!A:Q,"En Servicio")</f>
        <v>0</v>
      </c>
      <c r="H4" s="99" t="s">
        <v>2546</v>
      </c>
      <c r="I4" s="98">
        <f>COUNTIF(A:E,"Solucionado")</f>
        <v>0</v>
      </c>
      <c r="J4" s="99" t="s">
        <v>2566</v>
      </c>
      <c r="K4" s="98">
        <f>COUNTIF(REPORTE!A:Q,"PRINTER ")</f>
        <v>0</v>
      </c>
    </row>
    <row r="5" spans="1:11" ht="18.75" thickBot="1" x14ac:dyDescent="0.3">
      <c r="A5" s="136" t="s">
        <v>2407</v>
      </c>
      <c r="B5" s="133">
        <v>44437.25</v>
      </c>
      <c r="C5" s="186"/>
      <c r="D5" s="186"/>
      <c r="E5" s="187"/>
      <c r="F5" s="99" t="s">
        <v>2534</v>
      </c>
      <c r="G5" s="98">
        <f>COUNTIF(REPORTE!A:Q,"REINICIO EXITOSO")</f>
        <v>0</v>
      </c>
      <c r="H5" s="99" t="s">
        <v>2540</v>
      </c>
      <c r="I5" s="98">
        <f>I1+H1+J1</f>
        <v>15</v>
      </c>
      <c r="J5" s="123"/>
      <c r="K5" s="123"/>
    </row>
    <row r="6" spans="1:11" ht="15" customHeight="1" x14ac:dyDescent="0.25">
      <c r="A6" s="190"/>
      <c r="B6" s="191"/>
      <c r="C6" s="188"/>
      <c r="D6" s="188"/>
      <c r="E6" s="189"/>
      <c r="F6" s="99" t="s">
        <v>2535</v>
      </c>
      <c r="G6" s="98">
        <f>COUNTIF(REPORTE!A:Q,"CARGA EXITOSA")</f>
        <v>0</v>
      </c>
      <c r="H6" s="99" t="s">
        <v>2544</v>
      </c>
      <c r="I6" s="98">
        <f>COUNTIF(A:E,"GAVETA DE RECHAZO LLENA")</f>
        <v>3</v>
      </c>
      <c r="J6" s="123"/>
      <c r="K6" s="123"/>
    </row>
    <row r="7" spans="1:11" ht="18" customHeight="1" thickBot="1" x14ac:dyDescent="0.3">
      <c r="A7" s="173" t="s">
        <v>2568</v>
      </c>
      <c r="B7" s="174"/>
      <c r="C7" s="174"/>
      <c r="D7" s="174"/>
      <c r="E7" s="175"/>
      <c r="F7" s="99" t="s">
        <v>2539</v>
      </c>
      <c r="G7" s="98">
        <f>COUNTIF(A:E,"Sin Efectivo")</f>
        <v>30</v>
      </c>
      <c r="H7" s="99" t="s">
        <v>2545</v>
      </c>
      <c r="I7" s="98">
        <f>COUNTIF(A:E,"GAVETA DE DEPOSITO LLENA")</f>
        <v>4</v>
      </c>
      <c r="J7" s="123"/>
      <c r="K7" s="123"/>
    </row>
    <row r="8" spans="1:11" ht="18" x14ac:dyDescent="0.25">
      <c r="A8" s="140" t="s">
        <v>15</v>
      </c>
      <c r="B8" s="140" t="s">
        <v>2408</v>
      </c>
      <c r="C8" s="131" t="s">
        <v>46</v>
      </c>
      <c r="D8" s="169" t="s">
        <v>2411</v>
      </c>
      <c r="E8" s="170" t="s">
        <v>2409</v>
      </c>
    </row>
    <row r="9" spans="1:11" s="108" customFormat="1" ht="18" x14ac:dyDescent="0.25">
      <c r="A9" s="132" t="e">
        <f>VLOOKUP(B9,'[1]LISTADO ATM'!$A$2:$C$922,3,0)</f>
        <v>#N/A</v>
      </c>
      <c r="B9" s="151"/>
      <c r="C9" s="132" t="e">
        <f>VLOOKUP(B9,'[1]LISTADO ATM'!$A$2:$B$922,2,0)</f>
        <v>#N/A</v>
      </c>
      <c r="D9" s="130"/>
      <c r="E9" s="132"/>
    </row>
    <row r="10" spans="1:11" s="108" customFormat="1" ht="18.75" thickBot="1" x14ac:dyDescent="0.3">
      <c r="A10" s="144" t="s">
        <v>2462</v>
      </c>
      <c r="B10" s="145">
        <f>COUNT(B9:B9)</f>
        <v>0</v>
      </c>
      <c r="C10" s="163"/>
      <c r="D10" s="164"/>
      <c r="E10" s="165"/>
    </row>
    <row r="11" spans="1:11" s="108" customFormat="1" x14ac:dyDescent="0.25">
      <c r="A11" s="190"/>
      <c r="B11" s="191"/>
      <c r="C11" s="191"/>
      <c r="D11" s="191"/>
      <c r="E11" s="195"/>
    </row>
    <row r="12" spans="1:11" s="108" customFormat="1" ht="18" customHeight="1" thickBot="1" x14ac:dyDescent="0.3">
      <c r="A12" s="173" t="s">
        <v>2569</v>
      </c>
      <c r="B12" s="174"/>
      <c r="C12" s="174"/>
      <c r="D12" s="174"/>
      <c r="E12" s="175"/>
    </row>
    <row r="13" spans="1:11" s="108" customFormat="1" ht="18" customHeight="1" x14ac:dyDescent="0.25">
      <c r="A13" s="140" t="s">
        <v>15</v>
      </c>
      <c r="B13" s="140" t="s">
        <v>2408</v>
      </c>
      <c r="C13" s="131" t="s">
        <v>46</v>
      </c>
      <c r="D13" s="169" t="s">
        <v>2411</v>
      </c>
      <c r="E13" s="170" t="s">
        <v>2409</v>
      </c>
    </row>
    <row r="14" spans="1:11" s="108" customFormat="1" ht="18" customHeight="1" x14ac:dyDescent="0.25">
      <c r="A14" s="137" t="e">
        <f>VLOOKUP(B14,'[1]LISTADO ATM'!$A$2:$C$822,3,0)</f>
        <v>#N/A</v>
      </c>
      <c r="B14" s="151"/>
      <c r="C14" s="132" t="e">
        <f>VLOOKUP(B14,'[1]LISTADO ATM'!$A$2:$B$822,2,0)</f>
        <v>#N/A</v>
      </c>
      <c r="D14" s="130"/>
      <c r="E14" s="138"/>
    </row>
    <row r="15" spans="1:11" s="108" customFormat="1" ht="18.75" thickBot="1" x14ac:dyDescent="0.3">
      <c r="A15" s="144" t="s">
        <v>2462</v>
      </c>
      <c r="B15" s="145">
        <f>COUNT(B14:B14)</f>
        <v>0</v>
      </c>
      <c r="C15" s="163"/>
      <c r="D15" s="164"/>
      <c r="E15" s="165"/>
    </row>
    <row r="16" spans="1:11" s="108" customFormat="1" ht="18" customHeight="1" thickBot="1" x14ac:dyDescent="0.3">
      <c r="A16" s="166"/>
      <c r="B16" s="167"/>
      <c r="C16" s="167"/>
      <c r="D16" s="167"/>
      <c r="E16" s="168"/>
    </row>
    <row r="17" spans="1:5" s="108" customFormat="1" ht="18.75" customHeight="1" thickBot="1" x14ac:dyDescent="0.3">
      <c r="A17" s="196" t="s">
        <v>2463</v>
      </c>
      <c r="B17" s="197"/>
      <c r="C17" s="197"/>
      <c r="D17" s="197"/>
      <c r="E17" s="198"/>
    </row>
    <row r="18" spans="1:5" s="108" customFormat="1" ht="18" customHeight="1" x14ac:dyDescent="0.25">
      <c r="A18" s="140" t="s">
        <v>15</v>
      </c>
      <c r="B18" s="140" t="s">
        <v>2408</v>
      </c>
      <c r="C18" s="131" t="s">
        <v>46</v>
      </c>
      <c r="D18" s="169" t="s">
        <v>2411</v>
      </c>
      <c r="E18" s="170" t="s">
        <v>2409</v>
      </c>
    </row>
    <row r="19" spans="1:5" s="108" customFormat="1" ht="18" customHeight="1" x14ac:dyDescent="0.25">
      <c r="A19" s="139" t="str">
        <f>VLOOKUP(B19,'[1]LISTADO ATM'!$A$2:$C$922,3,0)</f>
        <v>ESTE</v>
      </c>
      <c r="B19" s="151">
        <v>429</v>
      </c>
      <c r="C19" s="132" t="str">
        <f>VLOOKUP(B19,'[1]LISTADO ATM'!$A$2:$B$922,2,0)</f>
        <v xml:space="preserve">ATM Oficina Jumbo La Romana </v>
      </c>
      <c r="D19" s="134" t="s">
        <v>2429</v>
      </c>
      <c r="E19" s="143">
        <v>3336004588</v>
      </c>
    </row>
    <row r="20" spans="1:5" s="114" customFormat="1" ht="18" customHeight="1" x14ac:dyDescent="0.25">
      <c r="A20" s="139" t="str">
        <f>VLOOKUP(B20,'[1]LISTADO ATM'!$A$2:$C$922,3,0)</f>
        <v>DISTRITO NACIONAL</v>
      </c>
      <c r="B20" s="151">
        <v>331</v>
      </c>
      <c r="C20" s="132" t="str">
        <f>VLOOKUP(B20,'[1]LISTADO ATM'!$A$2:$B$922,2,0)</f>
        <v>ATM Ayuntamiento Sto. Dgo. Este</v>
      </c>
      <c r="D20" s="134" t="s">
        <v>2429</v>
      </c>
      <c r="E20" s="143">
        <v>3336005057</v>
      </c>
    </row>
    <row r="21" spans="1:5" s="114" customFormat="1" ht="18" customHeight="1" x14ac:dyDescent="0.25">
      <c r="A21" s="139" t="str">
        <f>VLOOKUP(B21,'[1]LISTADO ATM'!$A$2:$C$922,3,0)</f>
        <v>DISTRITO NACIONAL</v>
      </c>
      <c r="B21" s="151">
        <v>884</v>
      </c>
      <c r="C21" s="132" t="str">
        <f>VLOOKUP(B21,'[1]LISTADO ATM'!$A$2:$B$922,2,0)</f>
        <v xml:space="preserve">ATM UNP Olé Sabana Perdida </v>
      </c>
      <c r="D21" s="134" t="s">
        <v>2429</v>
      </c>
      <c r="E21" s="143" t="s">
        <v>2680</v>
      </c>
    </row>
    <row r="22" spans="1:5" s="114" customFormat="1" ht="18" customHeight="1" x14ac:dyDescent="0.25">
      <c r="A22" s="132" t="str">
        <f>VLOOKUP(B22,'[1]LISTADO ATM'!$A$2:$C$922,3,0)</f>
        <v>DISTRITO NACIONAL</v>
      </c>
      <c r="B22" s="151">
        <v>563</v>
      </c>
      <c r="C22" s="132" t="str">
        <f>VLOOKUP(B22,'[1]LISTADO ATM'!$A$2:$B$922,2,0)</f>
        <v xml:space="preserve">ATM Base Aérea San Isidro </v>
      </c>
      <c r="D22" s="134" t="s">
        <v>2429</v>
      </c>
      <c r="E22" s="143" t="s">
        <v>2681</v>
      </c>
    </row>
    <row r="23" spans="1:5" s="114" customFormat="1" ht="18" customHeight="1" x14ac:dyDescent="0.25">
      <c r="A23" s="132" t="str">
        <f>VLOOKUP(B23,'[1]LISTADO ATM'!$A$2:$C$922,3,0)</f>
        <v>SUR</v>
      </c>
      <c r="B23" s="151">
        <v>817</v>
      </c>
      <c r="C23" s="132" t="str">
        <f>VLOOKUP(B23,'[1]LISTADO ATM'!$A$2:$B$922,2,0)</f>
        <v xml:space="preserve">ATM Ayuntamiento Sabana Larga (San José de Ocoa) </v>
      </c>
      <c r="D23" s="134" t="s">
        <v>2429</v>
      </c>
      <c r="E23" s="143">
        <v>3336005268</v>
      </c>
    </row>
    <row r="24" spans="1:5" s="114" customFormat="1" ht="18" customHeight="1" x14ac:dyDescent="0.25">
      <c r="A24" s="132" t="str">
        <f>VLOOKUP(B24,'[1]LISTADO ATM'!$A$2:$C$922,3,0)</f>
        <v>ESTE</v>
      </c>
      <c r="B24" s="151">
        <v>608</v>
      </c>
      <c r="C24" s="132" t="str">
        <f>VLOOKUP(B24,'[1]LISTADO ATM'!$A$2:$B$922,2,0)</f>
        <v xml:space="preserve">ATM Oficina Jumbo (San Pedro) </v>
      </c>
      <c r="D24" s="134" t="s">
        <v>2429</v>
      </c>
      <c r="E24" s="143" t="s">
        <v>2682</v>
      </c>
    </row>
    <row r="25" spans="1:5" s="114" customFormat="1" ht="18" customHeight="1" x14ac:dyDescent="0.25">
      <c r="A25" s="132" t="str">
        <f>VLOOKUP(B25,'[1]LISTADO ATM'!$A$2:$C$922,3,0)</f>
        <v>ESTE</v>
      </c>
      <c r="B25" s="151">
        <v>912</v>
      </c>
      <c r="C25" s="132" t="str">
        <f>VLOOKUP(B25,'[1]LISTADO ATM'!$A$2:$B$922,2,0)</f>
        <v xml:space="preserve">ATM Oficina San Pedro II </v>
      </c>
      <c r="D25" s="134" t="s">
        <v>2429</v>
      </c>
      <c r="E25" s="143">
        <v>3336005353</v>
      </c>
    </row>
    <row r="26" spans="1:5" s="114" customFormat="1" ht="18.75" customHeight="1" x14ac:dyDescent="0.25">
      <c r="A26" s="132" t="str">
        <f>VLOOKUP(B26,'[1]LISTADO ATM'!$A$2:$C$922,3,0)</f>
        <v>SUR</v>
      </c>
      <c r="B26" s="151">
        <v>249</v>
      </c>
      <c r="C26" s="132" t="str">
        <f>VLOOKUP(B26,'[1]LISTADO ATM'!$A$2:$B$922,2,0)</f>
        <v xml:space="preserve">ATM Banco Agrícola Neiba </v>
      </c>
      <c r="D26" s="134" t="s">
        <v>2429</v>
      </c>
      <c r="E26" s="143">
        <v>3336005359</v>
      </c>
    </row>
    <row r="27" spans="1:5" s="123" customFormat="1" ht="18.75" customHeight="1" x14ac:dyDescent="0.25">
      <c r="A27" s="132" t="str">
        <f>VLOOKUP(B27,'[1]LISTADO ATM'!$A$2:$C$922,3,0)</f>
        <v>DISTRITO NACIONAL</v>
      </c>
      <c r="B27" s="151">
        <v>493</v>
      </c>
      <c r="C27" s="132" t="str">
        <f>VLOOKUP(B27,'[1]LISTADO ATM'!$A$2:$B$922,2,0)</f>
        <v xml:space="preserve">ATM Oficina Haina Occidental II </v>
      </c>
      <c r="D27" s="134" t="s">
        <v>2429</v>
      </c>
      <c r="E27" s="143" t="s">
        <v>2683</v>
      </c>
    </row>
    <row r="28" spans="1:5" s="123" customFormat="1" ht="18.75" customHeight="1" x14ac:dyDescent="0.25">
      <c r="A28" s="132" t="str">
        <f>VLOOKUP(B28,'[1]LISTADO ATM'!$A$2:$C$922,3,0)</f>
        <v>DISTRITO NACIONAL</v>
      </c>
      <c r="B28" s="151">
        <v>721</v>
      </c>
      <c r="C28" s="132" t="str">
        <f>VLOOKUP(B28,'[1]LISTADO ATM'!$A$2:$B$922,2,0)</f>
        <v xml:space="preserve">ATM Oficina Charles de Gaulle II </v>
      </c>
      <c r="D28" s="134" t="s">
        <v>2429</v>
      </c>
      <c r="E28" s="143" t="s">
        <v>2684</v>
      </c>
    </row>
    <row r="29" spans="1:5" s="123" customFormat="1" ht="18.75" customHeight="1" x14ac:dyDescent="0.25">
      <c r="A29" s="132" t="str">
        <f>VLOOKUP(B29,'[1]LISTADO ATM'!$A$2:$C$922,3,0)</f>
        <v>ESTE</v>
      </c>
      <c r="B29" s="151">
        <v>824</v>
      </c>
      <c r="C29" s="132" t="str">
        <f>VLOOKUP(B29,'[1]LISTADO ATM'!$A$2:$B$922,2,0)</f>
        <v xml:space="preserve">ATM Multiplaza (Higuey) </v>
      </c>
      <c r="D29" s="134" t="s">
        <v>2429</v>
      </c>
      <c r="E29" s="143">
        <v>3336005384</v>
      </c>
    </row>
    <row r="30" spans="1:5" s="123" customFormat="1" ht="18.75" customHeight="1" x14ac:dyDescent="0.25">
      <c r="A30" s="132" t="str">
        <f>VLOOKUP(B30,'[1]LISTADO ATM'!$A$2:$C$922,3,0)</f>
        <v>ESTE</v>
      </c>
      <c r="B30" s="151">
        <v>353</v>
      </c>
      <c r="C30" s="132" t="str">
        <f>VLOOKUP(B30,'[1]LISTADO ATM'!$A$2:$B$922,2,0)</f>
        <v xml:space="preserve">ATM Estación Boulevard Juan Dolio </v>
      </c>
      <c r="D30" s="134" t="s">
        <v>2429</v>
      </c>
      <c r="E30" s="143">
        <v>3336005385</v>
      </c>
    </row>
    <row r="31" spans="1:5" s="123" customFormat="1" ht="18.75" customHeight="1" x14ac:dyDescent="0.25">
      <c r="A31" s="132" t="str">
        <f>VLOOKUP(B31,'[1]LISTADO ATM'!$A$2:$C$922,3,0)</f>
        <v>DISTRITO NACIONAL</v>
      </c>
      <c r="B31" s="151">
        <v>600</v>
      </c>
      <c r="C31" s="132" t="str">
        <f>VLOOKUP(B31,'[1]LISTADO ATM'!$A$2:$B$922,2,0)</f>
        <v>ATM S/M Bravo Hipica</v>
      </c>
      <c r="D31" s="134" t="s">
        <v>2429</v>
      </c>
      <c r="E31" s="143">
        <v>3336002037</v>
      </c>
    </row>
    <row r="32" spans="1:5" s="114" customFormat="1" ht="18.75" customHeight="1" x14ac:dyDescent="0.25">
      <c r="A32" s="132" t="str">
        <f>VLOOKUP(B32,'[1]LISTADO ATM'!$A$2:$C$922,3,0)</f>
        <v>SUR</v>
      </c>
      <c r="B32" s="151">
        <v>296</v>
      </c>
      <c r="C32" s="132" t="str">
        <f>VLOOKUP(B32,'[1]LISTADO ATM'!$A$2:$B$922,2,0)</f>
        <v>ATM Estación BANICOMB (Baní)  ECO Petroleo</v>
      </c>
      <c r="D32" s="134" t="s">
        <v>2429</v>
      </c>
      <c r="E32" s="143">
        <v>3336005390</v>
      </c>
    </row>
    <row r="33" spans="1:10" s="114" customFormat="1" ht="18.75" customHeight="1" x14ac:dyDescent="0.25">
      <c r="A33" s="132" t="str">
        <f>VLOOKUP(B33,'[1]LISTADO ATM'!$A$2:$C$922,3,0)</f>
        <v>DISTRITO NACIONAL</v>
      </c>
      <c r="B33" s="151">
        <v>562</v>
      </c>
      <c r="C33" s="132" t="str">
        <f>VLOOKUP(B33,'[1]LISTADO ATM'!$A$2:$B$922,2,0)</f>
        <v xml:space="preserve">ATM S/M Jumbo Carretera Mella </v>
      </c>
      <c r="D33" s="134" t="s">
        <v>2429</v>
      </c>
      <c r="E33" s="143">
        <v>3336005449</v>
      </c>
    </row>
    <row r="34" spans="1:10" s="114" customFormat="1" ht="18" customHeight="1" x14ac:dyDescent="0.25">
      <c r="A34" s="132" t="str">
        <f>VLOOKUP(B34,'[1]LISTADO ATM'!$A$2:$C$922,3,0)</f>
        <v>DISTRITO NACIONAL</v>
      </c>
      <c r="B34" s="151">
        <v>238</v>
      </c>
      <c r="C34" s="132" t="str">
        <f>VLOOKUP(B34,'[1]LISTADO ATM'!$A$2:$B$922,2,0)</f>
        <v xml:space="preserve">ATM Multicentro La Sirena Charles de Gaulle </v>
      </c>
      <c r="D34" s="134" t="s">
        <v>2429</v>
      </c>
      <c r="E34" s="143">
        <v>3336005450</v>
      </c>
    </row>
    <row r="35" spans="1:10" s="114" customFormat="1" ht="18.75" customHeight="1" x14ac:dyDescent="0.25">
      <c r="A35" s="132" t="str">
        <f>VLOOKUP(B35,'[1]LISTADO ATM'!$A$2:$C$922,3,0)</f>
        <v>DISTRITO NACIONAL</v>
      </c>
      <c r="B35" s="151">
        <v>516</v>
      </c>
      <c r="C35" s="132" t="str">
        <f>VLOOKUP(B35,'[1]LISTADO ATM'!$A$2:$B$922,2,0)</f>
        <v xml:space="preserve">ATM Oficina Gascue </v>
      </c>
      <c r="D35" s="134" t="s">
        <v>2429</v>
      </c>
      <c r="E35" s="143">
        <v>3336005452</v>
      </c>
      <c r="G35" s="122"/>
    </row>
    <row r="36" spans="1:10" s="114" customFormat="1" ht="18" customHeight="1" x14ac:dyDescent="0.25">
      <c r="A36" s="132" t="str">
        <f>VLOOKUP(B36,'[1]LISTADO ATM'!$A$2:$C$922,3,0)</f>
        <v>DISTRITO NACIONAL</v>
      </c>
      <c r="B36" s="151">
        <v>416</v>
      </c>
      <c r="C36" s="132" t="str">
        <f>VLOOKUP(B36,'[1]LISTADO ATM'!$A$2:$B$922,2,0)</f>
        <v xml:space="preserve">ATM Autobanco San Martín II </v>
      </c>
      <c r="D36" s="134" t="s">
        <v>2429</v>
      </c>
      <c r="E36" s="143">
        <v>3336005457</v>
      </c>
      <c r="F36" s="122"/>
      <c r="G36" s="122"/>
      <c r="H36" s="122"/>
      <c r="I36" s="122"/>
      <c r="J36" s="122"/>
    </row>
    <row r="37" spans="1:10" s="114" customFormat="1" ht="18.75" customHeight="1" x14ac:dyDescent="0.25">
      <c r="A37" s="132" t="str">
        <f>VLOOKUP(B37,'[1]LISTADO ATM'!$A$2:$C$922,3,0)</f>
        <v>DISTRITO NACIONAL</v>
      </c>
      <c r="B37" s="151">
        <v>165</v>
      </c>
      <c r="C37" s="132" t="str">
        <f>VLOOKUP(B37,'[1]LISTADO ATM'!$A$2:$B$922,2,0)</f>
        <v>ATM Autoservicio Megacentro</v>
      </c>
      <c r="D37" s="134" t="s">
        <v>2429</v>
      </c>
      <c r="E37" s="143">
        <v>3336005460</v>
      </c>
      <c r="F37" s="122"/>
      <c r="G37" s="122"/>
      <c r="H37" s="122"/>
      <c r="I37" s="122"/>
      <c r="J37" s="122"/>
    </row>
    <row r="38" spans="1:10" s="122" customFormat="1" ht="18" customHeight="1" x14ac:dyDescent="0.25">
      <c r="A38" s="132" t="str">
        <f>VLOOKUP(B38,'[1]LISTADO ATM'!$A$2:$C$922,3,0)</f>
        <v>DISTRITO NACIONAL</v>
      </c>
      <c r="B38" s="151">
        <v>377</v>
      </c>
      <c r="C38" s="132" t="str">
        <f>VLOOKUP(B38,'[1]LISTADO ATM'!$A$2:$B$922,2,0)</f>
        <v>ATM Estación del Metro Eduardo Brito</v>
      </c>
      <c r="D38" s="134" t="s">
        <v>2429</v>
      </c>
      <c r="E38" s="143">
        <v>3336005464</v>
      </c>
    </row>
    <row r="39" spans="1:10" s="122" customFormat="1" ht="18.75" customHeight="1" x14ac:dyDescent="0.25">
      <c r="A39" s="132" t="str">
        <f>VLOOKUP(B39,'[1]LISTADO ATM'!$A$2:$C$922,3,0)</f>
        <v>ESTE</v>
      </c>
      <c r="B39" s="151">
        <v>480</v>
      </c>
      <c r="C39" s="132" t="str">
        <f>VLOOKUP(B39,'[1]LISTADO ATM'!$A$2:$B$922,2,0)</f>
        <v>ATM UNP Farmaconal Higuey</v>
      </c>
      <c r="D39" s="134" t="s">
        <v>2429</v>
      </c>
      <c r="E39" s="143">
        <v>3336005465</v>
      </c>
    </row>
    <row r="40" spans="1:10" s="122" customFormat="1" ht="18.75" customHeight="1" x14ac:dyDescent="0.25">
      <c r="A40" s="132" t="str">
        <f>VLOOKUP(B40,'[1]LISTADO ATM'!$A$2:$C$922,3,0)</f>
        <v>NORTE</v>
      </c>
      <c r="B40" s="151">
        <v>965</v>
      </c>
      <c r="C40" s="132" t="str">
        <f>VLOOKUP(B40,'[1]LISTADO ATM'!$A$2:$B$922,2,0)</f>
        <v xml:space="preserve">ATM S/M La Fuente FUN (Santiago) </v>
      </c>
      <c r="D40" s="134" t="s">
        <v>2429</v>
      </c>
      <c r="E40" s="143">
        <v>3336005467</v>
      </c>
    </row>
    <row r="41" spans="1:10" s="122" customFormat="1" ht="18.75" customHeight="1" x14ac:dyDescent="0.25">
      <c r="A41" s="132" t="str">
        <f>VLOOKUP(B41,'[1]LISTADO ATM'!$A$2:$C$922,3,0)</f>
        <v>ESTE</v>
      </c>
      <c r="B41" s="151">
        <v>399</v>
      </c>
      <c r="C41" s="132" t="str">
        <f>VLOOKUP(B41,'[1]LISTADO ATM'!$A$2:$B$922,2,0)</f>
        <v xml:space="preserve">ATM Oficina La Romana II </v>
      </c>
      <c r="D41" s="134" t="s">
        <v>2429</v>
      </c>
      <c r="E41" s="143">
        <v>3336005468</v>
      </c>
    </row>
    <row r="42" spans="1:10" s="122" customFormat="1" ht="18" customHeight="1" x14ac:dyDescent="0.25">
      <c r="A42" s="132" t="str">
        <f>VLOOKUP(B42,'[1]LISTADO ATM'!$A$2:$C$922,3,0)</f>
        <v>DISTRITO NACIONAL</v>
      </c>
      <c r="B42" s="151">
        <v>708</v>
      </c>
      <c r="C42" s="132" t="str">
        <f>VLOOKUP(B42,'[1]LISTADO ATM'!$A$2:$B$922,2,0)</f>
        <v xml:space="preserve">ATM El Vestir De Hoy </v>
      </c>
      <c r="D42" s="134" t="s">
        <v>2429</v>
      </c>
      <c r="E42" s="143">
        <v>3336005477</v>
      </c>
    </row>
    <row r="43" spans="1:10" s="122" customFormat="1" ht="18" x14ac:dyDescent="0.25">
      <c r="A43" s="132" t="str">
        <f>VLOOKUP(B43,'[1]LISTADO ATM'!$A$2:$C$922,3,0)</f>
        <v>DISTRITO NACIONAL</v>
      </c>
      <c r="B43" s="151">
        <v>438</v>
      </c>
      <c r="C43" s="132" t="str">
        <f>VLOOKUP(B43,'[1]LISTADO ATM'!$A$2:$B$922,2,0)</f>
        <v xml:space="preserve">ATM Autobanco Torre IV </v>
      </c>
      <c r="D43" s="134" t="s">
        <v>2429</v>
      </c>
      <c r="E43" s="143">
        <v>3336005480</v>
      </c>
    </row>
    <row r="44" spans="1:10" s="114" customFormat="1" ht="18" customHeight="1" x14ac:dyDescent="0.25">
      <c r="A44" s="132" t="str">
        <f>VLOOKUP(B44,'[1]LISTADO ATM'!$A$2:$C$922,3,0)</f>
        <v>DISTRITO NACIONAL</v>
      </c>
      <c r="B44" s="151">
        <v>363</v>
      </c>
      <c r="C44" s="132" t="str">
        <f>VLOOKUP(B44,'[1]LISTADO ATM'!$A$2:$B$922,2,0)</f>
        <v>ATM S/M Bravo Villa Mella</v>
      </c>
      <c r="D44" s="134" t="s">
        <v>2429</v>
      </c>
      <c r="E44" s="143">
        <v>3336005481</v>
      </c>
      <c r="F44" s="122"/>
      <c r="G44" s="122"/>
      <c r="H44" s="122"/>
      <c r="I44" s="122"/>
      <c r="J44" s="122"/>
    </row>
    <row r="45" spans="1:10" s="114" customFormat="1" ht="18.75" customHeight="1" x14ac:dyDescent="0.25">
      <c r="A45" s="132" t="str">
        <f>VLOOKUP(B45,'[1]LISTADO ATM'!$A$2:$C$922,3,0)</f>
        <v>DISTRITO NACIONAL</v>
      </c>
      <c r="B45" s="151">
        <v>718</v>
      </c>
      <c r="C45" s="132" t="str">
        <f>VLOOKUP(B45,'[1]LISTADO ATM'!$A$2:$B$922,2,0)</f>
        <v xml:space="preserve">ATM Feria Ganadera </v>
      </c>
      <c r="D45" s="134" t="s">
        <v>2429</v>
      </c>
      <c r="E45" s="143">
        <v>3336005496</v>
      </c>
      <c r="F45" s="122"/>
      <c r="G45" s="122"/>
      <c r="H45" s="122"/>
      <c r="I45" s="122"/>
      <c r="J45" s="122"/>
    </row>
    <row r="46" spans="1:10" s="114" customFormat="1" ht="18" customHeight="1" x14ac:dyDescent="0.25">
      <c r="A46" s="132" t="str">
        <f>VLOOKUP(B46,'[1]LISTADO ATM'!$A$2:$C$922,3,0)</f>
        <v>DISTRITO NACIONAL</v>
      </c>
      <c r="B46" s="151">
        <v>957</v>
      </c>
      <c r="C46" s="132" t="str">
        <f>VLOOKUP(B46,'[1]LISTADO ATM'!$A$2:$B$922,2,0)</f>
        <v xml:space="preserve">ATM Oficina Venezuela </v>
      </c>
      <c r="D46" s="134" t="s">
        <v>2429</v>
      </c>
      <c r="E46" s="143">
        <v>3336005497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2" t="str">
        <f>VLOOKUP(B47,'[1]LISTADO ATM'!$A$2:$C$922,3,0)</f>
        <v>DISTRITO NACIONAL</v>
      </c>
      <c r="B47" s="151">
        <v>235</v>
      </c>
      <c r="C47" s="132" t="str">
        <f>VLOOKUP(B47,'[1]LISTADO ATM'!$A$2:$B$922,2,0)</f>
        <v xml:space="preserve">ATM Oficina Multicentro La Sirena San Isidro </v>
      </c>
      <c r="D47" s="134" t="s">
        <v>2429</v>
      </c>
      <c r="E47" s="143">
        <v>3336005498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2" t="str">
        <f>VLOOKUP(B48,'[1]LISTADO ATM'!$A$2:$C$922,3,0)</f>
        <v>ESTE</v>
      </c>
      <c r="B48" s="151">
        <v>211</v>
      </c>
      <c r="C48" s="132" t="str">
        <f>VLOOKUP(B48,'[1]LISTADO ATM'!$A$2:$B$922,2,0)</f>
        <v xml:space="preserve">ATM Oficina La Romana I </v>
      </c>
      <c r="D48" s="134" t="s">
        <v>2429</v>
      </c>
      <c r="E48" s="143">
        <v>3336005499</v>
      </c>
      <c r="F48" s="122"/>
      <c r="G48" s="122"/>
      <c r="H48" s="122"/>
      <c r="I48" s="122"/>
      <c r="J48" s="122"/>
    </row>
    <row r="49" spans="1:10" s="114" customFormat="1" ht="18.75" customHeight="1" thickBot="1" x14ac:dyDescent="0.3">
      <c r="A49" s="144"/>
      <c r="B49" s="153">
        <f>COUNT(B19:B48)</f>
        <v>30</v>
      </c>
      <c r="C49" s="163"/>
      <c r="D49" s="164"/>
      <c r="E49" s="165"/>
      <c r="F49" s="122"/>
      <c r="G49" s="122"/>
      <c r="H49" s="122"/>
      <c r="I49" s="122"/>
      <c r="J49" s="122"/>
    </row>
    <row r="50" spans="1:10" s="114" customFormat="1" ht="18" customHeight="1" thickBot="1" x14ac:dyDescent="0.3">
      <c r="A50" s="166"/>
      <c r="B50" s="167"/>
      <c r="C50" s="167"/>
      <c r="D50" s="167"/>
      <c r="E50" s="168"/>
      <c r="F50" s="122"/>
      <c r="G50" s="122"/>
      <c r="H50" s="122"/>
      <c r="I50" s="122"/>
      <c r="J50" s="122"/>
    </row>
    <row r="51" spans="1:10" s="114" customFormat="1" ht="18.75" customHeight="1" thickBot="1" x14ac:dyDescent="0.3">
      <c r="A51" s="192" t="s">
        <v>2434</v>
      </c>
      <c r="B51" s="193"/>
      <c r="C51" s="193"/>
      <c r="D51" s="193"/>
      <c r="E51" s="194"/>
    </row>
    <row r="52" spans="1:10" s="114" customFormat="1" ht="18" customHeight="1" x14ac:dyDescent="0.25">
      <c r="A52" s="140" t="s">
        <v>15</v>
      </c>
      <c r="B52" s="140" t="s">
        <v>2408</v>
      </c>
      <c r="C52" s="131" t="s">
        <v>46</v>
      </c>
      <c r="D52" s="169" t="s">
        <v>2411</v>
      </c>
      <c r="E52" s="170" t="s">
        <v>2409</v>
      </c>
    </row>
    <row r="53" spans="1:10" s="114" customFormat="1" ht="18" customHeight="1" x14ac:dyDescent="0.25">
      <c r="A53" s="148" t="str">
        <f>VLOOKUP(B53,'[1]LISTADO ATM'!$A$2:$C$922,3,0)</f>
        <v>DISTRITO NACIONAL</v>
      </c>
      <c r="B53" s="151">
        <v>908</v>
      </c>
      <c r="C53" s="147" t="str">
        <f>VLOOKUP(B53,'[1]LISTADO ATM'!$A$2:$B$922,2,0)</f>
        <v xml:space="preserve">ATM Oficina Plaza Botánika </v>
      </c>
      <c r="D53" s="147" t="s">
        <v>2469</v>
      </c>
      <c r="E53" s="143" t="s">
        <v>2685</v>
      </c>
    </row>
    <row r="54" spans="1:10" s="114" customFormat="1" ht="18.75" customHeight="1" x14ac:dyDescent="0.25">
      <c r="A54" s="148" t="str">
        <f>VLOOKUP(B54,'[1]LISTADO ATM'!$A$2:$C$922,3,0)</f>
        <v>DISTRITO NACIONAL</v>
      </c>
      <c r="B54" s="151">
        <v>585</v>
      </c>
      <c r="C54" s="147" t="str">
        <f>VLOOKUP(B54,'[1]LISTADO ATM'!$A$2:$B$922,2,0)</f>
        <v xml:space="preserve">ATM Oficina Haina Oriental </v>
      </c>
      <c r="D54" s="147" t="s">
        <v>2469</v>
      </c>
      <c r="E54" s="143" t="s">
        <v>2686</v>
      </c>
    </row>
    <row r="55" spans="1:10" s="114" customFormat="1" ht="18" customHeight="1" x14ac:dyDescent="0.25">
      <c r="A55" s="132" t="str">
        <f>VLOOKUP(B55,'[1]LISTADO ATM'!$A$2:$C$922,3,0)</f>
        <v>SUR</v>
      </c>
      <c r="B55" s="151">
        <v>6</v>
      </c>
      <c r="C55" s="147" t="str">
        <f>VLOOKUP(B55,'[1]LISTADO ATM'!$A$2:$B$922,2,0)</f>
        <v xml:space="preserve">ATM Plaza WAO San Juan </v>
      </c>
      <c r="D55" s="147" t="s">
        <v>2469</v>
      </c>
      <c r="E55" s="143">
        <v>3336005346</v>
      </c>
    </row>
    <row r="56" spans="1:10" s="122" customFormat="1" ht="18" customHeight="1" x14ac:dyDescent="0.25">
      <c r="A56" s="132" t="str">
        <f>VLOOKUP(B56,'[1]LISTADO ATM'!$A$2:$C$922,3,0)</f>
        <v>DISTRITO NACIONAL</v>
      </c>
      <c r="B56" s="151">
        <v>993</v>
      </c>
      <c r="C56" s="147" t="str">
        <f>VLOOKUP(B56,'[1]LISTADO ATM'!$A$2:$B$922,2,0)</f>
        <v xml:space="preserve">ATM Centro Medico Integral II </v>
      </c>
      <c r="D56" s="147" t="s">
        <v>2469</v>
      </c>
      <c r="E56" s="143">
        <v>3336005387</v>
      </c>
    </row>
    <row r="57" spans="1:10" s="122" customFormat="1" ht="18" customHeight="1" x14ac:dyDescent="0.25">
      <c r="A57" s="147" t="str">
        <f>VLOOKUP(B57,'[1]LISTADO ATM'!$A$2:$C$922,3,0)</f>
        <v>DISTRITO NACIONAL</v>
      </c>
      <c r="B57" s="141">
        <v>567</v>
      </c>
      <c r="C57" s="147" t="str">
        <f>VLOOKUP(B57,'[1]LISTADO ATM'!$A$2:$B$922,2,0)</f>
        <v xml:space="preserve">ATM Oficina Máximo Gómez </v>
      </c>
      <c r="D57" s="147" t="s">
        <v>2469</v>
      </c>
      <c r="E57" s="143">
        <v>3336005396</v>
      </c>
    </row>
    <row r="58" spans="1:10" s="122" customFormat="1" ht="18" customHeight="1" x14ac:dyDescent="0.25">
      <c r="A58" s="147" t="str">
        <f>VLOOKUP(B58,'[1]LISTADO ATM'!$A$2:$C$922,3,0)</f>
        <v>NORTE</v>
      </c>
      <c r="B58" s="151">
        <v>142</v>
      </c>
      <c r="C58" s="147" t="str">
        <f>VLOOKUP(B58,'[1]LISTADO ATM'!$A$2:$B$922,2,0)</f>
        <v xml:space="preserve">ATM Centro de Caja Galerías Bonao </v>
      </c>
      <c r="D58" s="147" t="s">
        <v>2469</v>
      </c>
      <c r="E58" s="143">
        <v>3336005436</v>
      </c>
    </row>
    <row r="59" spans="1:10" s="122" customFormat="1" ht="18" customHeight="1" x14ac:dyDescent="0.25">
      <c r="A59" s="147" t="str">
        <f>VLOOKUP(B59,'[1]LISTADO ATM'!$A$2:$C$922,3,0)</f>
        <v>DISTRITO NACIONAL</v>
      </c>
      <c r="B59" s="151">
        <v>580</v>
      </c>
      <c r="C59" s="147" t="str">
        <f>VLOOKUP(B59,'[1]LISTADO ATM'!$A$2:$B$922,2,0)</f>
        <v xml:space="preserve">ATM Edificio Propagas </v>
      </c>
      <c r="D59" s="147" t="s">
        <v>2469</v>
      </c>
      <c r="E59" s="143">
        <v>3336005455</v>
      </c>
    </row>
    <row r="60" spans="1:10" s="122" customFormat="1" ht="18" x14ac:dyDescent="0.25">
      <c r="A60" s="147" t="str">
        <f>VLOOKUP(B60,'[1]LISTADO ATM'!$A$2:$C$922,3,0)</f>
        <v>NORTE</v>
      </c>
      <c r="B60" s="151">
        <v>752</v>
      </c>
      <c r="C60" s="147" t="str">
        <f>VLOOKUP(B60,'[1]LISTADO ATM'!$A$2:$B$922,2,0)</f>
        <v xml:space="preserve">ATM UNP Las Carolinas (La Vega) </v>
      </c>
      <c r="D60" s="147" t="s">
        <v>2469</v>
      </c>
      <c r="E60" s="143">
        <v>3336005462</v>
      </c>
    </row>
    <row r="61" spans="1:10" s="122" customFormat="1" ht="18" customHeight="1" x14ac:dyDescent="0.25">
      <c r="A61" s="147" t="str">
        <f>VLOOKUP(B61,'[1]LISTADO ATM'!$A$2:$C$922,3,0)</f>
        <v>ESTE</v>
      </c>
      <c r="B61" s="151">
        <v>385</v>
      </c>
      <c r="C61" s="147" t="str">
        <f>VLOOKUP(B61,'[1]LISTADO ATM'!$A$2:$B$922,2,0)</f>
        <v xml:space="preserve">ATM Plaza Verón I </v>
      </c>
      <c r="D61" s="147" t="s">
        <v>2469</v>
      </c>
      <c r="E61" s="143">
        <v>3336005463</v>
      </c>
    </row>
    <row r="62" spans="1:10" s="123" customFormat="1" ht="18" customHeight="1" x14ac:dyDescent="0.25">
      <c r="A62" s="147" t="str">
        <f>VLOOKUP(B62,'[1]LISTADO ATM'!$A$2:$C$922,3,0)</f>
        <v>SUR</v>
      </c>
      <c r="B62" s="151">
        <v>962</v>
      </c>
      <c r="C62" s="147" t="str">
        <f>VLOOKUP(B62,'[1]LISTADO ATM'!$A$2:$B$922,2,0)</f>
        <v xml:space="preserve">ATM Oficina Villa Ofelia II (San Juan) </v>
      </c>
      <c r="D62" s="147" t="s">
        <v>2469</v>
      </c>
      <c r="E62" s="143">
        <v>3336005466</v>
      </c>
    </row>
    <row r="63" spans="1:10" s="123" customFormat="1" ht="18" customHeight="1" x14ac:dyDescent="0.25">
      <c r="A63" s="147" t="str">
        <f>VLOOKUP(B63,'[1]LISTADO ATM'!$A$2:$C$922,3,0)</f>
        <v>NORTE</v>
      </c>
      <c r="B63" s="151">
        <v>380</v>
      </c>
      <c r="C63" s="147" t="str">
        <f>VLOOKUP(B63,'[1]LISTADO ATM'!$A$2:$B$922,2,0)</f>
        <v xml:space="preserve">ATM Oficina Navarrete </v>
      </c>
      <c r="D63" s="147" t="s">
        <v>2469</v>
      </c>
      <c r="E63" s="143">
        <v>3336005478</v>
      </c>
    </row>
    <row r="64" spans="1:10" s="123" customFormat="1" ht="18" customHeight="1" x14ac:dyDescent="0.25">
      <c r="A64" s="147" t="str">
        <f>VLOOKUP(B64,'[1]LISTADO ATM'!$A$2:$C$922,3,0)</f>
        <v>ESTE</v>
      </c>
      <c r="B64" s="151">
        <v>386</v>
      </c>
      <c r="C64" s="147" t="str">
        <f>VLOOKUP(B64,'[1]LISTADO ATM'!$A$2:$B$922,2,0)</f>
        <v xml:space="preserve">ATM Plaza Verón II </v>
      </c>
      <c r="D64" s="147" t="s">
        <v>2469</v>
      </c>
      <c r="E64" s="143">
        <v>3336005479</v>
      </c>
    </row>
    <row r="65" spans="1:5" s="123" customFormat="1" ht="18" customHeight="1" x14ac:dyDescent="0.25">
      <c r="A65" s="147" t="str">
        <f>VLOOKUP(B65,'[1]LISTADO ATM'!$A$2:$C$922,3,0)</f>
        <v>DISTRITO NACIONAL</v>
      </c>
      <c r="B65" s="151">
        <v>139</v>
      </c>
      <c r="C65" s="147" t="str">
        <f>VLOOKUP(B65,'[1]LISTADO ATM'!$A$2:$B$922,2,0)</f>
        <v xml:space="preserve">ATM Oficina Plaza Lama Zona Oriental I </v>
      </c>
      <c r="D65" s="147" t="s">
        <v>2469</v>
      </c>
      <c r="E65" s="143">
        <v>3336005495</v>
      </c>
    </row>
    <row r="66" spans="1:5" s="123" customFormat="1" ht="18" customHeight="1" thickBot="1" x14ac:dyDescent="0.3">
      <c r="A66" s="144" t="s">
        <v>2462</v>
      </c>
      <c r="B66" s="145">
        <f>COUNTA(B53:B65)</f>
        <v>13</v>
      </c>
      <c r="C66" s="163"/>
      <c r="D66" s="164"/>
      <c r="E66" s="165"/>
    </row>
    <row r="67" spans="1:5" s="123" customFormat="1" ht="18" customHeight="1" thickBot="1" x14ac:dyDescent="0.3">
      <c r="A67" s="166"/>
      <c r="B67" s="167"/>
      <c r="C67" s="167"/>
      <c r="D67" s="167"/>
      <c r="E67" s="168"/>
    </row>
    <row r="68" spans="1:5" s="123" customFormat="1" ht="18" customHeight="1" thickBot="1" x14ac:dyDescent="0.3">
      <c r="A68" s="192" t="s">
        <v>2583</v>
      </c>
      <c r="B68" s="193"/>
      <c r="C68" s="193"/>
      <c r="D68" s="193"/>
      <c r="E68" s="194"/>
    </row>
    <row r="69" spans="1:5" s="122" customFormat="1" ht="18.75" customHeight="1" x14ac:dyDescent="0.25">
      <c r="A69" s="140" t="s">
        <v>15</v>
      </c>
      <c r="B69" s="140" t="s">
        <v>2408</v>
      </c>
      <c r="C69" s="131" t="s">
        <v>46</v>
      </c>
      <c r="D69" s="169" t="s">
        <v>2411</v>
      </c>
      <c r="E69" s="170" t="s">
        <v>2409</v>
      </c>
    </row>
    <row r="70" spans="1:5" s="123" customFormat="1" ht="18.75" customHeight="1" x14ac:dyDescent="0.25">
      <c r="A70" s="137" t="str">
        <f>VLOOKUP(B70,'[1]LISTADO ATM'!$A$2:$C$822,3,0)</f>
        <v>DISTRITO NACIONAL</v>
      </c>
      <c r="B70" s="151">
        <v>231</v>
      </c>
      <c r="C70" s="132" t="str">
        <f>VLOOKUP(B70,'[1]LISTADO ATM'!$A$2:$B$822,2,0)</f>
        <v xml:space="preserve">ATM Oficina Zona Oriental </v>
      </c>
      <c r="D70" s="146" t="s">
        <v>2625</v>
      </c>
      <c r="E70" s="138">
        <v>3336005367</v>
      </c>
    </row>
    <row r="71" spans="1:5" s="123" customFormat="1" ht="18.75" customHeight="1" x14ac:dyDescent="0.25">
      <c r="A71" s="137" t="str">
        <f>VLOOKUP(B71,'[1]LISTADO ATM'!$A$2:$C$822,3,0)</f>
        <v>DISTRITO NACIONAL</v>
      </c>
      <c r="B71" s="151">
        <v>54</v>
      </c>
      <c r="C71" s="132" t="str">
        <f>VLOOKUP(B71,'[1]LISTADO ATM'!$A$2:$B$822,2,0)</f>
        <v xml:space="preserve">ATM Autoservicio Galería 360 </v>
      </c>
      <c r="D71" s="146" t="s">
        <v>2625</v>
      </c>
      <c r="E71" s="138">
        <v>3336005368</v>
      </c>
    </row>
    <row r="72" spans="1:5" s="123" customFormat="1" ht="18.75" customHeight="1" x14ac:dyDescent="0.25">
      <c r="A72" s="137" t="str">
        <f>VLOOKUP(B72,'[1]LISTADO ATM'!$A$2:$C$822,3,0)</f>
        <v>DISTRITO NACIONAL</v>
      </c>
      <c r="B72" s="151">
        <v>536</v>
      </c>
      <c r="C72" s="132" t="str">
        <f>VLOOKUP(B72,'[1]LISTADO ATM'!$A$2:$B$822,2,0)</f>
        <v xml:space="preserve">ATM Super Lama San Isidro </v>
      </c>
      <c r="D72" s="146" t="s">
        <v>2548</v>
      </c>
      <c r="E72" s="138" t="s">
        <v>2687</v>
      </c>
    </row>
    <row r="73" spans="1:5" s="114" customFormat="1" ht="18" customHeight="1" x14ac:dyDescent="0.25">
      <c r="A73" s="137" t="str">
        <f>VLOOKUP(B73,'[1]LISTADO ATM'!$A$2:$C$822,3,0)</f>
        <v>DISTRITO NACIONAL</v>
      </c>
      <c r="B73" s="151">
        <v>911</v>
      </c>
      <c r="C73" s="132" t="str">
        <f>VLOOKUP(B73,'[1]LISTADO ATM'!$A$2:$B$822,2,0)</f>
        <v xml:space="preserve">ATM Oficina Venezuela II </v>
      </c>
      <c r="D73" s="146" t="s">
        <v>2548</v>
      </c>
      <c r="E73" s="138" t="s">
        <v>2655</v>
      </c>
    </row>
    <row r="74" spans="1:5" s="123" customFormat="1" ht="18" customHeight="1" x14ac:dyDescent="0.25">
      <c r="A74" s="137" t="str">
        <f>VLOOKUP(B74,'[1]LISTADO ATM'!$A$2:$C$822,3,0)</f>
        <v>NORTE</v>
      </c>
      <c r="B74" s="151">
        <v>292</v>
      </c>
      <c r="C74" s="132" t="str">
        <f>VLOOKUP(B74,'[1]LISTADO ATM'!$A$2:$B$822,2,0)</f>
        <v xml:space="preserve">ATM UNP Castañuelas (Montecristi) </v>
      </c>
      <c r="D74" s="146" t="s">
        <v>2548</v>
      </c>
      <c r="E74" s="138">
        <v>3336005487</v>
      </c>
    </row>
    <row r="75" spans="1:5" s="123" customFormat="1" ht="18" customHeight="1" x14ac:dyDescent="0.25">
      <c r="A75" s="137" t="str">
        <f>VLOOKUP(B75,'[1]LISTADO ATM'!$A$2:$C$822,3,0)</f>
        <v>DISTRITO NACIONAL</v>
      </c>
      <c r="B75" s="151">
        <v>980</v>
      </c>
      <c r="C75" s="132" t="str">
        <f>VLOOKUP(B75,'[1]LISTADO ATM'!$A$2:$B$822,2,0)</f>
        <v xml:space="preserve">ATM Oficina Bella Vista Mall II </v>
      </c>
      <c r="D75" s="146" t="s">
        <v>2625</v>
      </c>
      <c r="E75" s="138">
        <v>3336005488</v>
      </c>
    </row>
    <row r="76" spans="1:5" s="123" customFormat="1" ht="18" customHeight="1" x14ac:dyDescent="0.25">
      <c r="A76" s="137" t="str">
        <f>VLOOKUP(B76,'[1]LISTADO ATM'!$A$2:$C$822,3,0)</f>
        <v>DISTRITO NACIONAL</v>
      </c>
      <c r="B76" s="151">
        <v>113</v>
      </c>
      <c r="C76" s="132" t="str">
        <f>VLOOKUP(B76,'[1]LISTADO ATM'!$A$2:$B$822,2,0)</f>
        <v xml:space="preserve">ATM Autoservicio Atalaya del Mar </v>
      </c>
      <c r="D76" s="146" t="s">
        <v>2625</v>
      </c>
      <c r="E76" s="138">
        <v>3336001033</v>
      </c>
    </row>
    <row r="77" spans="1:5" s="123" customFormat="1" ht="18" customHeight="1" thickBot="1" x14ac:dyDescent="0.3">
      <c r="A77" s="144" t="s">
        <v>2462</v>
      </c>
      <c r="B77" s="145">
        <f>COUNT(B70:B76)</f>
        <v>7</v>
      </c>
      <c r="C77" s="163"/>
      <c r="D77" s="164"/>
      <c r="E77" s="165"/>
    </row>
    <row r="78" spans="1:5" s="123" customFormat="1" ht="18" customHeight="1" thickBot="1" x14ac:dyDescent="0.3">
      <c r="A78" s="166"/>
      <c r="B78" s="167"/>
      <c r="C78" s="183" t="s">
        <v>2405</v>
      </c>
      <c r="D78" s="183"/>
      <c r="E78" s="203"/>
    </row>
    <row r="79" spans="1:5" s="123" customFormat="1" ht="18" customHeight="1" thickBot="1" x14ac:dyDescent="0.3">
      <c r="A79" s="199" t="s">
        <v>2464</v>
      </c>
      <c r="B79" s="200"/>
      <c r="C79" s="204"/>
      <c r="D79" s="204"/>
      <c r="E79" s="205"/>
    </row>
    <row r="80" spans="1:5" s="123" customFormat="1" ht="18" customHeight="1" thickBot="1" x14ac:dyDescent="0.3">
      <c r="A80" s="201">
        <f>+B49+B66+B77</f>
        <v>50</v>
      </c>
      <c r="B80" s="202"/>
      <c r="C80" s="204"/>
      <c r="D80" s="204"/>
      <c r="E80" s="205"/>
    </row>
    <row r="81" spans="1:5" s="123" customFormat="1" ht="18" customHeight="1" thickBot="1" x14ac:dyDescent="0.3">
      <c r="A81" s="206"/>
      <c r="B81" s="207"/>
      <c r="C81" s="167"/>
      <c r="D81" s="167"/>
      <c r="E81" s="168"/>
    </row>
    <row r="82" spans="1:5" s="123" customFormat="1" ht="18" customHeight="1" thickBot="1" x14ac:dyDescent="0.3">
      <c r="A82" s="196" t="s">
        <v>2465</v>
      </c>
      <c r="B82" s="197"/>
      <c r="C82" s="197"/>
      <c r="D82" s="197"/>
      <c r="E82" s="198"/>
    </row>
    <row r="83" spans="1:5" s="123" customFormat="1" ht="18" customHeight="1" x14ac:dyDescent="0.25">
      <c r="A83" s="140" t="s">
        <v>15</v>
      </c>
      <c r="B83" s="131" t="s">
        <v>2408</v>
      </c>
      <c r="C83" s="131" t="s">
        <v>46</v>
      </c>
      <c r="D83" s="169" t="s">
        <v>2411</v>
      </c>
      <c r="E83" s="170"/>
    </row>
    <row r="84" spans="1:5" s="123" customFormat="1" ht="18" customHeight="1" x14ac:dyDescent="0.25">
      <c r="A84" s="137" t="str">
        <f>VLOOKUP(B84,'[2]LISTADO ATM'!$A$2:$C$922,3,0)</f>
        <v>DISTRITO NACIONAL</v>
      </c>
      <c r="B84" s="141">
        <v>546</v>
      </c>
      <c r="C84" s="132" t="str">
        <f>VLOOKUP(B84,'[2]LISTADO ATM'!$A$2:$B$922,2,0)</f>
        <v xml:space="preserve">ATM ITLA </v>
      </c>
      <c r="D84" s="208" t="s">
        <v>2611</v>
      </c>
      <c r="E84" s="209"/>
    </row>
    <row r="85" spans="1:5" s="123" customFormat="1" ht="18" customHeight="1" x14ac:dyDescent="0.25">
      <c r="A85" s="137" t="str">
        <f>VLOOKUP(B85,'[2]LISTADO ATM'!$A$2:$C$922,3,0)</f>
        <v>DISTRITO NACIONAL</v>
      </c>
      <c r="B85" s="151">
        <v>574</v>
      </c>
      <c r="C85" s="132" t="str">
        <f>VLOOKUP(B85,'[2]LISTADO ATM'!$A$2:$B$922,2,0)</f>
        <v xml:space="preserve">ATM Club Obras Públicas </v>
      </c>
      <c r="D85" s="208" t="s">
        <v>2585</v>
      </c>
      <c r="E85" s="209"/>
    </row>
    <row r="86" spans="1:5" s="123" customFormat="1" ht="18" customHeight="1" x14ac:dyDescent="0.25">
      <c r="A86" s="137" t="str">
        <f>VLOOKUP(B86,'[2]LISTADO ATM'!$A$2:$C$922,3,0)</f>
        <v>DISTRITO NACIONAL</v>
      </c>
      <c r="B86" s="151">
        <v>618</v>
      </c>
      <c r="C86" s="132" t="str">
        <f>VLOOKUP(B86,'[2]LISTADO ATM'!$A$2:$B$922,2,0)</f>
        <v xml:space="preserve">ATM Bienes Nacionales </v>
      </c>
      <c r="D86" s="208" t="s">
        <v>2585</v>
      </c>
      <c r="E86" s="209"/>
    </row>
    <row r="87" spans="1:5" s="123" customFormat="1" ht="18" customHeight="1" x14ac:dyDescent="0.25">
      <c r="A87" s="137" t="str">
        <f>VLOOKUP(B87,'[2]LISTADO ATM'!$A$2:$C$922,3,0)</f>
        <v>DISTRITO NACIONAL</v>
      </c>
      <c r="B87" s="151">
        <v>866</v>
      </c>
      <c r="C87" s="132" t="str">
        <f>VLOOKUP(B87,'[2]LISTADO ATM'!$A$2:$B$922,2,0)</f>
        <v xml:space="preserve">ATM CARDNET </v>
      </c>
      <c r="D87" s="208" t="s">
        <v>2611</v>
      </c>
      <c r="E87" s="209"/>
    </row>
    <row r="88" spans="1:5" s="122" customFormat="1" ht="18.75" customHeight="1" x14ac:dyDescent="0.25">
      <c r="A88" s="137" t="str">
        <f>VLOOKUP(B88,'[2]LISTADO ATM'!$A$2:$C$922,3,0)</f>
        <v>ESTE</v>
      </c>
      <c r="B88" s="151">
        <v>521</v>
      </c>
      <c r="C88" s="132" t="str">
        <f>VLOOKUP(B88,'[2]LISTADO ATM'!$A$2:$B$922,2,0)</f>
        <v xml:space="preserve">ATM UNP Bayahibe (La Romana) </v>
      </c>
      <c r="D88" s="208" t="s">
        <v>2585</v>
      </c>
      <c r="E88" s="209"/>
    </row>
    <row r="89" spans="1:5" s="122" customFormat="1" ht="18" customHeight="1" x14ac:dyDescent="0.25">
      <c r="A89" s="137" t="str">
        <f>VLOOKUP(B89,'[2]LISTADO ATM'!$A$2:$C$922,3,0)</f>
        <v>ESTE</v>
      </c>
      <c r="B89" s="151">
        <v>293</v>
      </c>
      <c r="C89" s="132" t="str">
        <f>VLOOKUP(B89,'[2]LISTADO ATM'!$A$2:$B$922,2,0)</f>
        <v xml:space="preserve">ATM S/M Nueva Visión (San Pedro) </v>
      </c>
      <c r="D89" s="208" t="s">
        <v>2611</v>
      </c>
      <c r="E89" s="209"/>
    </row>
    <row r="90" spans="1:5" s="122" customFormat="1" ht="18" customHeight="1" x14ac:dyDescent="0.25">
      <c r="A90" s="137" t="str">
        <f>VLOOKUP(B90,'[2]LISTADO ATM'!$A$2:$C$922,3,0)</f>
        <v>NORTE</v>
      </c>
      <c r="B90" s="151">
        <v>172</v>
      </c>
      <c r="C90" s="132" t="str">
        <f>VLOOKUP(B90,'[2]LISTADO ATM'!$A$2:$B$922,2,0)</f>
        <v xml:space="preserve">ATM UNP Guaucí </v>
      </c>
      <c r="D90" s="208" t="s">
        <v>2585</v>
      </c>
      <c r="E90" s="209"/>
    </row>
    <row r="91" spans="1:5" s="122" customFormat="1" ht="17.45" customHeight="1" x14ac:dyDescent="0.25">
      <c r="A91" s="137" t="str">
        <f>VLOOKUP(B91,'[2]LISTADO ATM'!$A$2:$C$922,3,0)</f>
        <v>ESTE</v>
      </c>
      <c r="B91" s="151">
        <v>634</v>
      </c>
      <c r="C91" s="132" t="str">
        <f>VLOOKUP(B91,'[2]LISTADO ATM'!$A$2:$B$922,2,0)</f>
        <v xml:space="preserve">ATM Ayuntamiento Los Llanos (SPM) </v>
      </c>
      <c r="D91" s="208" t="s">
        <v>2585</v>
      </c>
      <c r="E91" s="209"/>
    </row>
    <row r="92" spans="1:5" s="122" customFormat="1" ht="18.75" customHeight="1" x14ac:dyDescent="0.25">
      <c r="A92" s="137" t="str">
        <f>VLOOKUP(B92,'[2]LISTADO ATM'!$A$2:$C$922,3,0)</f>
        <v>NORTE</v>
      </c>
      <c r="B92" s="151">
        <v>292</v>
      </c>
      <c r="C92" s="132" t="str">
        <f>VLOOKUP(B92,'[2]LISTADO ATM'!$A$2:$B$922,2,0)</f>
        <v xml:space="preserve">ATM UNP Castañuelas (Montecristi) </v>
      </c>
      <c r="D92" s="208" t="s">
        <v>2611</v>
      </c>
      <c r="E92" s="209"/>
    </row>
    <row r="93" spans="1:5" s="114" customFormat="1" ht="18.75" customHeight="1" x14ac:dyDescent="0.25">
      <c r="A93" s="137" t="str">
        <f>VLOOKUP(B93,'[2]LISTADO ATM'!$A$2:$C$922,3,0)</f>
        <v>NORTE</v>
      </c>
      <c r="B93" s="151">
        <v>282</v>
      </c>
      <c r="C93" s="132" t="str">
        <f>VLOOKUP(B93,'[2]LISTADO ATM'!$A$2:$B$922,2,0)</f>
        <v xml:space="preserve">ATM Autobanco Nibaje </v>
      </c>
      <c r="D93" s="208" t="s">
        <v>2611</v>
      </c>
      <c r="E93" s="209"/>
    </row>
    <row r="94" spans="1:5" s="114" customFormat="1" ht="18" customHeight="1" x14ac:dyDescent="0.25">
      <c r="A94" s="137" t="str">
        <f>VLOOKUP(B94,'[2]LISTADO ATM'!$A$2:$C$922,3,0)</f>
        <v>DISTRITO NACIONAL</v>
      </c>
      <c r="B94" s="151">
        <v>192</v>
      </c>
      <c r="C94" s="132" t="str">
        <f>VLOOKUP(B94,'[2]LISTADO ATM'!$A$2:$B$922,2,0)</f>
        <v xml:space="preserve">ATM Autobanco Luperón II </v>
      </c>
      <c r="D94" s="208" t="s">
        <v>2611</v>
      </c>
      <c r="E94" s="209"/>
    </row>
    <row r="95" spans="1:5" s="114" customFormat="1" ht="18" customHeight="1" x14ac:dyDescent="0.25">
      <c r="A95" s="137" t="str">
        <f>VLOOKUP(B95,'[2]LISTADO ATM'!$A$2:$C$922,3,0)</f>
        <v>DISTRITO NACIONAL</v>
      </c>
      <c r="B95" s="151">
        <v>152</v>
      </c>
      <c r="C95" s="132" t="str">
        <f>VLOOKUP(B95,'[2]LISTADO ATM'!$A$2:$B$922,2,0)</f>
        <v xml:space="preserve">ATM Kiosco Megacentro II </v>
      </c>
      <c r="D95" s="208" t="s">
        <v>2611</v>
      </c>
      <c r="E95" s="209"/>
    </row>
    <row r="96" spans="1:5" s="114" customFormat="1" ht="18.75" customHeight="1" x14ac:dyDescent="0.25">
      <c r="A96" s="137" t="str">
        <f>VLOOKUP(B96,'[2]LISTADO ATM'!$A$2:$C$922,3,0)</f>
        <v>SUR</v>
      </c>
      <c r="B96" s="151">
        <v>84</v>
      </c>
      <c r="C96" s="132" t="str">
        <f>VLOOKUP(B96,'[2]LISTADO ATM'!$A$2:$B$922,2,0)</f>
        <v xml:space="preserve">ATM Oficina Multicentro Sirena San Cristóbal </v>
      </c>
      <c r="D96" s="208" t="s">
        <v>2611</v>
      </c>
      <c r="E96" s="209"/>
    </row>
    <row r="97" spans="1:5" s="114" customFormat="1" ht="18" customHeight="1" x14ac:dyDescent="0.25">
      <c r="A97" s="137" t="str">
        <f>VLOOKUP(B97,'[2]LISTADO ATM'!$A$2:$C$922,3,0)</f>
        <v>DISTRITO NACIONAL</v>
      </c>
      <c r="B97" s="151">
        <v>697</v>
      </c>
      <c r="C97" s="132" t="str">
        <f>VLOOKUP(B97,'[2]LISTADO ATM'!$A$2:$B$922,2,0)</f>
        <v>ATM Hipermercado Olé Ciudad Juan Bosch</v>
      </c>
      <c r="D97" s="208" t="s">
        <v>2611</v>
      </c>
      <c r="E97" s="209"/>
    </row>
    <row r="98" spans="1:5" s="122" customFormat="1" ht="18.75" customHeight="1" x14ac:dyDescent="0.25">
      <c r="A98" s="137" t="str">
        <f>VLOOKUP(B98,'[2]LISTADO ATM'!$A$2:$C$922,3,0)</f>
        <v>SUR</v>
      </c>
      <c r="B98" s="151">
        <v>677</v>
      </c>
      <c r="C98" s="132" t="str">
        <f>VLOOKUP(B98,'[2]LISTADO ATM'!$A$2:$B$922,2,0)</f>
        <v>ATM PBG Villa Jaragua</v>
      </c>
      <c r="D98" s="208" t="s">
        <v>2585</v>
      </c>
      <c r="E98" s="209"/>
    </row>
    <row r="99" spans="1:5" s="122" customFormat="1" ht="18.75" customHeight="1" x14ac:dyDescent="0.25">
      <c r="A99" s="152" t="s">
        <v>2462</v>
      </c>
      <c r="B99" s="150">
        <f>COUNT(B84:B98)</f>
        <v>15</v>
      </c>
      <c r="C99" s="210"/>
      <c r="D99" s="210"/>
      <c r="E99" s="210"/>
    </row>
    <row r="100" spans="1:5" s="123" customFormat="1" ht="18.75" customHeight="1" x14ac:dyDescent="0.25">
      <c r="B100" s="117"/>
      <c r="E100" s="69"/>
    </row>
    <row r="101" spans="1:5" s="123" customFormat="1" ht="18.75" customHeight="1" x14ac:dyDescent="0.25">
      <c r="B101" s="117"/>
      <c r="E101" s="69"/>
    </row>
    <row r="102" spans="1:5" s="123" customFormat="1" ht="18.75" customHeight="1" x14ac:dyDescent="0.25">
      <c r="B102" s="117"/>
      <c r="E102" s="69"/>
    </row>
    <row r="103" spans="1:5" s="114" customFormat="1" ht="18" customHeight="1" x14ac:dyDescent="0.25">
      <c r="A103" s="123"/>
      <c r="B103" s="117"/>
      <c r="C103" s="123"/>
      <c r="D103" s="123"/>
      <c r="E103" s="69"/>
    </row>
    <row r="104" spans="1:5" s="123" customFormat="1" ht="18" customHeight="1" x14ac:dyDescent="0.25">
      <c r="B104" s="117"/>
      <c r="E104" s="69"/>
    </row>
    <row r="105" spans="1:5" ht="18" customHeight="1" x14ac:dyDescent="0.25">
      <c r="A105" s="123"/>
      <c r="C105" s="123"/>
      <c r="D105" s="123"/>
    </row>
    <row r="106" spans="1:5" s="123" customFormat="1" ht="18" customHeight="1" x14ac:dyDescent="0.25">
      <c r="B106" s="117"/>
      <c r="E106" s="69"/>
    </row>
    <row r="107" spans="1:5" ht="18" customHeight="1" x14ac:dyDescent="0.25">
      <c r="A107" s="123"/>
      <c r="C107" s="123"/>
      <c r="D107" s="123"/>
    </row>
    <row r="108" spans="1:5" ht="18.75" customHeight="1" x14ac:dyDescent="0.25">
      <c r="A108" s="123"/>
      <c r="C108" s="123"/>
      <c r="D108" s="123"/>
    </row>
    <row r="109" spans="1:5" ht="18.75" customHeight="1" x14ac:dyDescent="0.25">
      <c r="A109" s="123"/>
      <c r="C109" s="123"/>
      <c r="D109" s="123"/>
    </row>
    <row r="110" spans="1:5" x14ac:dyDescent="0.25">
      <c r="A110" s="123"/>
      <c r="C110" s="123"/>
      <c r="D110" s="123"/>
    </row>
    <row r="111" spans="1:5" ht="18.75" customHeight="1" x14ac:dyDescent="0.25">
      <c r="A111" s="123"/>
      <c r="C111" s="123"/>
      <c r="D111" s="123"/>
    </row>
    <row r="112" spans="1:5" s="108" customFormat="1" ht="18.75" customHeight="1" x14ac:dyDescent="0.25">
      <c r="A112" s="123"/>
      <c r="B112" s="117"/>
      <c r="C112" s="123"/>
      <c r="D112" s="123"/>
      <c r="E112" s="69"/>
    </row>
    <row r="113" spans="1:5" s="108" customFormat="1" ht="18" customHeight="1" x14ac:dyDescent="0.25">
      <c r="A113" s="123"/>
      <c r="B113" s="117"/>
      <c r="C113" s="123"/>
      <c r="D113" s="123"/>
      <c r="E113" s="69"/>
    </row>
    <row r="114" spans="1:5" s="108" customFormat="1" ht="18.75" customHeight="1" x14ac:dyDescent="0.25">
      <c r="A114" s="123"/>
      <c r="B114" s="117"/>
      <c r="C114" s="123"/>
      <c r="D114" s="123"/>
      <c r="E114" s="69"/>
    </row>
    <row r="115" spans="1:5" ht="18.75" customHeight="1" x14ac:dyDescent="0.25">
      <c r="A115" s="123"/>
      <c r="C115" s="123"/>
      <c r="D115" s="123"/>
    </row>
    <row r="116" spans="1:5" x14ac:dyDescent="0.25">
      <c r="A116" s="123"/>
      <c r="C116" s="123"/>
      <c r="D116" s="123"/>
    </row>
    <row r="117" spans="1:5" ht="18.75" customHeight="1" x14ac:dyDescent="0.25">
      <c r="A117" s="123"/>
      <c r="C117" s="123"/>
      <c r="D117" s="123"/>
    </row>
    <row r="118" spans="1:5" ht="18" customHeight="1" x14ac:dyDescent="0.25">
      <c r="A118" s="123"/>
      <c r="C118" s="123"/>
      <c r="D118" s="123"/>
    </row>
    <row r="119" spans="1:5" x14ac:dyDescent="0.25">
      <c r="A119" s="123"/>
      <c r="C119" s="123"/>
      <c r="D119" s="123"/>
    </row>
    <row r="120" spans="1:5" x14ac:dyDescent="0.25">
      <c r="A120" s="123"/>
      <c r="C120" s="123"/>
      <c r="D120" s="123"/>
    </row>
    <row r="121" spans="1:5" x14ac:dyDescent="0.25">
      <c r="A121" s="123"/>
      <c r="C121" s="123"/>
      <c r="D121" s="123"/>
    </row>
    <row r="122" spans="1:5" ht="18.75" customHeight="1" x14ac:dyDescent="0.25">
      <c r="A122" s="123"/>
      <c r="C122" s="123"/>
      <c r="D122" s="123"/>
    </row>
    <row r="123" spans="1:5" ht="18.75" customHeight="1" x14ac:dyDescent="0.25">
      <c r="A123" s="123"/>
      <c r="C123" s="123"/>
      <c r="D123" s="123"/>
    </row>
    <row r="124" spans="1:5" ht="18.75" customHeight="1" x14ac:dyDescent="0.25">
      <c r="A124" s="123"/>
      <c r="C124" s="123"/>
      <c r="D124" s="123"/>
    </row>
    <row r="125" spans="1:5" ht="18.75" customHeight="1" x14ac:dyDescent="0.25">
      <c r="A125" s="123"/>
      <c r="C125" s="123"/>
      <c r="D125" s="123"/>
    </row>
    <row r="126" spans="1:5" x14ac:dyDescent="0.25">
      <c r="A126" s="123"/>
      <c r="C126" s="123"/>
      <c r="D126" s="123"/>
    </row>
    <row r="127" spans="1:5" ht="18.75" customHeight="1" x14ac:dyDescent="0.25">
      <c r="A127" s="123"/>
      <c r="C127" s="123"/>
      <c r="D127" s="123"/>
    </row>
    <row r="128" spans="1:5" ht="18" customHeight="1" x14ac:dyDescent="0.25">
      <c r="A128" s="123"/>
      <c r="C128" s="123"/>
      <c r="D128" s="123"/>
    </row>
    <row r="129" spans="1:4" x14ac:dyDescent="0.25">
      <c r="A129" s="123"/>
      <c r="C129" s="123"/>
      <c r="D129" s="123"/>
    </row>
    <row r="130" spans="1:4" x14ac:dyDescent="0.25">
      <c r="A130" s="123"/>
      <c r="C130" s="123"/>
      <c r="D130" s="123"/>
    </row>
    <row r="131" spans="1:4" x14ac:dyDescent="0.25">
      <c r="A131" s="123"/>
      <c r="C131" s="123"/>
      <c r="D131" s="123"/>
    </row>
    <row r="132" spans="1:4" x14ac:dyDescent="0.25">
      <c r="A132" s="123"/>
      <c r="C132" s="123"/>
      <c r="D132" s="123"/>
    </row>
    <row r="133" spans="1:4" ht="18.75" customHeight="1" x14ac:dyDescent="0.25">
      <c r="A133" s="123"/>
      <c r="C133" s="123"/>
      <c r="D133" s="123"/>
    </row>
    <row r="134" spans="1:4" ht="18.75" customHeight="1" x14ac:dyDescent="0.25">
      <c r="A134" s="123"/>
      <c r="C134" s="123"/>
      <c r="D134" s="123"/>
    </row>
    <row r="135" spans="1:4" x14ac:dyDescent="0.25">
      <c r="A135" s="123"/>
      <c r="C135" s="123"/>
      <c r="D135" s="123"/>
    </row>
    <row r="136" spans="1:4" x14ac:dyDescent="0.25">
      <c r="A136" s="123"/>
      <c r="C136" s="123"/>
      <c r="D136" s="123"/>
    </row>
    <row r="137" spans="1:4" x14ac:dyDescent="0.25">
      <c r="A137" s="123"/>
      <c r="C137" s="123"/>
      <c r="D137" s="123"/>
    </row>
    <row r="138" spans="1:4" x14ac:dyDescent="0.25">
      <c r="A138" s="123"/>
      <c r="C138" s="123"/>
      <c r="D138" s="123"/>
    </row>
    <row r="139" spans="1:4" x14ac:dyDescent="0.25">
      <c r="A139" s="123"/>
      <c r="C139" s="123"/>
      <c r="D139" s="123"/>
    </row>
    <row r="140" spans="1:4" x14ac:dyDescent="0.25">
      <c r="A140" s="123"/>
      <c r="C140" s="123"/>
      <c r="D140" s="123"/>
    </row>
    <row r="141" spans="1:4" x14ac:dyDescent="0.25">
      <c r="A141" s="123"/>
      <c r="C141" s="123"/>
      <c r="D141" s="123"/>
    </row>
    <row r="142" spans="1:4" x14ac:dyDescent="0.25">
      <c r="A142" s="123"/>
      <c r="C142" s="123"/>
      <c r="D142" s="123"/>
    </row>
    <row r="143" spans="1:4" x14ac:dyDescent="0.25">
      <c r="A143" s="123"/>
      <c r="C143" s="123"/>
      <c r="D143" s="123"/>
    </row>
    <row r="144" spans="1:4" x14ac:dyDescent="0.25">
      <c r="A144" s="123"/>
      <c r="C144" s="123"/>
      <c r="D144" s="123"/>
    </row>
    <row r="145" spans="1:4" ht="18.75" customHeight="1" x14ac:dyDescent="0.25">
      <c r="A145" s="123"/>
      <c r="C145" s="123"/>
      <c r="D145" s="123"/>
    </row>
    <row r="146" spans="1:4" ht="18.75" customHeight="1" x14ac:dyDescent="0.25">
      <c r="A146" s="123"/>
      <c r="C146" s="123"/>
      <c r="D146" s="123"/>
    </row>
    <row r="147" spans="1:4" x14ac:dyDescent="0.25">
      <c r="A147" s="123"/>
      <c r="C147" s="123"/>
      <c r="D147" s="123"/>
    </row>
    <row r="148" spans="1:4" ht="18.75" customHeight="1" x14ac:dyDescent="0.25">
      <c r="A148" s="123"/>
      <c r="C148" s="123"/>
      <c r="D148" s="123"/>
    </row>
    <row r="149" spans="1:4" ht="18.75" customHeight="1" x14ac:dyDescent="0.25">
      <c r="A149" s="123"/>
      <c r="C149" s="123"/>
      <c r="D149" s="123"/>
    </row>
    <row r="150" spans="1:4" x14ac:dyDescent="0.25">
      <c r="A150" s="123"/>
      <c r="C150" s="123"/>
      <c r="D150" s="123"/>
    </row>
    <row r="151" spans="1:4" x14ac:dyDescent="0.25">
      <c r="A151" s="123"/>
      <c r="C151" s="123"/>
      <c r="D151" s="123"/>
    </row>
    <row r="152" spans="1:4" x14ac:dyDescent="0.25">
      <c r="A152" s="123"/>
      <c r="C152" s="123"/>
      <c r="D152" s="123"/>
    </row>
    <row r="153" spans="1:4" x14ac:dyDescent="0.25">
      <c r="A153" s="123"/>
      <c r="C153" s="123"/>
      <c r="D153" s="123"/>
    </row>
    <row r="154" spans="1:4" x14ac:dyDescent="0.25">
      <c r="A154" s="123"/>
      <c r="C154" s="123"/>
      <c r="D154" s="123"/>
    </row>
    <row r="155" spans="1:4" x14ac:dyDescent="0.25">
      <c r="A155" s="123"/>
      <c r="C155" s="123"/>
      <c r="D155" s="123"/>
    </row>
    <row r="156" spans="1:4" x14ac:dyDescent="0.25">
      <c r="A156" s="123"/>
      <c r="C156" s="123"/>
      <c r="D156" s="123"/>
    </row>
    <row r="157" spans="1:4" x14ac:dyDescent="0.25">
      <c r="A157" s="123"/>
      <c r="C157" s="123"/>
      <c r="D157" s="123"/>
    </row>
    <row r="158" spans="1:4" x14ac:dyDescent="0.25">
      <c r="A158" s="123"/>
      <c r="C158" s="123"/>
      <c r="D158" s="123"/>
    </row>
    <row r="159" spans="1:4" x14ac:dyDescent="0.25">
      <c r="A159" s="123"/>
      <c r="C159" s="123"/>
      <c r="D159" s="123"/>
    </row>
    <row r="160" spans="1:4" x14ac:dyDescent="0.25">
      <c r="A160" s="123"/>
      <c r="C160" s="123"/>
      <c r="D160" s="123"/>
    </row>
    <row r="161" spans="1:4" x14ac:dyDescent="0.25">
      <c r="A161" s="123"/>
      <c r="C161" s="123"/>
      <c r="D161" s="123"/>
    </row>
    <row r="162" spans="1:4" x14ac:dyDescent="0.25">
      <c r="A162" s="123"/>
      <c r="C162" s="123"/>
      <c r="D162" s="123"/>
    </row>
  </sheetData>
  <mergeCells count="48">
    <mergeCell ref="D98:E98"/>
    <mergeCell ref="C99:E99"/>
    <mergeCell ref="D93:E93"/>
    <mergeCell ref="D94:E94"/>
    <mergeCell ref="D95:E95"/>
    <mergeCell ref="D96:E96"/>
    <mergeCell ref="D97:E97"/>
    <mergeCell ref="D69:E69"/>
    <mergeCell ref="C77:E77"/>
    <mergeCell ref="A78:B78"/>
    <mergeCell ref="C78:E81"/>
    <mergeCell ref="A79:B79"/>
    <mergeCell ref="A80:B80"/>
    <mergeCell ref="A81:B81"/>
    <mergeCell ref="A7:E7"/>
    <mergeCell ref="C10:E10"/>
    <mergeCell ref="A11:E11"/>
    <mergeCell ref="A12:E12"/>
    <mergeCell ref="D13:E13"/>
    <mergeCell ref="A1:E1"/>
    <mergeCell ref="A2:E2"/>
    <mergeCell ref="A3:B3"/>
    <mergeCell ref="C3:E6"/>
    <mergeCell ref="A6:B6"/>
    <mergeCell ref="A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8:E8"/>
    <mergeCell ref="C15:E15"/>
    <mergeCell ref="A16:E16"/>
    <mergeCell ref="A17:E17"/>
    <mergeCell ref="D18:E18"/>
    <mergeCell ref="C49:E49"/>
    <mergeCell ref="A50:E50"/>
    <mergeCell ref="A51:E51"/>
    <mergeCell ref="D52:E52"/>
    <mergeCell ref="C66:E66"/>
    <mergeCell ref="A67:E67"/>
    <mergeCell ref="A68:E68"/>
    <mergeCell ref="F1:G1"/>
  </mergeCells>
  <phoneticPr fontId="46" type="noConversion"/>
  <conditionalFormatting sqref="B163:B1048576">
    <cfRule type="duplicateValues" dxfId="162" priority="5789"/>
  </conditionalFormatting>
  <conditionalFormatting sqref="B163:B1048576">
    <cfRule type="duplicateValues" dxfId="161" priority="1005"/>
  </conditionalFormatting>
  <conditionalFormatting sqref="E100:E162">
    <cfRule type="duplicateValues" dxfId="160" priority="985"/>
  </conditionalFormatting>
  <conditionalFormatting sqref="B100:B162">
    <cfRule type="duplicateValues" dxfId="159" priority="984"/>
  </conditionalFormatting>
  <conditionalFormatting sqref="B22:B24">
    <cfRule type="duplicateValues" dxfId="36" priority="27"/>
  </conditionalFormatting>
  <conditionalFormatting sqref="E99 E1:E41 E49:E62 E66:E73 E77:E88">
    <cfRule type="duplicateValues" dxfId="35" priority="26"/>
  </conditionalFormatting>
  <conditionalFormatting sqref="E89">
    <cfRule type="duplicateValues" dxfId="34" priority="25"/>
  </conditionalFormatting>
  <conditionalFormatting sqref="E42">
    <cfRule type="duplicateValues" dxfId="33" priority="24"/>
  </conditionalFormatting>
  <conditionalFormatting sqref="E63">
    <cfRule type="duplicateValues" dxfId="32" priority="23"/>
  </conditionalFormatting>
  <conditionalFormatting sqref="E64">
    <cfRule type="duplicateValues" dxfId="31" priority="22"/>
  </conditionalFormatting>
  <conditionalFormatting sqref="E44">
    <cfRule type="duplicateValues" dxfId="30" priority="21"/>
  </conditionalFormatting>
  <conditionalFormatting sqref="E92">
    <cfRule type="duplicateValues" dxfId="29" priority="20"/>
  </conditionalFormatting>
  <conditionalFormatting sqref="E74">
    <cfRule type="duplicateValues" dxfId="28" priority="19"/>
  </conditionalFormatting>
  <conditionalFormatting sqref="E75">
    <cfRule type="duplicateValues" dxfId="27" priority="18"/>
  </conditionalFormatting>
  <conditionalFormatting sqref="E76">
    <cfRule type="duplicateValues" dxfId="26" priority="17"/>
  </conditionalFormatting>
  <conditionalFormatting sqref="B95:B97">
    <cfRule type="duplicateValues" dxfId="25" priority="16"/>
  </conditionalFormatting>
  <conditionalFormatting sqref="B95:B97">
    <cfRule type="duplicateValues" dxfId="24" priority="15"/>
  </conditionalFormatting>
  <conditionalFormatting sqref="E93">
    <cfRule type="duplicateValues" dxfId="23" priority="14"/>
  </conditionalFormatting>
  <conditionalFormatting sqref="E94">
    <cfRule type="duplicateValues" dxfId="22" priority="13"/>
  </conditionalFormatting>
  <conditionalFormatting sqref="E95">
    <cfRule type="duplicateValues" dxfId="21" priority="12"/>
  </conditionalFormatting>
  <conditionalFormatting sqref="E65">
    <cfRule type="duplicateValues" dxfId="20" priority="11"/>
  </conditionalFormatting>
  <conditionalFormatting sqref="E96">
    <cfRule type="duplicateValues" dxfId="19" priority="10"/>
  </conditionalFormatting>
  <conditionalFormatting sqref="E48">
    <cfRule type="duplicateValues" dxfId="18" priority="9"/>
  </conditionalFormatting>
  <conditionalFormatting sqref="B19:B47">
    <cfRule type="duplicateValues" dxfId="17" priority="7"/>
  </conditionalFormatting>
  <conditionalFormatting sqref="B19:B47">
    <cfRule type="duplicateValues" dxfId="16" priority="8"/>
  </conditionalFormatting>
  <conditionalFormatting sqref="E47">
    <cfRule type="duplicateValues" dxfId="15" priority="6"/>
  </conditionalFormatting>
  <conditionalFormatting sqref="E46">
    <cfRule type="duplicateValues" dxfId="14" priority="5"/>
  </conditionalFormatting>
  <conditionalFormatting sqref="E45">
    <cfRule type="duplicateValues" dxfId="13" priority="4"/>
  </conditionalFormatting>
  <conditionalFormatting sqref="E97">
    <cfRule type="duplicateValues" dxfId="12" priority="3"/>
  </conditionalFormatting>
  <conditionalFormatting sqref="E98">
    <cfRule type="duplicateValues" dxfId="11" priority="2"/>
  </conditionalFormatting>
  <conditionalFormatting sqref="E90:E91">
    <cfRule type="duplicateValues" dxfId="10" priority="28"/>
  </conditionalFormatting>
  <conditionalFormatting sqref="B99 B49:B51 B9:B12 B14:B17 B19:B21 B53:B64 B66:B68 B1:B7 B70:B92">
    <cfRule type="duplicateValues" dxfId="9" priority="29"/>
  </conditionalFormatting>
  <conditionalFormatting sqref="B99 B9:B12 B14:B17 B53:B64 B66:B68 B49:B51 B1:B7 B70:B92 B19:B44">
    <cfRule type="duplicateValues" dxfId="8" priority="30"/>
  </conditionalFormatting>
  <conditionalFormatting sqref="B98">
    <cfRule type="duplicateValues" dxfId="7" priority="31"/>
  </conditionalFormatting>
  <conditionalFormatting sqref="B93:B94">
    <cfRule type="duplicateValues" dxfId="6" priority="32"/>
  </conditionalFormatting>
  <conditionalFormatting sqref="B65">
    <cfRule type="duplicateValues" dxfId="5" priority="33"/>
  </conditionalFormatting>
  <conditionalFormatting sqref="E43">
    <cfRule type="duplicateValues" dxfId="4" priority="34"/>
  </conditionalFormatting>
  <conditionalFormatting sqref="B48">
    <cfRule type="duplicateValues" dxfId="3" priority="35"/>
  </conditionalFormatting>
  <conditionalFormatting sqref="B45">
    <cfRule type="duplicateValues" dxfId="2" priority="36"/>
  </conditionalFormatting>
  <conditionalFormatting sqref="B25:B44">
    <cfRule type="duplicateValues" dxfId="1" priority="37"/>
  </conditionalFormatting>
  <conditionalFormatting sqref="B3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7">
        <v>361</v>
      </c>
      <c r="B261" s="87" t="s">
        <v>2541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2616</v>
      </c>
      <c r="C843" s="38" t="s">
        <v>1270</v>
      </c>
    </row>
  </sheetData>
  <autoFilter ref="A1:C829">
    <sortState ref="A2:C843">
      <sortCondition sortBy="cellColor" ref="A1:A830" dxfId="183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40" priority="20"/>
  </conditionalFormatting>
  <conditionalFormatting sqref="A830">
    <cfRule type="duplicateValues" dxfId="139" priority="19"/>
  </conditionalFormatting>
  <conditionalFormatting sqref="A831">
    <cfRule type="duplicateValues" dxfId="138" priority="18"/>
  </conditionalFormatting>
  <conditionalFormatting sqref="A832">
    <cfRule type="duplicateValues" dxfId="137" priority="17"/>
  </conditionalFormatting>
  <conditionalFormatting sqref="A833">
    <cfRule type="duplicateValues" dxfId="136" priority="16"/>
  </conditionalFormatting>
  <conditionalFormatting sqref="A844:A1048576 A1:A833">
    <cfRule type="duplicateValues" dxfId="135" priority="15"/>
  </conditionalFormatting>
  <conditionalFormatting sqref="A834:A840">
    <cfRule type="duplicateValues" dxfId="134" priority="14"/>
  </conditionalFormatting>
  <conditionalFormatting sqref="A834:A840">
    <cfRule type="duplicateValues" dxfId="133" priority="13"/>
  </conditionalFormatting>
  <conditionalFormatting sqref="A844:A1048576 A1:A840">
    <cfRule type="duplicateValues" dxfId="132" priority="12"/>
  </conditionalFormatting>
  <conditionalFormatting sqref="A841">
    <cfRule type="duplicateValues" dxfId="131" priority="11"/>
  </conditionalFormatting>
  <conditionalFormatting sqref="A841">
    <cfRule type="duplicateValues" dxfId="130" priority="10"/>
  </conditionalFormatting>
  <conditionalFormatting sqref="A841">
    <cfRule type="duplicateValues" dxfId="129" priority="9"/>
  </conditionalFormatting>
  <conditionalFormatting sqref="A842">
    <cfRule type="duplicateValues" dxfId="128" priority="8"/>
  </conditionalFormatting>
  <conditionalFormatting sqref="A842">
    <cfRule type="duplicateValues" dxfId="127" priority="7"/>
  </conditionalFormatting>
  <conditionalFormatting sqref="A842">
    <cfRule type="duplicateValues" dxfId="126" priority="6"/>
  </conditionalFormatting>
  <conditionalFormatting sqref="A1:A842 A844:A1048576">
    <cfRule type="duplicateValues" dxfId="125" priority="5"/>
  </conditionalFormatting>
  <conditionalFormatting sqref="A843">
    <cfRule type="duplicateValues" dxfId="124" priority="4"/>
  </conditionalFormatting>
  <conditionalFormatting sqref="A843">
    <cfRule type="duplicateValues" dxfId="123" priority="3"/>
  </conditionalFormatting>
  <conditionalFormatting sqref="A843">
    <cfRule type="duplicateValues" dxfId="122" priority="2"/>
  </conditionalFormatting>
  <conditionalFormatting sqref="A843">
    <cfRule type="duplicateValues" dxfId="12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1" t="s">
        <v>2413</v>
      </c>
      <c r="B1" s="212"/>
      <c r="C1" s="212"/>
      <c r="D1" s="212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1" t="s">
        <v>2422</v>
      </c>
      <c r="B18" s="212"/>
      <c r="C18" s="212"/>
      <c r="D18" s="212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20" priority="18"/>
  </conditionalFormatting>
  <conditionalFormatting sqref="B7:B8">
    <cfRule type="duplicateValues" dxfId="119" priority="17"/>
  </conditionalFormatting>
  <conditionalFormatting sqref="A7:A8">
    <cfRule type="duplicateValues" dxfId="118" priority="15"/>
    <cfRule type="duplicateValues" dxfId="11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2021-05-25T15:11:04Z</cp:lastPrinted>
  <dcterms:created xsi:type="dcterms:W3CDTF">2014-10-01T23:18:29Z</dcterms:created>
  <dcterms:modified xsi:type="dcterms:W3CDTF">2021-08-29T09:28:02Z</dcterms:modified>
</cp:coreProperties>
</file>