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30\"/>
    </mc:Choice>
  </mc:AlternateContent>
  <bookViews>
    <workbookView xWindow="0" yWindow="0" windowWidth="28800" windowHeight="123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REPORTE!$A$4:$Q$185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5" i="1" l="1"/>
  <c r="G265" i="1"/>
  <c r="H265" i="1"/>
  <c r="I265" i="1"/>
  <c r="J265" i="1"/>
  <c r="K265" i="1"/>
  <c r="F264" i="1"/>
  <c r="G264" i="1"/>
  <c r="H264" i="1"/>
  <c r="I264" i="1"/>
  <c r="J264" i="1"/>
  <c r="K264" i="1"/>
  <c r="F263" i="1"/>
  <c r="G263" i="1"/>
  <c r="H263" i="1"/>
  <c r="I263" i="1"/>
  <c r="J263" i="1"/>
  <c r="K263" i="1"/>
  <c r="F262" i="1"/>
  <c r="G262" i="1"/>
  <c r="H262" i="1"/>
  <c r="I262" i="1"/>
  <c r="J262" i="1"/>
  <c r="K262" i="1"/>
  <c r="F261" i="1"/>
  <c r="G261" i="1"/>
  <c r="H261" i="1"/>
  <c r="I261" i="1"/>
  <c r="J261" i="1"/>
  <c r="K261" i="1"/>
  <c r="F260" i="1"/>
  <c r="G260" i="1"/>
  <c r="H260" i="1"/>
  <c r="I260" i="1"/>
  <c r="J260" i="1"/>
  <c r="K260" i="1"/>
  <c r="F259" i="1"/>
  <c r="G259" i="1"/>
  <c r="H259" i="1"/>
  <c r="I259" i="1"/>
  <c r="J259" i="1"/>
  <c r="K259" i="1"/>
  <c r="F258" i="1"/>
  <c r="G258" i="1"/>
  <c r="H258" i="1"/>
  <c r="I258" i="1"/>
  <c r="J258" i="1"/>
  <c r="K258" i="1"/>
  <c r="F257" i="1"/>
  <c r="G257" i="1"/>
  <c r="H257" i="1"/>
  <c r="I257" i="1"/>
  <c r="J257" i="1"/>
  <c r="K257" i="1"/>
  <c r="F256" i="1"/>
  <c r="G256" i="1"/>
  <c r="H256" i="1"/>
  <c r="I256" i="1"/>
  <c r="J256" i="1"/>
  <c r="K25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F255" i="1"/>
  <c r="G255" i="1"/>
  <c r="H255" i="1"/>
  <c r="I255" i="1"/>
  <c r="J255" i="1"/>
  <c r="K255" i="1"/>
  <c r="F254" i="1"/>
  <c r="G254" i="1"/>
  <c r="H254" i="1"/>
  <c r="I254" i="1"/>
  <c r="J254" i="1"/>
  <c r="K254" i="1"/>
  <c r="F253" i="1"/>
  <c r="G253" i="1"/>
  <c r="H253" i="1"/>
  <c r="I253" i="1"/>
  <c r="J253" i="1"/>
  <c r="K253" i="1"/>
  <c r="F252" i="1"/>
  <c r="G252" i="1"/>
  <c r="H252" i="1"/>
  <c r="I252" i="1"/>
  <c r="J252" i="1"/>
  <c r="K252" i="1"/>
  <c r="F251" i="1"/>
  <c r="G251" i="1"/>
  <c r="H251" i="1"/>
  <c r="I251" i="1"/>
  <c r="J251" i="1"/>
  <c r="K251" i="1"/>
  <c r="F250" i="1"/>
  <c r="G250" i="1"/>
  <c r="H250" i="1"/>
  <c r="I250" i="1"/>
  <c r="J250" i="1"/>
  <c r="K250" i="1"/>
  <c r="F249" i="1"/>
  <c r="G249" i="1"/>
  <c r="H249" i="1"/>
  <c r="I249" i="1"/>
  <c r="J249" i="1"/>
  <c r="K249" i="1"/>
  <c r="F248" i="1"/>
  <c r="G248" i="1"/>
  <c r="H248" i="1"/>
  <c r="I248" i="1"/>
  <c r="J248" i="1"/>
  <c r="K248" i="1"/>
  <c r="F247" i="1"/>
  <c r="G247" i="1"/>
  <c r="H247" i="1"/>
  <c r="I247" i="1"/>
  <c r="J247" i="1"/>
  <c r="K247" i="1"/>
  <c r="F246" i="1"/>
  <c r="G246" i="1"/>
  <c r="H246" i="1"/>
  <c r="I246" i="1"/>
  <c r="J246" i="1"/>
  <c r="K246" i="1"/>
  <c r="F245" i="1"/>
  <c r="G245" i="1"/>
  <c r="H245" i="1"/>
  <c r="I245" i="1"/>
  <c r="J245" i="1"/>
  <c r="K245" i="1"/>
  <c r="F244" i="1"/>
  <c r="G244" i="1"/>
  <c r="H244" i="1"/>
  <c r="I244" i="1"/>
  <c r="J244" i="1"/>
  <c r="K244" i="1"/>
  <c r="F243" i="1"/>
  <c r="G243" i="1"/>
  <c r="H243" i="1"/>
  <c r="I243" i="1"/>
  <c r="J243" i="1"/>
  <c r="K243" i="1"/>
  <c r="F242" i="1"/>
  <c r="G242" i="1"/>
  <c r="H242" i="1"/>
  <c r="I242" i="1"/>
  <c r="J242" i="1"/>
  <c r="K242" i="1"/>
  <c r="F241" i="1"/>
  <c r="G241" i="1"/>
  <c r="H241" i="1"/>
  <c r="I241" i="1"/>
  <c r="J241" i="1"/>
  <c r="K241" i="1"/>
  <c r="F240" i="1"/>
  <c r="G240" i="1"/>
  <c r="H240" i="1"/>
  <c r="I240" i="1"/>
  <c r="J240" i="1"/>
  <c r="K240" i="1"/>
  <c r="F239" i="1"/>
  <c r="G239" i="1"/>
  <c r="H239" i="1"/>
  <c r="I239" i="1"/>
  <c r="J239" i="1"/>
  <c r="K239" i="1"/>
  <c r="A216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F238" i="1"/>
  <c r="G238" i="1"/>
  <c r="H238" i="1"/>
  <c r="I238" i="1"/>
  <c r="J238" i="1"/>
  <c r="K238" i="1"/>
  <c r="F237" i="1"/>
  <c r="G237" i="1"/>
  <c r="H237" i="1"/>
  <c r="I237" i="1"/>
  <c r="J237" i="1"/>
  <c r="K237" i="1"/>
  <c r="F236" i="1"/>
  <c r="G236" i="1"/>
  <c r="H236" i="1"/>
  <c r="I236" i="1"/>
  <c r="J236" i="1"/>
  <c r="K236" i="1"/>
  <c r="F235" i="1"/>
  <c r="G235" i="1"/>
  <c r="H235" i="1"/>
  <c r="I235" i="1"/>
  <c r="J235" i="1"/>
  <c r="K235" i="1"/>
  <c r="F234" i="1"/>
  <c r="G234" i="1"/>
  <c r="H234" i="1"/>
  <c r="I234" i="1"/>
  <c r="J234" i="1"/>
  <c r="K234" i="1"/>
  <c r="F233" i="1"/>
  <c r="G233" i="1"/>
  <c r="H233" i="1"/>
  <c r="I233" i="1"/>
  <c r="J233" i="1"/>
  <c r="K233" i="1"/>
  <c r="F232" i="1"/>
  <c r="G232" i="1"/>
  <c r="H232" i="1"/>
  <c r="I232" i="1"/>
  <c r="J232" i="1"/>
  <c r="K232" i="1"/>
  <c r="F231" i="1"/>
  <c r="G231" i="1"/>
  <c r="H231" i="1"/>
  <c r="I231" i="1"/>
  <c r="J231" i="1"/>
  <c r="K231" i="1"/>
  <c r="F230" i="1"/>
  <c r="G230" i="1"/>
  <c r="H230" i="1"/>
  <c r="I230" i="1"/>
  <c r="J230" i="1"/>
  <c r="K230" i="1"/>
  <c r="F229" i="1"/>
  <c r="G229" i="1"/>
  <c r="H229" i="1"/>
  <c r="I229" i="1"/>
  <c r="J229" i="1"/>
  <c r="K229" i="1"/>
  <c r="F228" i="1"/>
  <c r="G228" i="1"/>
  <c r="H228" i="1"/>
  <c r="I228" i="1"/>
  <c r="J228" i="1"/>
  <c r="K228" i="1"/>
  <c r="F227" i="1"/>
  <c r="G227" i="1"/>
  <c r="H227" i="1"/>
  <c r="I227" i="1"/>
  <c r="J227" i="1"/>
  <c r="K227" i="1"/>
  <c r="F226" i="1"/>
  <c r="G226" i="1"/>
  <c r="H226" i="1"/>
  <c r="I226" i="1"/>
  <c r="J226" i="1"/>
  <c r="K226" i="1"/>
  <c r="F225" i="1"/>
  <c r="G225" i="1"/>
  <c r="H225" i="1"/>
  <c r="I225" i="1"/>
  <c r="J225" i="1"/>
  <c r="K225" i="1"/>
  <c r="F224" i="1"/>
  <c r="G224" i="1"/>
  <c r="H224" i="1"/>
  <c r="I224" i="1"/>
  <c r="J224" i="1"/>
  <c r="K224" i="1"/>
  <c r="F223" i="1"/>
  <c r="G223" i="1"/>
  <c r="H223" i="1"/>
  <c r="I223" i="1"/>
  <c r="J223" i="1"/>
  <c r="K223" i="1"/>
  <c r="F222" i="1"/>
  <c r="G222" i="1"/>
  <c r="H222" i="1"/>
  <c r="I222" i="1"/>
  <c r="J222" i="1"/>
  <c r="K222" i="1"/>
  <c r="F221" i="1"/>
  <c r="G221" i="1"/>
  <c r="H221" i="1"/>
  <c r="I221" i="1"/>
  <c r="J221" i="1"/>
  <c r="K221" i="1"/>
  <c r="F220" i="1"/>
  <c r="G220" i="1"/>
  <c r="H220" i="1"/>
  <c r="I220" i="1"/>
  <c r="J220" i="1"/>
  <c r="K220" i="1"/>
  <c r="F219" i="1"/>
  <c r="G219" i="1"/>
  <c r="H219" i="1"/>
  <c r="I219" i="1"/>
  <c r="J219" i="1"/>
  <c r="K219" i="1"/>
  <c r="F218" i="1"/>
  <c r="G218" i="1"/>
  <c r="H218" i="1"/>
  <c r="I218" i="1"/>
  <c r="J218" i="1"/>
  <c r="K218" i="1"/>
  <c r="F217" i="1"/>
  <c r="G217" i="1"/>
  <c r="H217" i="1"/>
  <c r="I217" i="1"/>
  <c r="J217" i="1"/>
  <c r="K217" i="1"/>
  <c r="A6" i="1"/>
  <c r="F6" i="1"/>
  <c r="G6" i="1"/>
  <c r="H6" i="1"/>
  <c r="I6" i="1"/>
  <c r="J6" i="1"/>
  <c r="K6" i="1"/>
  <c r="A20" i="1"/>
  <c r="F20" i="1"/>
  <c r="G20" i="1"/>
  <c r="H20" i="1"/>
  <c r="I20" i="1"/>
  <c r="J20" i="1"/>
  <c r="K20" i="1"/>
  <c r="A65" i="1"/>
  <c r="A22" i="1"/>
  <c r="F65" i="1"/>
  <c r="G65" i="1"/>
  <c r="H65" i="1"/>
  <c r="I65" i="1"/>
  <c r="J65" i="1"/>
  <c r="K65" i="1"/>
  <c r="F22" i="1"/>
  <c r="G22" i="1"/>
  <c r="H22" i="1"/>
  <c r="I22" i="1"/>
  <c r="J22" i="1"/>
  <c r="K22" i="1"/>
  <c r="F216" i="1" l="1"/>
  <c r="G216" i="1"/>
  <c r="H216" i="1"/>
  <c r="I216" i="1"/>
  <c r="J216" i="1"/>
  <c r="K216" i="1"/>
  <c r="A215" i="1" l="1"/>
  <c r="A214" i="1"/>
  <c r="A213" i="1"/>
  <c r="A212" i="1"/>
  <c r="A211" i="1"/>
  <c r="A210" i="1"/>
  <c r="F215" i="1"/>
  <c r="G215" i="1"/>
  <c r="H215" i="1"/>
  <c r="I215" i="1"/>
  <c r="J215" i="1"/>
  <c r="K215" i="1"/>
  <c r="F214" i="1"/>
  <c r="G214" i="1"/>
  <c r="H214" i="1"/>
  <c r="I214" i="1"/>
  <c r="J214" i="1"/>
  <c r="K214" i="1"/>
  <c r="F213" i="1"/>
  <c r="G213" i="1"/>
  <c r="H213" i="1"/>
  <c r="I213" i="1"/>
  <c r="J213" i="1"/>
  <c r="K213" i="1"/>
  <c r="F212" i="1"/>
  <c r="G212" i="1"/>
  <c r="H212" i="1"/>
  <c r="I212" i="1"/>
  <c r="J212" i="1"/>
  <c r="K212" i="1"/>
  <c r="F211" i="1"/>
  <c r="G211" i="1"/>
  <c r="H211" i="1"/>
  <c r="I211" i="1"/>
  <c r="J211" i="1"/>
  <c r="K211" i="1"/>
  <c r="F210" i="1"/>
  <c r="G210" i="1"/>
  <c r="H210" i="1"/>
  <c r="I210" i="1"/>
  <c r="J210" i="1"/>
  <c r="K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F209" i="1"/>
  <c r="G209" i="1"/>
  <c r="H209" i="1"/>
  <c r="I209" i="1"/>
  <c r="J209" i="1"/>
  <c r="K209" i="1"/>
  <c r="F208" i="1"/>
  <c r="G208" i="1"/>
  <c r="H208" i="1"/>
  <c r="I208" i="1"/>
  <c r="J208" i="1"/>
  <c r="K208" i="1"/>
  <c r="F207" i="1"/>
  <c r="G207" i="1"/>
  <c r="H207" i="1"/>
  <c r="I207" i="1"/>
  <c r="J207" i="1"/>
  <c r="K207" i="1"/>
  <c r="F206" i="1"/>
  <c r="G206" i="1"/>
  <c r="H206" i="1"/>
  <c r="I206" i="1"/>
  <c r="J206" i="1"/>
  <c r="K206" i="1"/>
  <c r="F205" i="1"/>
  <c r="G205" i="1"/>
  <c r="H205" i="1"/>
  <c r="I205" i="1"/>
  <c r="J205" i="1"/>
  <c r="K205" i="1"/>
  <c r="F204" i="1"/>
  <c r="G204" i="1"/>
  <c r="H204" i="1"/>
  <c r="I204" i="1"/>
  <c r="J204" i="1"/>
  <c r="K204" i="1"/>
  <c r="F203" i="1"/>
  <c r="G203" i="1"/>
  <c r="H203" i="1"/>
  <c r="I203" i="1"/>
  <c r="J203" i="1"/>
  <c r="K203" i="1"/>
  <c r="F202" i="1"/>
  <c r="G202" i="1"/>
  <c r="H202" i="1"/>
  <c r="I202" i="1"/>
  <c r="J202" i="1"/>
  <c r="K202" i="1"/>
  <c r="F201" i="1"/>
  <c r="G201" i="1"/>
  <c r="H201" i="1"/>
  <c r="I201" i="1"/>
  <c r="J201" i="1"/>
  <c r="K201" i="1"/>
  <c r="F200" i="1"/>
  <c r="G200" i="1"/>
  <c r="H200" i="1"/>
  <c r="I200" i="1"/>
  <c r="J200" i="1"/>
  <c r="K200" i="1"/>
  <c r="F199" i="1"/>
  <c r="G199" i="1"/>
  <c r="H199" i="1"/>
  <c r="I199" i="1"/>
  <c r="J199" i="1"/>
  <c r="K199" i="1"/>
  <c r="F198" i="1"/>
  <c r="G198" i="1"/>
  <c r="H198" i="1"/>
  <c r="I198" i="1"/>
  <c r="J198" i="1"/>
  <c r="K198" i="1"/>
  <c r="F197" i="1"/>
  <c r="G197" i="1"/>
  <c r="H197" i="1"/>
  <c r="I197" i="1"/>
  <c r="J197" i="1"/>
  <c r="K197" i="1"/>
  <c r="F196" i="1"/>
  <c r="G196" i="1"/>
  <c r="H196" i="1"/>
  <c r="I196" i="1"/>
  <c r="J196" i="1"/>
  <c r="K196" i="1"/>
  <c r="F195" i="1"/>
  <c r="G195" i="1"/>
  <c r="H195" i="1"/>
  <c r="I195" i="1"/>
  <c r="J195" i="1"/>
  <c r="K195" i="1"/>
  <c r="F194" i="1"/>
  <c r="G194" i="1"/>
  <c r="H194" i="1"/>
  <c r="I194" i="1"/>
  <c r="J194" i="1"/>
  <c r="K194" i="1"/>
  <c r="F193" i="1"/>
  <c r="G193" i="1"/>
  <c r="H193" i="1"/>
  <c r="I193" i="1"/>
  <c r="J193" i="1"/>
  <c r="K193" i="1"/>
  <c r="F192" i="1"/>
  <c r="G192" i="1"/>
  <c r="H192" i="1"/>
  <c r="I192" i="1"/>
  <c r="J192" i="1"/>
  <c r="K192" i="1"/>
  <c r="F191" i="1"/>
  <c r="G191" i="1"/>
  <c r="H191" i="1"/>
  <c r="I191" i="1"/>
  <c r="J191" i="1"/>
  <c r="K191" i="1"/>
  <c r="F190" i="1"/>
  <c r="G190" i="1"/>
  <c r="H190" i="1"/>
  <c r="I190" i="1"/>
  <c r="J190" i="1"/>
  <c r="K190" i="1"/>
  <c r="B146" i="16" l="1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B131" i="16"/>
  <c r="C130" i="16"/>
  <c r="A130" i="16"/>
  <c r="C129" i="16"/>
  <c r="A129" i="16"/>
  <c r="C128" i="16"/>
  <c r="A128" i="16"/>
  <c r="C127" i="16"/>
  <c r="A127" i="16"/>
  <c r="C126" i="16"/>
  <c r="A126" i="16"/>
  <c r="C125" i="16"/>
  <c r="C124" i="16"/>
  <c r="A124" i="16"/>
  <c r="B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B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B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B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34" i="16" l="1"/>
  <c r="F189" i="1" l="1"/>
  <c r="G189" i="1"/>
  <c r="H189" i="1"/>
  <c r="I189" i="1"/>
  <c r="J189" i="1"/>
  <c r="K189" i="1"/>
  <c r="F188" i="1"/>
  <c r="G188" i="1"/>
  <c r="H188" i="1"/>
  <c r="I188" i="1"/>
  <c r="J188" i="1"/>
  <c r="K188" i="1"/>
  <c r="F187" i="1"/>
  <c r="G187" i="1"/>
  <c r="H187" i="1"/>
  <c r="I187" i="1"/>
  <c r="J187" i="1"/>
  <c r="K187" i="1"/>
  <c r="F186" i="1"/>
  <c r="G186" i="1"/>
  <c r="H186" i="1"/>
  <c r="I186" i="1"/>
  <c r="J186" i="1"/>
  <c r="K186" i="1"/>
  <c r="F185" i="1"/>
  <c r="G185" i="1"/>
  <c r="H185" i="1"/>
  <c r="I185" i="1"/>
  <c r="J185" i="1"/>
  <c r="K185" i="1"/>
  <c r="F184" i="1"/>
  <c r="G184" i="1"/>
  <c r="H184" i="1"/>
  <c r="I184" i="1"/>
  <c r="J184" i="1"/>
  <c r="K184" i="1"/>
  <c r="F183" i="1"/>
  <c r="G183" i="1"/>
  <c r="H183" i="1"/>
  <c r="I183" i="1"/>
  <c r="J183" i="1"/>
  <c r="K183" i="1"/>
  <c r="F182" i="1"/>
  <c r="G182" i="1"/>
  <c r="H182" i="1"/>
  <c r="I182" i="1"/>
  <c r="J182" i="1"/>
  <c r="K182" i="1"/>
  <c r="F181" i="1"/>
  <c r="G181" i="1"/>
  <c r="H181" i="1"/>
  <c r="I181" i="1"/>
  <c r="J181" i="1"/>
  <c r="K181" i="1"/>
  <c r="F180" i="1"/>
  <c r="G180" i="1"/>
  <c r="H180" i="1"/>
  <c r="I180" i="1"/>
  <c r="J180" i="1"/>
  <c r="K180" i="1"/>
  <c r="F179" i="1"/>
  <c r="G179" i="1"/>
  <c r="H179" i="1"/>
  <c r="I179" i="1"/>
  <c r="J179" i="1"/>
  <c r="K179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F150" i="1" l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66" i="1" l="1"/>
  <c r="F66" i="1"/>
  <c r="G66" i="1"/>
  <c r="H66" i="1"/>
  <c r="I66" i="1"/>
  <c r="J66" i="1"/>
  <c r="K66" i="1"/>
  <c r="A135" i="1"/>
  <c r="A134" i="1"/>
  <c r="A133" i="1"/>
  <c r="A132" i="1"/>
  <c r="A131" i="1"/>
  <c r="A130" i="1"/>
  <c r="A129" i="1"/>
  <c r="A128" i="1"/>
  <c r="A127" i="1"/>
  <c r="A12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A27" i="1"/>
  <c r="F27" i="1"/>
  <c r="G27" i="1"/>
  <c r="H27" i="1"/>
  <c r="I27" i="1"/>
  <c r="J27" i="1"/>
  <c r="K27" i="1"/>
  <c r="A81" i="1" l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A111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F59" i="1"/>
  <c r="G59" i="1"/>
  <c r="H59" i="1"/>
  <c r="I59" i="1"/>
  <c r="J59" i="1"/>
  <c r="K59" i="1"/>
  <c r="A59" i="1"/>
  <c r="A75" i="1" l="1"/>
  <c r="F75" i="1"/>
  <c r="G75" i="1"/>
  <c r="H75" i="1"/>
  <c r="I75" i="1"/>
  <c r="J75" i="1"/>
  <c r="K75" i="1"/>
  <c r="A74" i="1"/>
  <c r="F74" i="1"/>
  <c r="G74" i="1"/>
  <c r="H74" i="1"/>
  <c r="I74" i="1"/>
  <c r="J74" i="1"/>
  <c r="K74" i="1"/>
  <c r="A90" i="1"/>
  <c r="F90" i="1"/>
  <c r="G90" i="1"/>
  <c r="H90" i="1"/>
  <c r="I90" i="1"/>
  <c r="J90" i="1"/>
  <c r="K90" i="1"/>
  <c r="A89" i="1"/>
  <c r="F89" i="1"/>
  <c r="G89" i="1"/>
  <c r="H89" i="1"/>
  <c r="I89" i="1"/>
  <c r="J89" i="1"/>
  <c r="K89" i="1"/>
  <c r="A88" i="1"/>
  <c r="F88" i="1"/>
  <c r="G88" i="1"/>
  <c r="H88" i="1"/>
  <c r="I88" i="1"/>
  <c r="J88" i="1"/>
  <c r="K88" i="1"/>
  <c r="A87" i="1"/>
  <c r="F87" i="1"/>
  <c r="G87" i="1"/>
  <c r="H87" i="1"/>
  <c r="I87" i="1"/>
  <c r="J87" i="1"/>
  <c r="K87" i="1"/>
  <c r="A86" i="1"/>
  <c r="F86" i="1"/>
  <c r="G86" i="1"/>
  <c r="H86" i="1"/>
  <c r="I86" i="1"/>
  <c r="J86" i="1"/>
  <c r="K86" i="1"/>
  <c r="A85" i="1"/>
  <c r="F85" i="1"/>
  <c r="G85" i="1"/>
  <c r="H85" i="1"/>
  <c r="I85" i="1"/>
  <c r="J85" i="1"/>
  <c r="K85" i="1"/>
  <c r="A84" i="1"/>
  <c r="F84" i="1"/>
  <c r="G84" i="1"/>
  <c r="H84" i="1"/>
  <c r="I84" i="1"/>
  <c r="J84" i="1"/>
  <c r="K84" i="1"/>
  <c r="A83" i="1"/>
  <c r="F83" i="1"/>
  <c r="G83" i="1"/>
  <c r="H83" i="1"/>
  <c r="I83" i="1"/>
  <c r="J83" i="1"/>
  <c r="K83" i="1"/>
  <c r="A82" i="1"/>
  <c r="F82" i="1"/>
  <c r="G82" i="1"/>
  <c r="H82" i="1"/>
  <c r="I82" i="1"/>
  <c r="J82" i="1"/>
  <c r="K82" i="1"/>
  <c r="F81" i="1"/>
  <c r="G81" i="1"/>
  <c r="H81" i="1"/>
  <c r="I81" i="1"/>
  <c r="J81" i="1"/>
  <c r="K81" i="1"/>
  <c r="A80" i="1"/>
  <c r="F80" i="1"/>
  <c r="G80" i="1"/>
  <c r="H80" i="1"/>
  <c r="I80" i="1"/>
  <c r="J80" i="1"/>
  <c r="K80" i="1"/>
  <c r="A79" i="1"/>
  <c r="F79" i="1"/>
  <c r="G79" i="1"/>
  <c r="H79" i="1"/>
  <c r="I79" i="1"/>
  <c r="J79" i="1"/>
  <c r="K79" i="1"/>
  <c r="A78" i="1"/>
  <c r="F78" i="1"/>
  <c r="G78" i="1"/>
  <c r="H78" i="1"/>
  <c r="I78" i="1"/>
  <c r="J78" i="1"/>
  <c r="K78" i="1"/>
  <c r="A77" i="1"/>
  <c r="F77" i="1"/>
  <c r="G77" i="1"/>
  <c r="H77" i="1"/>
  <c r="I77" i="1"/>
  <c r="J77" i="1"/>
  <c r="K77" i="1"/>
  <c r="A76" i="1"/>
  <c r="F76" i="1"/>
  <c r="G76" i="1"/>
  <c r="H76" i="1"/>
  <c r="I76" i="1"/>
  <c r="J76" i="1"/>
  <c r="K76" i="1"/>
  <c r="A110" i="1"/>
  <c r="F110" i="1"/>
  <c r="G110" i="1"/>
  <c r="H110" i="1"/>
  <c r="I110" i="1"/>
  <c r="J110" i="1"/>
  <c r="K110" i="1"/>
  <c r="A109" i="1"/>
  <c r="F109" i="1"/>
  <c r="G109" i="1"/>
  <c r="H109" i="1"/>
  <c r="I109" i="1"/>
  <c r="J109" i="1"/>
  <c r="K109" i="1"/>
  <c r="A108" i="1"/>
  <c r="F108" i="1"/>
  <c r="G108" i="1"/>
  <c r="H108" i="1"/>
  <c r="I108" i="1"/>
  <c r="J108" i="1"/>
  <c r="K108" i="1"/>
  <c r="A107" i="1"/>
  <c r="F107" i="1"/>
  <c r="G107" i="1"/>
  <c r="H107" i="1"/>
  <c r="I107" i="1"/>
  <c r="J107" i="1"/>
  <c r="K107" i="1"/>
  <c r="A106" i="1"/>
  <c r="F106" i="1"/>
  <c r="G106" i="1"/>
  <c r="H106" i="1"/>
  <c r="I106" i="1"/>
  <c r="J106" i="1"/>
  <c r="K106" i="1"/>
  <c r="A105" i="1"/>
  <c r="F105" i="1"/>
  <c r="G105" i="1"/>
  <c r="H105" i="1"/>
  <c r="I105" i="1"/>
  <c r="J105" i="1"/>
  <c r="K105" i="1"/>
  <c r="A104" i="1"/>
  <c r="F104" i="1"/>
  <c r="G104" i="1"/>
  <c r="H104" i="1"/>
  <c r="I104" i="1"/>
  <c r="J104" i="1"/>
  <c r="K104" i="1"/>
  <c r="A103" i="1"/>
  <c r="F103" i="1"/>
  <c r="G103" i="1"/>
  <c r="H103" i="1"/>
  <c r="I103" i="1"/>
  <c r="J103" i="1"/>
  <c r="K103" i="1"/>
  <c r="A102" i="1"/>
  <c r="F102" i="1"/>
  <c r="G102" i="1"/>
  <c r="H102" i="1"/>
  <c r="I102" i="1"/>
  <c r="J102" i="1"/>
  <c r="K102" i="1"/>
  <c r="A101" i="1"/>
  <c r="F101" i="1"/>
  <c r="G101" i="1"/>
  <c r="H101" i="1"/>
  <c r="I101" i="1"/>
  <c r="J101" i="1"/>
  <c r="K101" i="1"/>
  <c r="A100" i="1"/>
  <c r="F100" i="1"/>
  <c r="G100" i="1"/>
  <c r="H100" i="1"/>
  <c r="I100" i="1"/>
  <c r="J100" i="1"/>
  <c r="K100" i="1"/>
  <c r="A99" i="1"/>
  <c r="F99" i="1"/>
  <c r="G99" i="1"/>
  <c r="H99" i="1"/>
  <c r="I99" i="1"/>
  <c r="J99" i="1"/>
  <c r="K99" i="1"/>
  <c r="A98" i="1"/>
  <c r="F98" i="1"/>
  <c r="G98" i="1"/>
  <c r="H98" i="1"/>
  <c r="I98" i="1"/>
  <c r="J98" i="1"/>
  <c r="K98" i="1"/>
  <c r="A97" i="1"/>
  <c r="F97" i="1"/>
  <c r="G97" i="1"/>
  <c r="H97" i="1"/>
  <c r="I97" i="1"/>
  <c r="J97" i="1"/>
  <c r="K97" i="1"/>
  <c r="A96" i="1"/>
  <c r="F96" i="1"/>
  <c r="G96" i="1"/>
  <c r="H96" i="1"/>
  <c r="I96" i="1"/>
  <c r="J96" i="1"/>
  <c r="K96" i="1"/>
  <c r="A95" i="1"/>
  <c r="F95" i="1"/>
  <c r="G95" i="1"/>
  <c r="H95" i="1"/>
  <c r="I95" i="1"/>
  <c r="J95" i="1"/>
  <c r="K95" i="1"/>
  <c r="A94" i="1"/>
  <c r="F94" i="1"/>
  <c r="G94" i="1"/>
  <c r="H94" i="1"/>
  <c r="I94" i="1"/>
  <c r="J94" i="1"/>
  <c r="K94" i="1"/>
  <c r="A93" i="1"/>
  <c r="F93" i="1"/>
  <c r="G93" i="1"/>
  <c r="H93" i="1"/>
  <c r="I93" i="1"/>
  <c r="J93" i="1"/>
  <c r="K93" i="1"/>
  <c r="A92" i="1"/>
  <c r="F92" i="1"/>
  <c r="G92" i="1"/>
  <c r="H92" i="1"/>
  <c r="I92" i="1"/>
  <c r="J92" i="1"/>
  <c r="K92" i="1"/>
  <c r="A91" i="1"/>
  <c r="F91" i="1"/>
  <c r="G91" i="1"/>
  <c r="H91" i="1"/>
  <c r="I91" i="1"/>
  <c r="J91" i="1"/>
  <c r="K91" i="1"/>
  <c r="K111" i="1"/>
  <c r="J111" i="1"/>
  <c r="I111" i="1"/>
  <c r="H111" i="1"/>
  <c r="G111" i="1"/>
  <c r="F111" i="1"/>
  <c r="A73" i="1" l="1"/>
  <c r="A72" i="1"/>
  <c r="A71" i="1"/>
  <c r="A70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A69" i="1"/>
  <c r="F69" i="1"/>
  <c r="G69" i="1"/>
  <c r="H69" i="1"/>
  <c r="I69" i="1"/>
  <c r="J69" i="1"/>
  <c r="K69" i="1"/>
  <c r="A68" i="1"/>
  <c r="F68" i="1"/>
  <c r="G68" i="1"/>
  <c r="H68" i="1"/>
  <c r="I68" i="1"/>
  <c r="J68" i="1"/>
  <c r="K68" i="1"/>
  <c r="A67" i="1"/>
  <c r="F67" i="1"/>
  <c r="G67" i="1"/>
  <c r="H67" i="1"/>
  <c r="I67" i="1"/>
  <c r="J67" i="1"/>
  <c r="K67" i="1"/>
  <c r="A64" i="1"/>
  <c r="F64" i="1"/>
  <c r="G64" i="1"/>
  <c r="H64" i="1"/>
  <c r="I64" i="1"/>
  <c r="J64" i="1"/>
  <c r="K64" i="1"/>
  <c r="A63" i="1" l="1"/>
  <c r="A62" i="1"/>
  <c r="A61" i="1"/>
  <c r="A60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8" i="1" l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 l="1"/>
  <c r="F30" i="1"/>
  <c r="G30" i="1"/>
  <c r="H30" i="1"/>
  <c r="I30" i="1"/>
  <c r="J30" i="1"/>
  <c r="K30" i="1"/>
  <c r="A29" i="1"/>
  <c r="F29" i="1"/>
  <c r="G29" i="1"/>
  <c r="H29" i="1"/>
  <c r="I29" i="1"/>
  <c r="J29" i="1"/>
  <c r="K29" i="1"/>
  <c r="A28" i="1"/>
  <c r="F28" i="1"/>
  <c r="G28" i="1"/>
  <c r="H28" i="1"/>
  <c r="I28" i="1"/>
  <c r="J28" i="1"/>
  <c r="K28" i="1"/>
  <c r="A36" i="1"/>
  <c r="A35" i="1"/>
  <c r="A34" i="1"/>
  <c r="A33" i="1"/>
  <c r="A32" i="1"/>
  <c r="A31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A26" i="1"/>
  <c r="F26" i="1"/>
  <c r="G26" i="1"/>
  <c r="H26" i="1"/>
  <c r="I26" i="1"/>
  <c r="J26" i="1"/>
  <c r="K26" i="1"/>
  <c r="A25" i="1"/>
  <c r="F25" i="1"/>
  <c r="G25" i="1"/>
  <c r="H25" i="1"/>
  <c r="I25" i="1"/>
  <c r="J25" i="1"/>
  <c r="K25" i="1"/>
  <c r="A24" i="1"/>
  <c r="F24" i="1"/>
  <c r="G24" i="1"/>
  <c r="H24" i="1"/>
  <c r="I24" i="1"/>
  <c r="J24" i="1"/>
  <c r="K24" i="1"/>
  <c r="A23" i="1"/>
  <c r="F23" i="1"/>
  <c r="G23" i="1"/>
  <c r="H23" i="1"/>
  <c r="I23" i="1"/>
  <c r="J23" i="1"/>
  <c r="K23" i="1"/>
  <c r="A21" i="1"/>
  <c r="A19" i="1"/>
  <c r="A18" i="1"/>
  <c r="F21" i="1"/>
  <c r="G21" i="1"/>
  <c r="H21" i="1"/>
  <c r="I21" i="1"/>
  <c r="J21" i="1"/>
  <c r="K21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 l="1"/>
  <c r="G17" i="1"/>
  <c r="H17" i="1"/>
  <c r="I17" i="1"/>
  <c r="J17" i="1"/>
  <c r="K17" i="1"/>
  <c r="F16" i="1"/>
  <c r="G16" i="1"/>
  <c r="H16" i="1"/>
  <c r="I16" i="1"/>
  <c r="J16" i="1"/>
  <c r="K16" i="1"/>
  <c r="A17" i="1"/>
  <c r="A16" i="1"/>
  <c r="F15" i="1" l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A15" i="1"/>
  <c r="A14" i="1"/>
  <c r="A13" i="1"/>
  <c r="A12" i="1"/>
  <c r="A11" i="1"/>
  <c r="A10" i="1"/>
  <c r="F9" i="1"/>
  <c r="G9" i="1"/>
  <c r="H9" i="1"/>
  <c r="I9" i="1"/>
  <c r="J9" i="1"/>
  <c r="K9" i="1"/>
  <c r="F8" i="1"/>
  <c r="G8" i="1"/>
  <c r="H8" i="1"/>
  <c r="I8" i="1"/>
  <c r="J8" i="1"/>
  <c r="K8" i="1"/>
  <c r="A9" i="1"/>
  <c r="A8" i="1"/>
  <c r="F7" i="1" l="1"/>
  <c r="G7" i="1"/>
  <c r="H7" i="1"/>
  <c r="I7" i="1"/>
  <c r="J7" i="1"/>
  <c r="K7" i="1"/>
  <c r="A7" i="1"/>
  <c r="A5" i="1" l="1"/>
  <c r="F5" i="1"/>
  <c r="G5" i="1"/>
  <c r="H5" i="1"/>
  <c r="I5" i="1"/>
  <c r="J5" i="1"/>
  <c r="K5" i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2" i="16"/>
  <c r="I7" i="16"/>
  <c r="H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<sst xmlns="http://schemas.openxmlformats.org/spreadsheetml/2006/main" count="14851" uniqueCount="2766">
  <si>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</si>
  <si>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</si>
  <si>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</si>
  <si>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</si>
  <si>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</si>
  <si>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</si>
  <si>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</si>
  <si>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</si>
  <si>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</si>
  <si>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</si>
  <si>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</si>
  <si>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</si>
  <si>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</si>
  <si>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</si>
  <si>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</si>
  <si>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</si>
  <si>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</si>
  <si>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</si>
  <si>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</si>
  <si>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</si>
  <si>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</si>
  <si>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</si>
  <si>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</si>
  <si>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</si>
  <si>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</si>
  <si>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</si>
  <si>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</si>
  <si>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</si>
  <si>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</si>
  <si>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</si>
  <si>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</si>
  <si>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</si>
  <si>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</si>
  <si>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</si>
  <si>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</si>
  <si>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</si>
  <si>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</si>
  <si>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</si>
  <si>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</si>
  <si>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</si>
  <si>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</si>
  <si>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</si>
  <si>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</si>
  <si>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</si>
  <si>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</si>
  <si>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</si>
  <si>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</si>
  <si>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</si>
  <si>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</si>
  <si>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</si>
  <si>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</si>
  <si>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</si>
  <si>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</si>
  <si>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</si>
  <si>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</si>
  <si>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</si>
  <si>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</si>
  <si>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</si>
  <si>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</si>
  <si>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</si>
  <si>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</si>
  <si>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</si>
  <si>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</si>
  <si>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</si>
  <si>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</si>
  <si>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</si>
  <si>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</si>
  <si>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</si>
  <si>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</si>
  <si>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</si>
  <si>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</si>
  <si>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</si>
  <si>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</si>
  <si>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</si>
  <si>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</si>
  <si>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</si>
  <si>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</si>
  <si>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</si>
  <si>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</si>
  <si>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</si>
  <si>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</si>
  <si>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</si>
  <si>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</si>
  <si>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</si>
  <si>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</si>
  <si>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</si>
  <si>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</si>
  <si>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</si>
  <si>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</si>
  <si>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</si>
  <si>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</si>
  <si>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</si>
  <si>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</si>
  <si>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</si>
  <si>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</si>
  <si>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</si>
  <si>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</si>
  <si>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</si>
  <si>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</si>
  <si>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</si>
  <si>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</si>
  <si>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</si>
  <si>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</si>
  <si>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</si>
  <si>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</si>
  <si>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</si>
  <si>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</si>
  <si>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</si>
  <si>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</si>
  <si>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</si>
  <si>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</si>
  <si>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</si>
  <si>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</si>
  <si>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</si>
  <si>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</si>
  <si>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</si>
  <si>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</si>
  <si>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</si>
  <si>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</si>
  <si>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</si>
  <si>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</si>
  <si>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</si>
  <si>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</si>
  <si>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</si>
  <si>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</si>
  <si>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</si>
  <si>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</si>
  <si>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</si>
  <si>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</si>
  <si>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</si>
  <si>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</si>
  <si>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</si>
  <si>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</si>
  <si>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</si>
  <si>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</si>
  <si>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</si>
  <si>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</si>
  <si>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</si>
  <si>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</si>
  <si>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</si>
  <si>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</si>
  <si>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</si>
  <si>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</si>
  <si>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</si>
  <si>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</si>
  <si>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</si>
  <si>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</si>
  <si>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</si>
  <si>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</si>
  <si>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</si>
  <si>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</si>
  <si>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</si>
  <si>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</si>
  <si>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</si>
  <si>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</si>
  <si>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</si>
  <si>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</si>
  <si>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</si>
  <si>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</si>
  <si>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</si>
  <si>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</si>
  <si>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</si>
  <si>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</si>
  <si>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</si>
  <si>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</si>
  <si>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</si>
  <si>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</si>
  <si>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</si>
  <si>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</si>
  <si>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</si>
  <si>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</si>
  <si>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</si>
  <si>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</si>
  <si>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</si>
  <si>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</si>
  <si>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</si>
  <si>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</si>
  <si>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</si>
  <si>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</si>
  <si>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</si>
  <si>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</si>
  <si>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</si>
  <si>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</si>
  <si>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</si>
  <si>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</si>
  <si>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</si>
  <si>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</si>
  <si>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</si>
  <si>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</si>
  <si>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</si>
  <si>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</si>
  <si>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</si>
  <si>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</si>
  <si>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</si>
  <si>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</si>
  <si>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</si>
  <si>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</si>
  <si>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</si>
  <si>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</si>
  <si>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</si>
  <si>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</si>
  <si>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</si>
  <si>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</si>
  <si>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</si>
  <si>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</si>
  <si>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</si>
  <si>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</si>
  <si>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</si>
  <si>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</si>
  <si>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</si>
  <si>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</si>
  <si>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</si>
  <si>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</si>
  <si>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</si>
  <si>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</si>
  <si>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</si>
  <si>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</si>
  <si>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</si>
  <si>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</si>
  <si>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</si>
  <si>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</si>
  <si>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</si>
  <si>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</si>
  <si>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</si>
  <si>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</si>
  <si>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</si>
  <si>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</si>
  <si>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</si>
  <si>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</si>
  <si>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</si>
  <si>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</si>
  <si>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</si>
  <si>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</si>
  <si>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</si>
  <si>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</si>
  <si>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</si>
  <si>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</si>
  <si>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</si>
  <si>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</si>
  <si>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</si>
  <si>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</si>
  <si>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</si>
  <si>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</si>
  <si>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</si>
  <si>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</si>
  <si>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</si>
  <si>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</si>
  <si>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</si>
  <si>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</si>
  <si>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</si>
  <si>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</si>
  <si>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</si>
  <si>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</si>
  <si>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</si>
  <si>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</si>
  <si>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</si>
  <si>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</si>
  <si>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</si>
  <si>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</si>
  <si>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</si>
  <si>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</si>
  <si>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</si>
  <si>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</si>
  <si>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</si>
  <si>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</si>
  <si>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</si>
  <si>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</si>
  <si>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</si>
  <si>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</si>
  <si>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</si>
  <si>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</si>
  <si>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</si>
  <si>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</si>
  <si>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</si>
  <si>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</si>
  <si>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</si>
  <si>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</si>
  <si>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</si>
  <si>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</si>
  <si>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</si>
  <si>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</si>
  <si>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</si>
  <si>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</si>
  <si>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</si>
  <si>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</si>
  <si>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</si>
  <si>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</si>
  <si>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</si>
  <si>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</si>
  <si>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</si>
  <si>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</si>
  <si>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</si>
  <si>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</si>
  <si>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</si>
  <si>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</si>
  <si>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</si>
  <si>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</si>
  <si>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</si>
  <si>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</si>
  <si>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</si>
  <si>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</si>
  <si>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</si>
  <si>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</si>
  <si>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</si>
  <si>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</si>
  <si>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</si>
  <si>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</si>
  <si>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</si>
  <si>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</si>
  <si>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</si>
  <si>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</si>
  <si>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</si>
  <si>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</si>
  <si>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</si>
  <si>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</si>
  <si>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</si>
  <si>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</si>
  <si>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</si>
  <si>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</si>
  <si>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</si>
  <si>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</si>
  <si>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</si>
  <si>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</si>
  <si>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</si>
  <si>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</si>
  <si>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</si>
  <si>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</si>
  <si>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</si>
  <si>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</si>
  <si>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</si>
  <si>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</si>
  <si>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</si>
  <si>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</si>
  <si>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</si>
  <si>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</si>
  <si>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</si>
  <si>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</si>
  <si>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</si>
  <si>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</si>
  <si>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</si>
  <si>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</si>
  <si>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</si>
  <si>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</si>
  <si>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</si>
  <si>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</si>
  <si>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</si>
  <si>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</si>
  <si>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</si>
  <si>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</si>
  <si>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</si>
  <si>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</si>
  <si>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</si>
  <si>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</si>
  <si>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</si>
  <si>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</si>
  <si>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</si>
  <si>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</si>
  <si>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</si>
  <si>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</si>
  <si>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</si>
  <si>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</si>
  <si>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</si>
  <si>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</si>
  <si>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</si>
  <si>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</si>
  <si>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</si>
  <si>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</si>
  <si>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</si>
  <si>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</si>
  <si>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</si>
  <si>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</si>
  <si>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</si>
  <si>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</si>
  <si>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</si>
  <si>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</si>
  <si>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</si>
  <si>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</si>
  <si>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</si>
  <si>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</si>
  <si>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</si>
  <si>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</si>
  <si>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</si>
  <si>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</si>
  <si>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</si>
  <si>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</si>
  <si>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</si>
  <si>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</si>
  <si>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</si>
  <si>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</si>
  <si>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</si>
  <si>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</si>
  <si>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</si>
  <si>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</si>
  <si>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</si>
  <si>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</si>
  <si>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</si>
  <si>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</si>
  <si>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</si>
  <si>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</si>
  <si>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</si>
  <si>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</si>
  <si>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</si>
  <si>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</si>
  <si>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</si>
  <si>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</si>
  <si>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</si>
  <si>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</si>
  <si>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</si>
  <si>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</si>
  <si>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</si>
  <si>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</si>
  <si>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</si>
  <si>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</si>
  <si>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</si>
  <si>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</si>
  <si>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</si>
  <si>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</si>
  <si>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</si>
  <si>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</si>
  <si>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</si>
  <si>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</si>
  <si>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</si>
  <si>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</si>
  <si>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</si>
  <si>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</si>
  <si>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</si>
  <si>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</si>
  <si>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</si>
  <si>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</si>
  <si>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</si>
  <si>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</si>
  <si>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</si>
  <si>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</si>
  <si>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</si>
  <si>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</si>
  <si>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</si>
  <si>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</si>
  <si>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</si>
  <si>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</si>
  <si>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</si>
  <si>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</si>
  <si>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</si>
  <si>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</si>
  <si>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</si>
  <si>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</si>
  <si>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</si>
  <si>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</si>
  <si>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</si>
  <si>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</si>
  <si>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</si>
  <si>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</si>
  <si>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</si>
  <si>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</si>
  <si>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</si>
  <si>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</si>
  <si>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</si>
  <si>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</si>
  <si>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</si>
  <si>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</si>
  <si>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</si>
  <si>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</si>
  <si>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</si>
  <si>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</si>
  <si>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</si>
  <si>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</si>
  <si>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</si>
  <si>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</si>
  <si>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</si>
  <si>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</si>
  <si>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</si>
  <si>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</si>
  <si>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</si>
  <si>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</si>
  <si>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</si>
  <si>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</si>
  <si>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</si>
  <si>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</si>
  <si>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</si>
  <si>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</si>
  <si>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</si>
  <si>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</si>
  <si>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</si>
  <si>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</si>
  <si>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</si>
  <si>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</si>
  <si>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</si>
  <si>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</si>
  <si>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</si>
  <si>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</si>
  <si>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</si>
  <si>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</si>
  <si>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</si>
  <si>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</si>
  <si>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</si>
  <si>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</si>
  <si>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</si>
  <si>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</si>
  <si>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</si>
  <si>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</si>
  <si>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</si>
  <si>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</si>
  <si>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</si>
  <si>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</si>
  <si>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</si>
  <si>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</si>
  <si>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</si>
  <si>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</si>
  <si>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</si>
  <si>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</si>
  <si>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</si>
  <si>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</si>
  <si>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</si>
  <si>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</si>
  <si>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</si>
  <si>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</si>
  <si>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</si>
  <si>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</si>
  <si>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</si>
  <si>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</si>
  <si>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</si>
  <si>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</si>
  <si>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</si>
  <si>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</si>
  <si>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</si>
  <si>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</si>
  <si>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</si>
  <si>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</si>
  <si>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</si>
  <si>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</si>
  <si>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</si>
  <si>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</si>
  <si>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</si>
  <si>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</si>
  <si>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</si>
  <si>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</si>
  <si>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</si>
  <si>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</si>
  <si>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</si>
  <si>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</si>
  <si>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</si>
  <si>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</si>
  <si>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</si>
  <si>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</si>
  <si>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</si>
  <si>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</si>
  <si>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</si>
  <si>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</si>
  <si>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</si>
  <si>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</si>
  <si>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</si>
  <si>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</si>
  <si>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</si>
  <si>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</si>
  <si>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</si>
  <si>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</si>
  <si>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</si>
  <si>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</si>
  <si>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</si>
  <si>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</si>
  <si>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</si>
  <si>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</si>
  <si>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</si>
  <si>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</si>
  <si>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</si>
  <si>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</si>
  <si>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</si>
  <si>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</si>
  <si>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</si>
  <si>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</si>
  <si>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</si>
  <si>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</si>
  <si>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</si>
  <si>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</si>
  <si>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</si>
  <si>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</si>
  <si>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</si>
  <si>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</si>
  <si>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</si>
  <si>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</si>
  <si>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</si>
  <si>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</si>
  <si>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</si>
  <si>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</si>
  <si>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</si>
  <si>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</si>
  <si>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</si>
  <si>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</si>
  <si>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</si>
  <si>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</si>
  <si>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</si>
  <si>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</si>
  <si>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</si>
  <si>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</si>
  <si>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</si>
  <si>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</si>
  <si>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</si>
  <si>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</si>
  <si>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</si>
  <si>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</si>
  <si>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</si>
  <si>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</si>
  <si>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</si>
  <si>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</si>
  <si>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</si>
  <si>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</si>
  <si>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</si>
  <si>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</si>
  <si>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</si>
  <si>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</si>
  <si>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</si>
  <si>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</si>
  <si>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</si>
  <si>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</si>
  <si>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</si>
  <si>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</si>
  <si>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</si>
  <si>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</si>
  <si>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</si>
  <si>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</si>
  <si>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</si>
  <si>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</si>
  <si>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</si>
  <si>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</si>
  <si>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</si>
  <si>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</si>
  <si>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</si>
  <si>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</si>
  <si>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</si>
  <si>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</si>
  <si>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</si>
  <si>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</si>
  <si>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</si>
  <si>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</si>
  <si>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</si>
  <si>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</si>
  <si>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</si>
  <si>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</si>
  <si>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</si>
  <si>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</si>
  <si>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</si>
  <si>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</si>
  <si>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</si>
  <si>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</si>
  <si>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</si>
  <si>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</si>
  <si>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</si>
  <si>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</si>
  <si>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</si>
  <si>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</si>
  <si>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</si>
  <si>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</si>
  <si>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</si>
  <si>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</si>
  <si>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</si>
  <si>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</si>
  <si>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</si>
  <si>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</si>
  <si>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</si>
  <si>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</si>
  <si>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</si>
  <si>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</si>
  <si>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</si>
  <si>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</si>
  <si>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</si>
  <si>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</si>
  <si>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</si>
  <si>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</si>
  <si>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</si>
  <si>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</si>
  <si>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</si>
  <si>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</si>
  <si>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</si>
  <si>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</si>
  <si>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</si>
  <si>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</si>
  <si>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</si>
  <si>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</si>
  <si>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</si>
  <si>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</si>
  <si>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</si>
  <si>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</si>
  <si>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</si>
  <si>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</si>
  <si>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</si>
  <si>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</si>
  <si>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</si>
  <si>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</si>
  <si>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</si>
  <si>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</si>
  <si>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</si>
  <si>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</si>
  <si>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</si>
  <si>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</si>
  <si>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</si>
  <si>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</si>
  <si>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</si>
  <si>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</si>
  <si>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</si>
  <si>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</si>
  <si>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</si>
  <si>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</si>
  <si>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</si>
  <si>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</si>
  <si>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</si>
  <si>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</si>
  <si>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</si>
  <si>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</si>
  <si>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</si>
  <si>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</si>
  <si>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</si>
  <si>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</si>
  <si>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</si>
  <si>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</si>
  <si>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</si>
  <si>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</si>
  <si>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</si>
  <si>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</si>
  <si>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</si>
  <si>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</si>
  <si>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</si>
  <si>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</si>
  <si>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</si>
  <si>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</si>
  <si>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</si>
  <si>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</si>
  <si>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</si>
  <si>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</si>
  <si>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</si>
  <si>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</si>
  <si>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</si>
  <si>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</si>
  <si>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</si>
  <si>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</si>
  <si>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</si>
  <si>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</si>
  <si>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</si>
  <si>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</si>
  <si>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</si>
  <si>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</si>
  <si>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</si>
  <si>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</si>
  <si>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</si>
  <si>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</si>
  <si>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</si>
  <si>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</si>
  <si>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</si>
  <si>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</si>
  <si>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</si>
  <si>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</si>
  <si>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</si>
  <si>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</si>
  <si>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</si>
  <si>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</si>
  <si>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</si>
  <si>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</si>
  <si>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</si>
  <si>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</si>
  <si>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</si>
  <si>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</si>
  <si>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</si>
  <si>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</si>
  <si>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</si>
  <si>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</si>
  <si>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</si>
  <si>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</si>
  <si>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</si>
  <si>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</si>
  <si>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</si>
  <si>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</si>
  <si>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</si>
  <si>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</si>
  <si>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</si>
  <si>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</si>
  <si>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</si>
  <si>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</si>
  <si>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</si>
  <si>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</si>
  <si>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</si>
  <si>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</si>
  <si>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</si>
  <si>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</si>
  <si>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</si>
  <si>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</si>
  <si>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</si>
  <si>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</si>
  <si>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</si>
  <si>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</si>
  <si>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</si>
  <si>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</si>
  <si>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</si>
  <si>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</si>
  <si>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</si>
  <si>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</si>
  <si>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</si>
  <si>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</si>
  <si>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</si>
  <si>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</si>
  <si>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</si>
  <si>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</si>
  <si>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</si>
  <si>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</si>
  <si>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</si>
  <si>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</si>
  <si>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</si>
  <si>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</si>
  <si>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</si>
  <si>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</si>
  <si>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</si>
  <si>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</si>
  <si>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</si>
  <si>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</si>
  <si>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</si>
  <si>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</si>
  <si>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</si>
  <si>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</si>
  <si>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</si>
  <si>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</si>
  <si>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</si>
  <si>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</si>
  <si>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</si>
  <si>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</si>
  <si>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</si>
  <si>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</si>
  <si>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</si>
  <si>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</si>
  <si>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</si>
  <si>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</si>
  <si>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</si>
  <si>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</si>
  <si>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</si>
  <si>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</si>
  <si>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</si>
  <si>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</si>
  <si>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</si>
  <si>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</si>
  <si>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</si>
  <si>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</si>
  <si>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</si>
  <si>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</si>
  <si>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</si>
  <si>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</si>
  <si>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</si>
  <si>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</si>
  <si>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</si>
  <si>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</si>
  <si>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</si>
  <si>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</si>
  <si>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</si>
  <si>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</si>
  <si>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</si>
  <si>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</si>
  <si>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</si>
  <si>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</si>
  <si>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</si>
  <si>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</si>
  <si>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</si>
  <si>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</si>
  <si>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</si>
  <si>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</si>
  <si>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</si>
  <si>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</si>
  <si>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</si>
  <si>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</si>
  <si>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</si>
  <si>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</si>
  <si>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</si>
  <si>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</si>
  <si>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</si>
  <si>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</si>
  <si>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</si>
  <si>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</si>
  <si>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</si>
  <si>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</si>
  <si>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</si>
  <si>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</si>
  <si>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</si>
  <si>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</si>
  <si>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</si>
  <si>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</si>
  <si>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</si>
  <si>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</si>
  <si>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</si>
  <si>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</si>
  <si>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</si>
  <si>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</si>
  <si>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</si>
  <si>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</si>
  <si>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</si>
  <si>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</si>
  <si>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</si>
  <si>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</si>
  <si>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</si>
  <si>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</si>
  <si>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</si>
  <si>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</si>
  <si>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</si>
  <si>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</si>
  <si>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</si>
  <si>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</si>
  <si>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</si>
  <si>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</si>
  <si>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</si>
  <si>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</si>
  <si>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</si>
  <si>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</si>
  <si>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</si>
  <si>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</si>
  <si>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</si>
  <si>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</si>
  <si>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</si>
  <si>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</si>
  <si>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</si>
  <si>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</si>
  <si>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</si>
  <si>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</si>
  <si>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</si>
  <si>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</si>
  <si>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</si>
  <si>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</si>
  <si>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</si>
  <si>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</si>
  <si>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</si>
  <si>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</si>
  <si>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</si>
  <si>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</si>
  <si>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</si>
  <si>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</si>
  <si>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</si>
  <si>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</si>
  <si>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</si>
  <si>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</si>
  <si>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</si>
  <si>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</si>
  <si>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</si>
  <si>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</si>
  <si>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</si>
  <si>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</si>
  <si>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</si>
  <si>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</si>
  <si>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</si>
  <si>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</si>
  <si>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</si>
  <si>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</si>
  <si>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</si>
  <si>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</si>
  <si>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</si>
  <si>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</si>
  <si>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</si>
  <si>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</si>
  <si>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</si>
  <si>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</si>
  <si>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</si>
  <si>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</si>
  <si>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</si>
  <si>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</si>
  <si>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</si>
  <si>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</si>
  <si>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</si>
  <si>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</si>
  <si>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</si>
  <si>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</si>
  <si>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</si>
  <si>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</si>
  <si>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</si>
  <si>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</si>
  <si>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</si>
  <si>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</si>
  <si>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</si>
  <si>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</si>
  <si>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</si>
  <si>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</si>
  <si>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</si>
  <si>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</si>
  <si>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</si>
  <si>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</si>
  <si>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</si>
  <si>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</si>
  <si>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</si>
  <si>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</si>
  <si>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</si>
  <si>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</si>
  <si>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</si>
  <si>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</si>
  <si>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</si>
  <si>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</si>
  <si>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</si>
  <si>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</si>
  <si>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</si>
  <si>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</si>
  <si>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</si>
  <si>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</si>
  <si>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</si>
  <si>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</si>
  <si>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</si>
  <si>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</si>
  <si>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</si>
  <si>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</si>
  <si>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</si>
  <si>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</si>
  <si>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</si>
  <si>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</si>
  <si>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</si>
  <si>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</si>
  <si>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</si>
  <si>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</si>
  <si>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</si>
  <si>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</si>
  <si>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</si>
  <si>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</si>
  <si>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</si>
  <si>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</si>
  <si>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</si>
  <si>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</si>
  <si>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</si>
  <si>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</si>
  <si>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</si>
  <si>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</si>
  <si>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</si>
  <si>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</si>
  <si>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</si>
  <si>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</si>
  <si>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</si>
  <si>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</si>
  <si>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</si>
  <si>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</si>
  <si>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</si>
  <si>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</si>
  <si>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</si>
  <si>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</si>
  <si>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</si>
  <si>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</si>
  <si>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</si>
  <si>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</si>
  <si>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</si>
  <si>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</si>
  <si>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</si>
  <si>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</si>
  <si>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</si>
  <si>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</si>
  <si>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</si>
  <si>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</si>
  <si>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</si>
  <si>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</si>
  <si>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</si>
  <si>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</si>
  <si>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</si>
  <si>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</si>
  <si>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</si>
  <si>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</si>
  <si>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</si>
  <si>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</si>
  <si>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</si>
  <si>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</si>
  <si>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</si>
  <si>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</si>
  <si>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</si>
  <si>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</si>
  <si>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</si>
  <si>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</si>
  <si>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</si>
  <si>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</si>
  <si>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</si>
  <si>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</si>
  <si>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</si>
  <si>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</si>
  <si>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</si>
  <si>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</si>
  <si>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</si>
  <si>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</si>
  <si>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</si>
  <si>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</si>
  <si>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</si>
  <si>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</si>
  <si>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</si>
  <si>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</si>
  <si>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</si>
  <si>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</si>
  <si>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</si>
  <si>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</si>
  <si>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</si>
  <si>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</si>
  <si>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</si>
  <si>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</si>
  <si>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</si>
  <si>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</si>
  <si>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</si>
  <si>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</si>
  <si>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</si>
  <si>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</si>
  <si>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</si>
  <si>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</si>
  <si>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</si>
  <si>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</si>
  <si>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</si>
  <si>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</si>
  <si>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</si>
  <si>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</si>
  <si>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</si>
  <si>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</si>
  <si>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</si>
  <si>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</si>
  <si>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</si>
  <si>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</si>
  <si>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</si>
  <si>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</si>
  <si>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</si>
  <si>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</si>
  <si>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</si>
  <si>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</si>
  <si>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</si>
  <si>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</si>
  <si>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</si>
  <si>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</si>
  <si>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</si>
  <si>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</si>
  <si>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</si>
  <si>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</si>
  <si>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</si>
  <si>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</si>
  <si>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</si>
  <si>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</si>
  <si>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</si>
  <si>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</si>
  <si>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</si>
  <si>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</si>
  <si>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</si>
  <si>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</si>
  <si>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</si>
  <si>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</si>
  <si>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</si>
  <si>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</si>
  <si>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</si>
  <si>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</si>
  <si>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</si>
  <si>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</si>
  <si>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</si>
  <si>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</si>
  <si>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</si>
  <si>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</si>
  <si>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</si>
  <si>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</si>
  <si>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</si>
  <si>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</si>
  <si>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</si>
  <si>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</si>
  <si>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</si>
  <si>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</si>
  <si>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</si>
  <si>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</si>
  <si>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</si>
  <si>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</si>
  <si>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</si>
  <si>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</si>
  <si>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</si>
  <si>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</si>
  <si>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</si>
  <si>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</si>
  <si>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</si>
  <si>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</si>
  <si>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</si>
  <si>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</si>
  <si>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</si>
  <si>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</si>
  <si>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</si>
  <si>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</si>
  <si>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</si>
  <si>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</si>
  <si>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</si>
  <si>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</si>
  <si>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</si>
  <si>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</si>
  <si>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</si>
  <si>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</si>
  <si>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</si>
  <si>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</si>
  <si>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</si>
  <si>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</si>
  <si>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</si>
  <si>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</si>
  <si>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</si>
  <si>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</si>
  <si>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</si>
  <si>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</si>
  <si>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</si>
  <si>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</si>
  <si>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</si>
  <si>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</si>
  <si>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</si>
  <si>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</si>
  <si>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</si>
  <si>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</si>
  <si>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</si>
  <si>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</si>
  <si>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</si>
  <si>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</si>
  <si>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</si>
  <si>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</si>
  <si>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</si>
  <si>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</si>
  <si>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</si>
  <si>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</si>
  <si>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</si>
  <si>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</si>
  <si>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</si>
  <si>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</si>
  <si>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</si>
  <si>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</si>
  <si>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</si>
  <si>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</si>
  <si>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</si>
  <si>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</si>
  <si>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</si>
  <si>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</si>
  <si>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</si>
  <si>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</si>
  <si>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</si>
  <si>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</si>
  <si>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</si>
  <si>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</si>
  <si>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</si>
  <si>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</si>
  <si>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</si>
  <si>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</si>
  <si>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</si>
  <si>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</si>
  <si>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</si>
  <si>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</si>
  <si>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</si>
  <si>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</si>
  <si>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</si>
  <si>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</si>
  <si>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</si>
  <si>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</si>
  <si>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</si>
  <si>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</si>
  <si>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</si>
  <si>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</si>
  <si>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</si>
  <si>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</si>
  <si>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</si>
  <si>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</si>
  <si>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</si>
  <si>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</si>
  <si>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</si>
  <si>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</si>
  <si>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</si>
  <si>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</si>
  <si>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</si>
  <si>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</si>
  <si>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</si>
  <si>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</si>
  <si>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</si>
  <si>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</si>
  <si>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</si>
  <si>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</si>
  <si>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</si>
  <si>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</si>
  <si>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</si>
  <si>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</si>
  <si>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</si>
  <si>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</si>
  <si>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</si>
  <si>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</si>
  <si>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</si>
  <si>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</si>
  <si>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</si>
  <si>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</si>
  <si>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</si>
  <si>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</si>
  <si>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</si>
  <si>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</si>
  <si>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</si>
  <si>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</si>
  <si>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</si>
  <si>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</si>
  <si>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</si>
  <si>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</si>
  <si>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</si>
  <si>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</si>
  <si>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</si>
  <si>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</si>
  <si>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</si>
  <si>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</si>
  <si>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</si>
  <si>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</si>
  <si>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</si>
  <si>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</si>
  <si>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</si>
  <si>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</si>
  <si>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</si>
  <si>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</si>
  <si>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</si>
  <si>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</si>
  <si>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</si>
  <si>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</si>
  <si>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</si>
  <si>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</si>
  <si>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</si>
  <si>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</si>
  <si>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</si>
  <si>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</si>
  <si>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</si>
  <si>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</si>
  <si>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</si>
  <si>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</si>
  <si>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</si>
  <si>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</si>
  <si>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</si>
  <si>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</si>
  <si>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</si>
  <si>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</si>
  <si>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</si>
  <si>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</si>
  <si>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</si>
  <si>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</si>
  <si>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</si>
  <si>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</si>
  <si>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</si>
  <si>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</si>
  <si>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</si>
  <si>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</si>
  <si>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</si>
  <si>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</si>
  <si>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</si>
  <si>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</si>
  <si>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</si>
  <si>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</si>
  <si>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</si>
  <si>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</si>
  <si>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</si>
  <si>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</si>
  <si>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</si>
  <si>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</si>
  <si>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</si>
  <si>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</si>
  <si>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</si>
  <si>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</si>
  <si>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</si>
  <si>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</si>
  <si>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</si>
  <si>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</si>
  <si>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</si>
  <si>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</si>
  <si>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</si>
  <si>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</si>
  <si>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</si>
  <si>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</si>
  <si>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</si>
  <si>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</si>
  <si>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</si>
  <si>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</si>
  <si>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</si>
  <si>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</si>
  <si>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</si>
  <si>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</si>
  <si>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</si>
  <si>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</si>
  <si>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</si>
  <si>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</si>
  <si>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</si>
  <si>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</si>
  <si>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</si>
  <si>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</si>
  <si>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</si>
  <si>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</si>
  <si>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</si>
  <si>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</si>
  <si>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</si>
  <si>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</si>
  <si>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</si>
  <si>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</si>
  <si>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</si>
  <si>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</si>
  <si>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</si>
  <si>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</si>
  <si>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</si>
  <si>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</si>
  <si>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</si>
  <si>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</si>
  <si>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</si>
  <si>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</si>
  <si>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</si>
  <si>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</si>
  <si>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</si>
  <si>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</si>
  <si>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</si>
  <si>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</si>
  <si>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</si>
  <si>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</si>
  <si>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</si>
  <si>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</si>
  <si>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</si>
  <si>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</si>
  <si>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</si>
  <si>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</si>
  <si>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</si>
  <si>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</si>
  <si>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</si>
  <si>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</si>
  <si>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</si>
  <si>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</si>
  <si>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</si>
  <si>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</si>
  <si>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</si>
  <si>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</si>
  <si>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</si>
  <si>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</si>
  <si>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</si>
  <si>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</si>
  <si>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</si>
  <si>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</si>
  <si>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</si>
  <si>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</si>
  <si>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</si>
  <si>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</si>
  <si>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</si>
  <si>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</si>
  <si>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</si>
  <si>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</si>
  <si>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</si>
  <si>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</si>
  <si>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</si>
  <si>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</si>
  <si>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</si>
  <si>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</si>
  <si>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</si>
  <si>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</si>
  <si>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</si>
  <si>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</si>
  <si>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</si>
  <si>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</si>
  <si>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</si>
  <si>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</si>
  <si>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</si>
  <si>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</si>
  <si>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</si>
  <si>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</si>
  <si>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</si>
  <si>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</si>
  <si>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</si>
  <si>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</si>
  <si>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</si>
  <si>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</si>
  <si>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</si>
  <si>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</si>
  <si>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</si>
  <si>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</si>
  <si>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</si>
  <si>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</si>
  <si>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</si>
  <si>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</si>
  <si>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</si>
  <si>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</si>
  <si>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</si>
  <si>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</si>
  <si>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</si>
  <si>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</si>
  <si>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</si>
  <si>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</si>
  <si>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</si>
  <si>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</si>
  <si>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</si>
  <si>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</si>
  <si>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</si>
  <si>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</si>
  <si>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</si>
  <si>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</si>
  <si>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</si>
  <si>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</si>
  <si>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</si>
  <si>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</si>
  <si>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</si>
  <si>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</si>
  <si>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</si>
  <si>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</si>
  <si>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</si>
  <si>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</si>
  <si>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</si>
  <si>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</si>
  <si>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</si>
  <si>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</si>
  <si>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</si>
  <si>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</si>
  <si>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</si>
  <si>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</si>
  <si>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</si>
  <si>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</si>
  <si>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</si>
  <si>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</si>
  <si>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</si>
  <si>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</si>
  <si>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</si>
  <si>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</si>
  <si>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</si>
  <si>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</si>
  <si>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</si>
  <si>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</si>
  <si>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</si>
  <si>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</si>
  <si>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</si>
  <si>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</si>
  <si>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</si>
  <si>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</si>
  <si>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</si>
  <si>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</si>
  <si>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</si>
  <si>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</si>
  <si>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</si>
  <si>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</si>
  <si>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</si>
  <si>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</si>
  <si>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</si>
  <si>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</si>
  <si>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</si>
  <si>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</si>
  <si>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</si>
  <si>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</si>
  <si>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</si>
  <si>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</si>
  <si>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</si>
  <si>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</si>
  <si>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</si>
  <si>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</si>
  <si>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</si>
  <si>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</si>
  <si>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</si>
  <si>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</si>
  <si>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</si>
  <si>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</si>
  <si>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</si>
  <si>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</si>
  <si>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</si>
  <si>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</si>
  <si>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</si>
  <si>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</si>
  <si>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</si>
  <si>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</si>
  <si>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</si>
  <si>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</si>
  <si>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</si>
  <si>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</si>
  <si>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</si>
  <si>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</si>
  <si>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</si>
  <si>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</si>
  <si>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</si>
  <si>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</si>
  <si>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</si>
  <si>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</si>
  <si>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</si>
  <si>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</si>
  <si>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</si>
  <si>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</si>
  <si>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</si>
  <si>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</si>
  <si>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</si>
  <si>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</si>
  <si>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</si>
  <si>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</si>
  <si>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</si>
  <si>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</si>
  <si>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</si>
  <si>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</si>
  <si>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</si>
  <si>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</si>
  <si>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</si>
  <si>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</si>
  <si>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</si>
  <si>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</si>
  <si>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</si>
  <si>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</si>
  <si>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</si>
  <si>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</si>
  <si>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</si>
  <si>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</si>
  <si>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</si>
  <si>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</si>
  <si>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</si>
  <si>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</si>
  <si>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</si>
  <si>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</si>
  <si>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</si>
  <si>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</si>
  <si>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</si>
  <si>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</si>
  <si>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</si>
  <si>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</si>
  <si>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</si>
  <si>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</si>
  <si>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</si>
  <si>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</si>
  <si>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</si>
  <si>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</si>
  <si>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</si>
  <si>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</si>
  <si>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</si>
  <si>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</si>
  <si>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</si>
  <si>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</si>
  <si>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</si>
  <si>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</si>
  <si>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</si>
  <si>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</si>
  <si>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</si>
  <si>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</si>
  <si>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</si>
  <si>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</si>
  <si>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</si>
  <si>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</si>
  <si>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</si>
  <si>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</si>
  <si>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</si>
  <si>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</si>
  <si>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</si>
  <si>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</si>
  <si>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</si>
  <si>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</si>
  <si>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</si>
  <si>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</si>
  <si>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</si>
  <si>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</si>
  <si>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</si>
  <si>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</si>
  <si>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</si>
  <si>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</si>
  <si>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</si>
  <si>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</si>
  <si>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</si>
  <si>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</si>
  <si>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</si>
  <si>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</si>
  <si>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</si>
  <si>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</si>
  <si>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</si>
  <si>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</si>
  <si>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</si>
  <si>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</si>
  <si>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</si>
  <si>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</si>
  <si>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</si>
  <si>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</si>
  <si>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</si>
  <si>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</si>
  <si>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</si>
  <si>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</si>
  <si>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</si>
  <si>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</si>
  <si>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</si>
  <si>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</si>
  <si>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</si>
  <si>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</si>
  <si>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</si>
  <si>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</si>
  <si>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</si>
  <si>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</si>
  <si>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</si>
  <si>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</si>
  <si>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</si>
  <si>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</si>
  <si>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</si>
  <si>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</si>
  <si>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</si>
  <si>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</si>
  <si>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</si>
  <si>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</si>
  <si>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</si>
  <si>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</si>
  <si>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</si>
  <si>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</si>
  <si>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</si>
  <si>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</si>
  <si>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</si>
  <si>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</si>
  <si>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</si>
  <si>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</si>
  <si>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</si>
  <si>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</si>
  <si>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</si>
  <si>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</si>
  <si>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</si>
  <si>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</si>
  <si>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</si>
  <si>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</si>
  <si>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</si>
  <si>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</si>
  <si>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</si>
  <si>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</si>
  <si>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</si>
  <si>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</si>
  <si>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</si>
  <si>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</si>
  <si>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</si>
  <si>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</si>
  <si>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</si>
  <si>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</si>
  <si>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</si>
  <si>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</si>
  <si>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</si>
  <si>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</si>
  <si>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</si>
  <si>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</si>
  <si>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</si>
  <si>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</si>
  <si>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</si>
  <si>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</si>
  <si>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</si>
  <si>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</si>
  <si>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</si>
  <si>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</si>
  <si>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</si>
  <si>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</si>
  <si>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</si>
  <si>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</si>
  <si>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</si>
  <si>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</si>
  <si>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</si>
  <si>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</si>
  <si>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</si>
  <si>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</si>
  <si>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</si>
  <si>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</si>
  <si>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</si>
  <si>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</si>
  <si>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</si>
  <si>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</si>
  <si>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</si>
  <si>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</si>
  <si>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</si>
  <si>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</si>
  <si>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</si>
  <si>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</si>
  <si>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</si>
  <si>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</si>
  <si>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</si>
  <si>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</si>
  <si>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</si>
  <si>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</si>
  <si>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</si>
  <si>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</si>
  <si>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</si>
  <si>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</si>
  <si>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</si>
  <si>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</si>
  <si>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</si>
  <si>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</si>
  <si>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</si>
  <si>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</si>
  <si>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</si>
  <si>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</si>
  <si>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</si>
  <si>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</si>
  <si>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</si>
  <si>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</si>
  <si>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</si>
  <si>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</si>
  <si>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</si>
  <si>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</si>
  <si>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</si>
  <si>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</si>
  <si>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</si>
  <si>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</si>
  <si>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</si>
  <si>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</si>
  <si>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</si>
  <si>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</si>
  <si>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</si>
  <si>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</si>
  <si>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</si>
  <si>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</si>
  <si>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</si>
  <si>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</si>
  <si>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</si>
  <si>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</si>
  <si>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</si>
  <si>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</si>
  <si>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</si>
  <si>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</si>
  <si>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</si>
  <si>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</si>
  <si>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</si>
  <si>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</si>
  <si>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</si>
  <si>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</si>
  <si>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</si>
  <si>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</si>
  <si>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</si>
  <si>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</si>
  <si>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</si>
  <si>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</si>
  <si>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</si>
  <si>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</si>
  <si>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</si>
  <si>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</si>
  <si>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</si>
  <si>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</si>
  <si>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</si>
  <si>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</si>
  <si>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</si>
  <si>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</si>
  <si>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</si>
  <si>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</si>
  <si>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</si>
  <si>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</si>
  <si>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</si>
  <si>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</si>
  <si>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</si>
  <si>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</si>
  <si>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</si>
  <si>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</si>
  <si>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</si>
  <si>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</si>
  <si>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</si>
  <si>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</si>
  <si>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</si>
  <si>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</si>
  <si>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</si>
  <si>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</si>
  <si>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</si>
  <si>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</si>
  <si>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</si>
  <si>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</si>
  <si>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</si>
  <si>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</si>
  <si>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</si>
  <si>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</si>
  <si>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</si>
  <si>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</si>
  <si>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</si>
  <si>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</si>
  <si>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</si>
  <si>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</si>
  <si>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</si>
  <si>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</si>
  <si>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</si>
  <si>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</si>
  <si>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</si>
  <si>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</si>
  <si>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</si>
  <si>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</si>
  <si>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</si>
  <si>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</si>
  <si>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</si>
  <si>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</si>
  <si>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</si>
  <si>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</si>
  <si>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</si>
  <si>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</si>
  <si>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</si>
  <si>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</si>
  <si>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</si>
  <si>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</si>
  <si>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</si>
  <si>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</si>
  <si>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</si>
  <si>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</si>
  <si>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</si>
  <si>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</si>
  <si>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</si>
  <si>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</si>
  <si>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</si>
  <si>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</si>
  <si>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</si>
  <si>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</si>
  <si>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</si>
  <si>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</si>
  <si>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</si>
  <si>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</si>
  <si>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</si>
  <si>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</si>
  <si>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</si>
  <si>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</si>
  <si>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</si>
  <si>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</si>
  <si>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</si>
  <si>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</si>
  <si>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</si>
  <si>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</si>
  <si>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</si>
  <si>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</si>
  <si>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</si>
  <si>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</si>
  <si>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</si>
  <si>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</si>
  <si>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</si>
  <si>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</si>
  <si>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</si>
  <si>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</si>
  <si>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</si>
  <si>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</si>
  <si>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</si>
  <si>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</si>
  <si>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</si>
  <si>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</si>
  <si>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</si>
  <si>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</si>
  <si>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</si>
  <si>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</si>
  <si>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</si>
  <si>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</si>
  <si>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</si>
  <si>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</si>
  <si>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</si>
  <si>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</si>
  <si>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</si>
  <si>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</si>
  <si>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</si>
  <si>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</si>
  <si>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</si>
  <si>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</si>
  <si>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</si>
  <si>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</si>
  <si>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</si>
  <si>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</si>
  <si>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</si>
  <si>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</si>
  <si>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</si>
  <si>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</si>
  <si>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</si>
  <si>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</si>
  <si>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</si>
  <si>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</si>
  <si>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</si>
  <si>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</si>
  <si>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</si>
  <si>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</si>
  <si>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</si>
  <si>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</si>
  <si>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</si>
  <si>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</si>
  <si>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</si>
  <si>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</si>
  <si>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</si>
  <si>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</si>
  <si>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</si>
  <si>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</si>
  <si>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</si>
  <si>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</si>
  <si>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</si>
  <si>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</si>
  <si>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</si>
  <si>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</si>
  <si>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</si>
  <si>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</si>
  <si>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</si>
  <si>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</si>
  <si>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</si>
  <si>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</si>
  <si>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</si>
  <si>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</si>
  <si>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</si>
  <si>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</si>
  <si>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</si>
  <si>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</si>
  <si>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</si>
  <si>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</si>
  <si>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</si>
  <si>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</si>
  <si>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</si>
  <si>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</si>
  <si>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</si>
  <si>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</si>
  <si>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</si>
  <si>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</si>
  <si>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</si>
  <si>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</si>
  <si>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</si>
  <si>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</si>
  <si>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</si>
  <si>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</si>
  <si>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</si>
  <si>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</si>
  <si>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</si>
  <si>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</si>
  <si>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</si>
  <si>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</si>
  <si>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</si>
  <si>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</si>
  <si>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</si>
  <si>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</si>
  <si>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</si>
  <si>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</si>
  <si>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</si>
  <si>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</si>
  <si>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</si>
  <si>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</si>
  <si>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</si>
  <si>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</si>
  <si>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</si>
  <si>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</si>
  <si>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</si>
  <si>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</si>
  <si>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</si>
  <si>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</si>
  <si>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</si>
  <si>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</si>
  <si>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</si>
  <si>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</si>
  <si>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</si>
  <si>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</si>
  <si>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</si>
  <si>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</si>
  <si>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</si>
  <si>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</si>
  <si>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</si>
  <si>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</si>
  <si>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</si>
  <si>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</si>
  <si>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</si>
  <si>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</si>
  <si>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</si>
  <si>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</si>
  <si>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</si>
  <si>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</si>
  <si>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</si>
  <si>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</si>
  <si>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</si>
  <si>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</si>
  <si>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</si>
  <si>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</si>
  <si>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</si>
  <si>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</si>
  <si>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</si>
  <si>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</si>
  <si>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</si>
  <si>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</si>
  <si>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</si>
  <si>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</si>
  <si>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</si>
  <si>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</si>
  <si>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</si>
  <si>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</si>
  <si>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</si>
  <si>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</si>
  <si>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</si>
  <si>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</si>
  <si>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</si>
  <si>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</si>
  <si>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</si>
  <si>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</si>
  <si>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</si>
  <si>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</si>
  <si>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</si>
  <si>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</si>
  <si>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</si>
  <si>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</si>
  <si>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</si>
  <si>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</si>
  <si>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</si>
  <si>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</si>
  <si>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</si>
  <si>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</si>
  <si>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</si>
  <si>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</si>
  <si>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</si>
  <si>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</si>
  <si>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</si>
  <si>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</si>
  <si>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</si>
  <si>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</si>
  <si>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</si>
  <si>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</si>
  <si>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</si>
  <si>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</si>
  <si>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</si>
  <si>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</si>
  <si>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</si>
  <si>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</si>
  <si>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</si>
  <si>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</si>
  <si>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</si>
  <si>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</si>
  <si>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</si>
  <si>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</si>
  <si>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</si>
  <si>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</si>
  <si>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</si>
  <si>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</si>
  <si>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</si>
  <si>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</si>
  <si>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</si>
  <si>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</si>
  <si>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</si>
  <si>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</si>
  <si>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</si>
  <si>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</si>
  <si>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</si>
  <si>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</si>
  <si>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</si>
  <si>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</si>
  <si>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</si>
  <si>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</si>
  <si>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</si>
  <si>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</si>
  <si>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</si>
  <si>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</si>
  <si>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</si>
  <si>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</si>
  <si>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</si>
  <si>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</si>
  <si>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</si>
  <si>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</si>
  <si>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</si>
  <si>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</si>
  <si>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</si>
  <si>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</si>
  <si>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</si>
  <si>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</si>
  <si>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</si>
  <si>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</si>
  <si>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</si>
  <si>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</si>
  <si>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</si>
  <si>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</si>
  <si>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</si>
  <si>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</si>
  <si>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</si>
  <si>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</si>
  <si>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</si>
  <si>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</si>
  <si>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</si>
  <si>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</si>
  <si>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</si>
  <si>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</si>
  <si>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</si>
  <si>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</si>
  <si>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</si>
  <si>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</si>
  <si>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</si>
  <si>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</si>
  <si>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</si>
  <si>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</si>
  <si>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</si>
  <si>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</si>
  <si>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</si>
  <si>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</si>
  <si>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</si>
  <si>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</si>
  <si>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</si>
  <si>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</si>
  <si>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</si>
  <si>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</si>
  <si>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</si>
  <si>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</si>
  <si>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</si>
  <si>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</si>
  <si>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</si>
  <si>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</si>
  <si>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</si>
  <si>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</si>
  <si>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</si>
  <si>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</si>
  <si>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</si>
  <si>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</si>
  <si>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</si>
  <si>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</si>
  <si>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</si>
  <si>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</si>
  <si>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</si>
  <si>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</si>
  <si>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</si>
  <si>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</si>
  <si>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</si>
  <si>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</si>
  <si>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</si>
  <si>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</si>
  <si>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</si>
  <si>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</si>
  <si>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</si>
  <si>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</si>
  <si>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</si>
  <si>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</si>
  <si>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</si>
  <si>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</si>
  <si>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</si>
  <si>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</si>
  <si>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</si>
  <si>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</si>
  <si>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</si>
  <si>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</si>
  <si>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</si>
  <si>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</si>
  <si>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</si>
  <si>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</si>
  <si>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</si>
  <si>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</si>
  <si>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</si>
  <si>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</si>
  <si>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</si>
  <si>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</si>
  <si>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</si>
  <si>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</si>
  <si>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</si>
  <si>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</si>
  <si>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</si>
  <si>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</si>
  <si>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</si>
  <si>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</si>
  <si>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</si>
  <si>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</si>
  <si>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</si>
  <si>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</si>
  <si>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</si>
  <si>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</si>
  <si>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</si>
  <si>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</si>
  <si>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</si>
  <si>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</si>
  <si>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</si>
  <si>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</si>
  <si>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</si>
  <si>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</si>
  <si>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</si>
  <si>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</si>
  <si>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</si>
  <si>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</si>
  <si>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</si>
  <si>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</si>
  <si>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</si>
  <si>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</si>
  <si>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</si>
  <si>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</si>
  <si>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</si>
  <si>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</si>
  <si>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</si>
  <si>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</si>
  <si>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</si>
  <si>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</si>
  <si>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</si>
  <si>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</si>
  <si>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</si>
  <si>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</si>
  <si>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</si>
  <si>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</si>
  <si>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</si>
  <si>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</si>
  <si>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</si>
  <si>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</si>
  <si>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</si>
  <si>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</si>
  <si>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</si>
  <si>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</si>
  <si>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</si>
  <si>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</si>
  <si>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</si>
  <si>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</si>
  <si>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</si>
  <si>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</si>
  <si>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</si>
  <si>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</si>
  <si>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</si>
  <si>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</si>
  <si>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</si>
  <si>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</si>
  <si>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</si>
  <si>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</si>
  <si>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</si>
  <si>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</si>
  <si>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</si>
  <si>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</si>
  <si>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</si>
  <si>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</si>
  <si>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</si>
  <si>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</si>
  <si>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</si>
  <si>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</si>
  <si>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</si>
  <si>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</si>
  <si>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</si>
  <si>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</si>
  <si>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</si>
  <si>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</si>
  <si>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</si>
  <si>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</si>
  <si>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</si>
  <si>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</si>
  <si>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</si>
  <si>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</si>
  <si>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</si>
  <si>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</si>
  <si>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</si>
  <si>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</si>
  <si>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</si>
  <si>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</si>
  <si>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</si>
  <si>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</si>
  <si>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</si>
  <si>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</si>
  <si>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</si>
  <si>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</si>
  <si>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</si>
  <si>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</si>
  <si>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</si>
  <si>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</si>
  <si>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</si>
  <si>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</si>
  <si>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</si>
  <si>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</si>
  <si>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</si>
  <si>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</si>
  <si>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</si>
  <si>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</si>
  <si>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</si>
  <si>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</si>
  <si>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</si>
  <si>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</si>
  <si>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</si>
  <si>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</si>
  <si>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</si>
  <si>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</si>
  <si>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</si>
  <si>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</si>
  <si>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</si>
  <si>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</si>
  <si>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</si>
  <si>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</si>
  <si>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</si>
  <si>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</si>
  <si>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</si>
  <si>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</si>
  <si>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</si>
  <si>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</si>
  <si>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</si>
  <si>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</si>
  <si>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</si>
  <si>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</si>
  <si>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</si>
  <si>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</si>
  <si>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</si>
  <si>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</si>
  <si>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</si>
  <si>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</si>
  <si>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</si>
  <si>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</si>
  <si>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</si>
  <si>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</si>
  <si>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</si>
  <si>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</si>
  <si>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</si>
  <si>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</si>
  <si>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</si>
  <si>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</si>
  <si>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</si>
  <si>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</si>
  <si>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</si>
  <si>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</si>
  <si>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</si>
  <si>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</si>
  <si>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</si>
  <si>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</si>
  <si>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</si>
  <si>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</si>
  <si>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</si>
  <si>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</si>
  <si>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</si>
  <si>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</si>
  <si>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</si>
  <si>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</si>
  <si>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</si>
  <si>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</si>
  <si>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</si>
  <si>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</si>
  <si>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</si>
  <si>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</si>
  <si>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</si>
  <si>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</si>
  <si>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</si>
  <si>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</si>
  <si>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</si>
  <si>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</si>
  <si>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</si>
  <si>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</si>
  <si>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</si>
  <si>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</si>
  <si>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</si>
  <si>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</si>
  <si>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</si>
  <si>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</si>
  <si>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</si>
  <si>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</si>
  <si>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</si>
  <si>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</si>
  <si>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</si>
  <si>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</si>
  <si>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</si>
  <si>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</si>
  <si>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</si>
  <si>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</si>
  <si>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</si>
  <si>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</si>
  <si>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</si>
  <si>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</si>
  <si>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</si>
  <si>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</si>
  <si>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</si>
  <si>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</si>
  <si>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</si>
  <si>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</si>
  <si>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</si>
  <si>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</si>
  <si>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</si>
  <si>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</si>
  <si>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</si>
  <si>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</si>
  <si>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</si>
  <si>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</si>
  <si>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</si>
  <si>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</si>
  <si>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</si>
  <si>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</si>
  <si>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</si>
  <si>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</si>
  <si>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</si>
  <si>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</si>
  <si>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</si>
  <si>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</si>
  <si>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</si>
  <si>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</si>
  <si>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</si>
  <si>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</si>
  <si>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</si>
  <si>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</si>
  <si>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</si>
  <si>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</si>
  <si>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</si>
  <si>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</si>
  <si>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</si>
  <si>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</si>
  <si>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</si>
  <si>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</si>
  <si>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</si>
  <si>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</si>
  <si>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</si>
  <si>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</si>
  <si>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</si>
  <si>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</si>
  <si>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</si>
  <si>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</si>
  <si>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</si>
  <si>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</si>
  <si>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</si>
  <si>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</si>
  <si>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</si>
  <si>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</si>
  <si>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</si>
  <si>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</si>
  <si>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</si>
  <si>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</si>
  <si>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</si>
  <si>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</si>
  <si>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</si>
  <si>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</si>
  <si>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</si>
  <si>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</si>
  <si>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</si>
  <si>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</si>
  <si>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</si>
  <si>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</si>
  <si>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</si>
  <si>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</si>
  <si>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</si>
  <si>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</si>
  <si>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</si>
  <si>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</si>
  <si>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</si>
  <si>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</si>
  <si>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</si>
  <si>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</si>
  <si>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</si>
  <si>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</si>
  <si>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</si>
  <si>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</si>
  <si>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</si>
  <si>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</si>
  <si>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</si>
  <si>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</si>
  <si>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</si>
  <si>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</si>
  <si>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</si>
  <si>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</si>
  <si>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</si>
  <si>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</si>
  <si>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</si>
  <si>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</si>
  <si>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</si>
  <si>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</si>
  <si>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</si>
  <si>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</si>
  <si>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</si>
  <si>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</si>
  <si>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</si>
  <si>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</si>
  <si>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</si>
  <si>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</si>
  <si>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</si>
  <si>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</si>
  <si>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</si>
  <si>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</si>
  <si>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</si>
  <si>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</si>
  <si>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</si>
  <si>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</si>
  <si>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</si>
  <si>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</si>
  <si>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</si>
  <si>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</si>
  <si>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</si>
  <si>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</si>
  <si>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</si>
  <si>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</si>
  <si>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</si>
  <si>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</si>
  <si>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</si>
  <si>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</si>
  <si>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</si>
  <si>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</si>
  <si>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</si>
  <si>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</si>
  <si>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</si>
  <si>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</si>
  <si>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</si>
  <si>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</si>
  <si>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</si>
  <si>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</si>
  <si>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</si>
  <si>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</si>
  <si>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</si>
  <si>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</si>
  <si>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</si>
  <si>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</si>
  <si>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</si>
  <si>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</si>
  <si>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</si>
  <si>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</si>
  <si>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</si>
  <si>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</si>
  <si>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</si>
  <si>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</si>
  <si>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</si>
  <si>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</si>
  <si>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</si>
  <si>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</si>
  <si>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</si>
  <si>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</si>
  <si>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</si>
  <si>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</si>
  <si>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</si>
  <si>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</si>
  <si>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</si>
  <si>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</si>
  <si>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</si>
  <si>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</si>
  <si>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</si>
  <si>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</si>
  <si>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</si>
  <si>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</si>
  <si>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</si>
  <si>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</si>
  <si>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</si>
  <si>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</si>
  <si>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</si>
  <si>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</si>
  <si>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</si>
  <si>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</si>
  <si>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</si>
  <si>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</si>
  <si>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</si>
  <si>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</si>
  <si>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</si>
  <si>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</si>
  <si>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</si>
  <si>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</si>
  <si>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</si>
  <si>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</si>
  <si>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</si>
  <si>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</si>
  <si>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</si>
  <si>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</si>
  <si>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</si>
  <si>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</si>
  <si>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</si>
  <si>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</si>
  <si>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</si>
  <si>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</si>
  <si>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</si>
  <si>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</si>
  <si>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</si>
  <si>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</si>
  <si>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</si>
  <si>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</si>
  <si>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</si>
  <si>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</si>
  <si>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</si>
  <si>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</si>
  <si>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</si>
  <si>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</si>
  <si>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</si>
  <si>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</si>
  <si>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</si>
  <si>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</si>
  <si>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</si>
  <si>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</si>
  <si>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</si>
  <si>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</si>
  <si>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</si>
  <si>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</si>
  <si>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</si>
  <si>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</si>
  <si>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</si>
  <si>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</si>
  <si>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</si>
  <si>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</si>
  <si>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2 Gavetas Vacías + 1 Fallando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</si>
  <si>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</si>
  <si>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</si>
  <si>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</si>
  <si>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</si>
  <si>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</si>
  <si>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</si>
  <si>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</si>
  <si>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</si>
  <si>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</si>
  <si>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</si>
  <si>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SIN ACTIVIDAD DE RETIRO</t>
  </si>
  <si>
    <t>GAVETA DE DEPOSITO LLENA</t>
  </si>
  <si>
    <t xml:space="preserve">Gonzalez Ceballos, Dionisio </t>
  </si>
  <si>
    <t>LECTOR</t>
  </si>
  <si>
    <t>Hold</t>
  </si>
  <si>
    <t>3336005107</t>
  </si>
  <si>
    <t>3336005337 </t>
  </si>
  <si>
    <t>3336005383 </t>
  </si>
  <si>
    <t>3336005111 </t>
  </si>
  <si>
    <t>3336005109 </t>
  </si>
  <si>
    <t>Morales Payano, Wilfredy Leandro</t>
  </si>
  <si>
    <t>ReservaC Norte</t>
  </si>
  <si>
    <t xml:space="preserve">Brioso Luciano, Cristino </t>
  </si>
  <si>
    <t>Abastecido</t>
  </si>
  <si>
    <t>Solucionado</t>
  </si>
  <si>
    <t>3336005532 </t>
  </si>
  <si>
    <t>3336005550 </t>
  </si>
  <si>
    <t>3336005580 </t>
  </si>
  <si>
    <t>Acevedo Dominguez, Victor Leonardo</t>
  </si>
  <si>
    <t>30 Agosto de 2021</t>
  </si>
  <si>
    <t>3336005619 </t>
  </si>
  <si>
    <t>3336005620 </t>
  </si>
  <si>
    <t xml:space="preserve">ENVIO DE CARGA </t>
  </si>
  <si>
    <t>Closed</t>
  </si>
  <si>
    <t>Doñe Ramirez, Luis Manuel</t>
  </si>
  <si>
    <t>REINICIO EXITOSO POR LECTOR</t>
  </si>
  <si>
    <t>Moreta, Christian Aury</t>
  </si>
  <si>
    <t>REINICIO FALLIDO POR LECTOR</t>
  </si>
  <si>
    <t>30/08/2021 10:58</t>
  </si>
  <si>
    <t>30/08/2021 10:59</t>
  </si>
  <si>
    <t>27/08/2021 13:24</t>
  </si>
  <si>
    <t>30/08/2021 11:04</t>
  </si>
  <si>
    <t>30/08/2021 11:06</t>
  </si>
  <si>
    <t>30/08/2021 11:08</t>
  </si>
  <si>
    <t>30/08/2021 10:51</t>
  </si>
  <si>
    <t>30/08/2021 11:09</t>
  </si>
  <si>
    <t>30/08/2021 11:02</t>
  </si>
  <si>
    <t>30/08/2021 11:11</t>
  </si>
  <si>
    <t>30/08/2021 10:06</t>
  </si>
  <si>
    <t>30/08/2021 11:12</t>
  </si>
  <si>
    <t>30/08/2021 11:13</t>
  </si>
  <si>
    <t>30/08/2021 11:16</t>
  </si>
  <si>
    <t>30/08/2021 11:18</t>
  </si>
  <si>
    <t>30/08/2021 11:20</t>
  </si>
  <si>
    <t>30/08/2021 11:22</t>
  </si>
  <si>
    <t>30/08/2021 11:17</t>
  </si>
  <si>
    <t>30/08/2021 11:23</t>
  </si>
  <si>
    <t>30/08/2021 11:25</t>
  </si>
  <si>
    <t>30/08/2021 11:21</t>
  </si>
  <si>
    <t>30/08/2021 11:27</t>
  </si>
  <si>
    <t>30/08/2021 11:26</t>
  </si>
  <si>
    <t>30/08/2021 11:24</t>
  </si>
  <si>
    <t>30/08/2021 11:28</t>
  </si>
  <si>
    <t>CARGA EXITOSA</t>
  </si>
  <si>
    <t>REINICIO EXITOSO</t>
  </si>
  <si>
    <t>REINICIO FALLIDO</t>
  </si>
  <si>
    <t>3336005967 </t>
  </si>
  <si>
    <t>3336006086 </t>
  </si>
  <si>
    <t>3336006132 </t>
  </si>
  <si>
    <t>3336006070 </t>
  </si>
  <si>
    <t>3336006137 </t>
  </si>
  <si>
    <t>3336006159 </t>
  </si>
  <si>
    <t>3336006312 </t>
  </si>
  <si>
    <t>REINICIO EXITOSO POR INHIBIDO</t>
  </si>
  <si>
    <t>REINICIO FALLIDO POR INHIBIDO</t>
  </si>
  <si>
    <t>CARGA FALLLIDA POR INHIBIDO</t>
  </si>
  <si>
    <t>GAVETAS VACIAS + GAVETAS FALLANDO...</t>
  </si>
  <si>
    <t>GAVETAS VACIAS + GAVETAS FA...</t>
  </si>
  <si>
    <t>GAVETAS VACIAS + GAVETS FALLANDO</t>
  </si>
  <si>
    <t>INHIBIDO - REINICIO</t>
  </si>
  <si>
    <t>LECTOR - RIENICIO (EX)</t>
  </si>
  <si>
    <t>30/08/2021 14:51</t>
  </si>
  <si>
    <t>30/08/2021 14:49</t>
  </si>
  <si>
    <t>30/08/2021 14:52</t>
  </si>
  <si>
    <t>30/08/2021 15:00</t>
  </si>
  <si>
    <t>30/08/2021 14:59</t>
  </si>
  <si>
    <t>30/08/2021 14:57</t>
  </si>
  <si>
    <t>30/08/2021 15:03</t>
  </si>
  <si>
    <t>30/08/2021 15:02</t>
  </si>
  <si>
    <t>30/08/2021 15:01</t>
  </si>
  <si>
    <t>30/08/2021 13:04</t>
  </si>
  <si>
    <t>30/08/2021 15:05</t>
  </si>
  <si>
    <t>30/08/2021 15:08</t>
  </si>
  <si>
    <t>30/08/2021 15:09</t>
  </si>
  <si>
    <t>30/08/2021 14:00</t>
  </si>
  <si>
    <t>30/08/2021 08:41</t>
  </si>
  <si>
    <t>30/08/2021 15:10</t>
  </si>
  <si>
    <t>30/08/2021 15:11</t>
  </si>
  <si>
    <t>30/08/2021 14:53</t>
  </si>
  <si>
    <t>30/08/2021 15:13</t>
  </si>
  <si>
    <t>30/08/2021 15:14</t>
  </si>
  <si>
    <t>30/08/2021 15:15</t>
  </si>
  <si>
    <t>30/08/2021 13:19</t>
  </si>
  <si>
    <t>30/08/2021 15:16</t>
  </si>
  <si>
    <t>30/08/2021 15:17</t>
  </si>
  <si>
    <t>30/08/2021 15:19</t>
  </si>
  <si>
    <t>30/08/2021 15:06</t>
  </si>
  <si>
    <t>30/08/2021 15:18</t>
  </si>
  <si>
    <t>30/08/2021 15:20</t>
  </si>
  <si>
    <t>30/08/2021 15:12</t>
  </si>
  <si>
    <t>30/08/2021 14:46</t>
  </si>
  <si>
    <t>30/08/2021 15:21</t>
  </si>
  <si>
    <t>30/08/2021 15:23</t>
  </si>
  <si>
    <t>CARGA FALLIDA</t>
  </si>
  <si>
    <t>3336006530 </t>
  </si>
  <si>
    <t>3336006515 </t>
  </si>
  <si>
    <t>3336006701 </t>
  </si>
  <si>
    <t>3336006541 </t>
  </si>
  <si>
    <t>3336006846 </t>
  </si>
  <si>
    <t>3336006509 </t>
  </si>
  <si>
    <t>3336006522 </t>
  </si>
  <si>
    <t>3336006853 </t>
  </si>
  <si>
    <t>3336006888 </t>
  </si>
  <si>
    <t>3336006901 </t>
  </si>
  <si>
    <t>3336006902 </t>
  </si>
  <si>
    <t>3336006913 </t>
  </si>
  <si>
    <t>3336006941 </t>
  </si>
  <si>
    <t>3336006499 </t>
  </si>
  <si>
    <t>3336006647 </t>
  </si>
  <si>
    <t>3336006662 </t>
  </si>
  <si>
    <t>3336006696 </t>
  </si>
  <si>
    <t>3336006920 </t>
  </si>
  <si>
    <t>30/08/2021 17:11</t>
  </si>
  <si>
    <t>30/08/2021 17:39</t>
  </si>
  <si>
    <t>30/08/2021 17:40</t>
  </si>
  <si>
    <t>30/08/2021 17:41</t>
  </si>
  <si>
    <t>30/08/2021 17:44</t>
  </si>
  <si>
    <t>30/08/2021 17:50</t>
  </si>
  <si>
    <t>30/08/2021 17:54</t>
  </si>
  <si>
    <t>30/08/2021 17:10</t>
  </si>
  <si>
    <t>30/08/2021 17:42</t>
  </si>
  <si>
    <t>30/08/2021 09:27</t>
  </si>
  <si>
    <t>30/08/2021 18:40</t>
  </si>
  <si>
    <t>30/08/2021 18:45</t>
  </si>
  <si>
    <t>30/08/2021 18:46</t>
  </si>
  <si>
    <t>30/08/2021 18:48</t>
  </si>
  <si>
    <t>30/08/2021 18:50</t>
  </si>
  <si>
    <t>30/08/2021 18:51</t>
  </si>
  <si>
    <t>30/08/2021 18:53</t>
  </si>
  <si>
    <t>30/08/2021 19:16</t>
  </si>
  <si>
    <t>30/08/2021 20:00</t>
  </si>
  <si>
    <t>30/08/2021 20:50</t>
  </si>
  <si>
    <t>30/08/2021 22:21</t>
  </si>
  <si>
    <t>30/08/2021 22:40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</si>
</sst>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37BD47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rgb="FFD4D4D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4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49" fillId="0" borderId="0"/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</cellStyleXfs>
  <cellXfs count="22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55" xfId="0" applyFont="1" applyFill="1" applyBorder="1" applyAlignment="1" applyProtection="1">
      <alignment horizontal="right" vertical="center" wrapText="1"/>
    </xf>
    <xf numFmtId="0" fontId="32" fillId="0" borderId="55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6" xfId="0" applyFont="1" applyFill="1" applyBorder="1" applyAlignment="1" applyProtection="1">
      <alignment horizontal="right" vertical="center" wrapText="1"/>
    </xf>
    <xf numFmtId="0" fontId="32" fillId="0" borderId="56" xfId="0" applyFont="1" applyFill="1" applyBorder="1" applyAlignment="1" applyProtection="1">
      <alignment vertical="center" wrapText="1"/>
    </xf>
    <xf numFmtId="0" fontId="0" fillId="0" borderId="56" xfId="0" applyBorder="1"/>
    <xf numFmtId="0" fontId="16" fillId="6" borderId="56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6" xfId="0" applyNumberFormat="1" applyFont="1" applyFill="1" applyBorder="1" applyAlignment="1">
      <alignment horizontal="center" vertical="center" wrapText="1"/>
    </xf>
    <xf numFmtId="0" fontId="4" fillId="4" borderId="56" xfId="0" applyFont="1" applyFill="1" applyBorder="1" applyAlignment="1">
      <alignment horizontal="center" vertical="center" wrapText="1"/>
    </xf>
    <xf numFmtId="0" fontId="3" fillId="4" borderId="60" xfId="0" applyFont="1" applyFill="1" applyBorder="1" applyAlignment="1">
      <alignment horizontal="center" vertical="center" wrapText="1"/>
    </xf>
    <xf numFmtId="0" fontId="11" fillId="5" borderId="56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1" xfId="0" applyFont="1" applyFill="1" applyBorder="1" applyAlignment="1">
      <alignment horizontal="center"/>
    </xf>
    <xf numFmtId="0" fontId="52" fillId="40" borderId="6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1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61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/>
    </xf>
    <xf numFmtId="0" fontId="16" fillId="6" borderId="61" xfId="9" applyBorder="1" applyAlignment="1">
      <alignment horizont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11" fillId="5" borderId="61" xfId="0" applyFont="1" applyFill="1" applyBorder="1" applyAlignment="1">
      <alignment horizontal="center" vertical="center" wrapText="1"/>
    </xf>
    <xf numFmtId="0" fontId="6" fillId="5" borderId="61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6" xfId="0" applyFont="1" applyFill="1" applyBorder="1" applyAlignment="1">
      <alignment horizontal="center" vertical="center" wrapText="1"/>
    </xf>
    <xf numFmtId="0" fontId="32" fillId="42" borderId="55" xfId="0" applyFont="1" applyFill="1" applyBorder="1" applyAlignment="1" applyProtection="1">
      <alignment horizontal="right" vertical="center" wrapText="1"/>
    </xf>
    <xf numFmtId="0" fontId="32" fillId="42" borderId="55" xfId="0" applyFont="1" applyFill="1" applyBorder="1" applyAlignment="1" applyProtection="1">
      <alignment vertical="center" wrapText="1"/>
    </xf>
    <xf numFmtId="0" fontId="0" fillId="0" borderId="61" xfId="0" applyBorder="1"/>
    <xf numFmtId="0" fontId="0" fillId="0" borderId="0" xfId="0"/>
    <xf numFmtId="0" fontId="0" fillId="0" borderId="0" xfId="0"/>
    <xf numFmtId="0" fontId="11" fillId="5" borderId="61" xfId="0" applyFont="1" applyFill="1" applyBorder="1" applyAlignment="1">
      <alignment horizontal="center" vertical="center" wrapText="1"/>
    </xf>
    <xf numFmtId="0" fontId="6" fillId="5" borderId="61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61" xfId="0" applyNumberFormat="1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0" fontId="54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41" fillId="39" borderId="71" xfId="0" applyFont="1" applyFill="1" applyBorder="1" applyAlignment="1">
      <alignment horizontal="center" vertical="center" wrapText="1"/>
    </xf>
    <xf numFmtId="0" fontId="11" fillId="5" borderId="74" xfId="0" applyFont="1" applyFill="1" applyBorder="1" applyAlignment="1">
      <alignment horizontal="center" vertical="center" wrapText="1"/>
    </xf>
    <xf numFmtId="0" fontId="11" fillId="5" borderId="73" xfId="0" applyFont="1" applyFill="1" applyBorder="1" applyAlignment="1">
      <alignment horizontal="center" vertical="center"/>
    </xf>
    <xf numFmtId="0" fontId="41" fillId="44" borderId="74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/>
    </xf>
    <xf numFmtId="0" fontId="11" fillId="5" borderId="73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22" fontId="7" fillId="0" borderId="61" xfId="0" applyNumberFormat="1" applyFont="1" applyBorder="1" applyAlignment="1">
      <alignment horizontal="center" vertical="center"/>
    </xf>
    <xf numFmtId="0" fontId="30" fillId="40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8" fillId="49" borderId="38" xfId="0" applyFont="1" applyFill="1" applyBorder="1" applyAlignment="1">
      <alignment horizontal="center" vertical="center" wrapText="1"/>
    </xf>
    <xf numFmtId="0" fontId="43" fillId="42" borderId="77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/>
    </xf>
    <xf numFmtId="0" fontId="4" fillId="5" borderId="61" xfId="0" applyFont="1" applyFill="1" applyBorder="1" applyAlignment="1">
      <alignment horizontal="center" vertical="center"/>
    </xf>
    <xf numFmtId="0" fontId="30" fillId="4" borderId="61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11" fillId="5" borderId="79" xfId="0" applyFont="1" applyFill="1" applyBorder="1" applyAlignment="1">
      <alignment horizontal="center" vertical="center"/>
    </xf>
    <xf numFmtId="0" fontId="48" fillId="49" borderId="61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30" fillId="40" borderId="65" xfId="0" applyFont="1" applyFill="1" applyBorder="1" applyAlignment="1">
      <alignment horizontal="center" vertical="center" wrapText="1"/>
    </xf>
    <xf numFmtId="0" fontId="6" fillId="5" borderId="61" xfId="0" applyFont="1" applyFill="1" applyBorder="1" applyAlignment="1">
      <alignment horizontal="center" vertical="center"/>
    </xf>
    <xf numFmtId="22" fontId="55" fillId="5" borderId="61" xfId="0" applyNumberFormat="1" applyFont="1" applyFill="1" applyBorder="1" applyAlignment="1">
      <alignment horizontal="center" vertical="center"/>
    </xf>
    <xf numFmtId="0" fontId="55" fillId="5" borderId="61" xfId="0" applyFont="1" applyFill="1" applyBorder="1" applyAlignment="1">
      <alignment horizontal="center" vertical="center"/>
    </xf>
    <xf numFmtId="43" fontId="3" fillId="3" borderId="59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7" xfId="0" applyFont="1" applyFill="1" applyBorder="1" applyAlignment="1">
      <alignment horizontal="center" vertical="center"/>
    </xf>
    <xf numFmtId="0" fontId="3" fillId="3" borderId="58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9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0" fillId="43" borderId="78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75" xfId="0" applyFont="1" applyFill="1" applyBorder="1" applyAlignment="1">
      <alignment horizontal="center" vertical="center" wrapText="1"/>
    </xf>
    <xf numFmtId="0" fontId="0" fillId="0" borderId="38" xfId="0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75" xfId="0" applyBorder="1" applyAlignment="1">
      <alignment horizontal="center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3" fillId="42" borderId="52" xfId="0" applyFont="1" applyFill="1" applyBorder="1" applyAlignment="1">
      <alignment horizontal="center" vertical="center" wrapText="1"/>
    </xf>
    <xf numFmtId="0" fontId="43" fillId="42" borderId="53" xfId="0" applyFont="1" applyFill="1" applyBorder="1" applyAlignment="1">
      <alignment horizontal="center" vertical="center" wrapText="1"/>
    </xf>
    <xf numFmtId="0" fontId="41" fillId="44" borderId="76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3" fillId="45" borderId="6" xfId="0" applyFont="1" applyFill="1" applyBorder="1" applyAlignment="1">
      <alignment horizontal="center" vertical="center" wrapText="1"/>
    </xf>
    <xf numFmtId="0" fontId="3" fillId="45" borderId="63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69" xfId="0" applyBorder="1" applyAlignment="1">
      <alignment horizontal="center"/>
    </xf>
    <xf numFmtId="0" fontId="3" fillId="46" borderId="58" xfId="0" applyFont="1" applyFill="1" applyBorder="1" applyAlignment="1">
      <alignment horizontal="center" vertical="center" wrapText="1"/>
    </xf>
    <xf numFmtId="0" fontId="3" fillId="46" borderId="70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72" xfId="0" applyFont="1" applyFill="1" applyBorder="1" applyAlignment="1">
      <alignment horizontal="center" vertical="center" wrapText="1"/>
    </xf>
    <xf numFmtId="0" fontId="3" fillId="46" borderId="62" xfId="0" applyFont="1" applyFill="1" applyBorder="1" applyAlignment="1">
      <alignment horizontal="center" vertical="center" wrapText="1"/>
    </xf>
    <xf numFmtId="0" fontId="3" fillId="46" borderId="73" xfId="0" applyFont="1" applyFill="1" applyBorder="1" applyAlignment="1">
      <alignment horizontal="center" vertical="center" wrapText="1"/>
    </xf>
    <xf numFmtId="0" fontId="52" fillId="40" borderId="48" xfId="0" applyFont="1" applyFill="1" applyBorder="1" applyAlignment="1">
      <alignment horizontal="center"/>
    </xf>
    <xf numFmtId="0" fontId="52" fillId="40" borderId="62" xfId="0" applyFont="1" applyFill="1" applyBorder="1" applyAlignment="1">
      <alignment horizontal="center"/>
    </xf>
    <xf numFmtId="0" fontId="53" fillId="45" borderId="6" xfId="0" applyFont="1" applyFill="1" applyBorder="1" applyAlignment="1">
      <alignment horizontal="center" vertical="center" wrapText="1"/>
    </xf>
    <xf numFmtId="0" fontId="53" fillId="45" borderId="63" xfId="0" applyFont="1" applyFill="1" applyBorder="1" applyAlignment="1">
      <alignment horizontal="center" vertical="center" wrapText="1"/>
    </xf>
    <xf numFmtId="0" fontId="53" fillId="45" borderId="64" xfId="0" applyFont="1" applyFill="1" applyBorder="1" applyAlignment="1">
      <alignment horizontal="center" vertical="center" wrapText="1"/>
    </xf>
    <xf numFmtId="0" fontId="47" fillId="45" borderId="67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68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62" xfId="0" applyBorder="1" applyAlignment="1">
      <alignment horizontal="center"/>
    </xf>
    <xf numFmtId="0" fontId="3" fillId="45" borderId="67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8" xfId="0" applyFont="1" applyFill="1" applyBorder="1" applyAlignment="1">
      <alignment horizontal="center" vertical="center" wrapText="1"/>
    </xf>
    <xf numFmtId="0" fontId="0" fillId="0" borderId="73" xfId="0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4" fillId="5" borderId="61" xfId="0" applyNumberFormat="1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34"/>
      <tableStyleElement type="headerRow" dxfId="233"/>
      <tableStyleElement type="totalRow" dxfId="232"/>
      <tableStyleElement type="firstColumn" dxfId="231"/>
      <tableStyleElement type="lastColumn" dxfId="230"/>
      <tableStyleElement type="firstRowStripe" dxfId="229"/>
      <tableStyleElement type="firstColumnStripe" dxfId="22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1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A2">
            <v>397</v>
          </cell>
          <cell r="B2" t="str">
            <v xml:space="preserve">ATM Autobanco San Francisco de Macoris </v>
          </cell>
          <cell r="C2" t="str">
            <v>NORTE</v>
          </cell>
        </row>
        <row r="3">
          <cell r="A3">
            <v>1</v>
          </cell>
          <cell r="B3" t="str">
            <v>ATM S/M San Rafael del Yuma</v>
          </cell>
          <cell r="C3" t="str">
            <v>ESTE</v>
          </cell>
        </row>
        <row r="4">
          <cell r="A4">
            <v>2</v>
          </cell>
          <cell r="B4" t="str">
            <v>ATM Autoservicio Padre Castellano</v>
          </cell>
          <cell r="C4" t="str">
            <v>DISTRITO NACIONAL</v>
          </cell>
        </row>
        <row r="5">
          <cell r="A5">
            <v>3</v>
          </cell>
          <cell r="B5" t="str">
            <v>ATM Autoservicio La Vega Real</v>
          </cell>
          <cell r="C5" t="str">
            <v>NORTE</v>
          </cell>
        </row>
        <row r="6">
          <cell r="A6">
            <v>4</v>
          </cell>
          <cell r="B6" t="str">
            <v>ATM Avenida Rivas</v>
          </cell>
          <cell r="C6" t="str">
            <v>NORTE</v>
          </cell>
        </row>
        <row r="7">
          <cell r="A7">
            <v>5</v>
          </cell>
          <cell r="B7" t="str">
            <v>ATM Oficina Autoservicio Villa Ofelia (San Juan)</v>
          </cell>
          <cell r="C7" t="str">
            <v>SUR</v>
          </cell>
        </row>
        <row r="8">
          <cell r="A8">
            <v>6</v>
          </cell>
          <cell r="B8" t="str">
            <v xml:space="preserve">ATM Plaza WAO San Juan </v>
          </cell>
          <cell r="C8" t="str">
            <v>SUR</v>
          </cell>
        </row>
        <row r="9">
          <cell r="A9">
            <v>7</v>
          </cell>
          <cell r="B9" t="str">
            <v>ATM Isla San Juan (RETIRADO)</v>
          </cell>
          <cell r="C9" t="str">
            <v>SUR</v>
          </cell>
        </row>
        <row r="10">
          <cell r="A10">
            <v>8</v>
          </cell>
          <cell r="B10" t="str">
            <v>ATM Autoservicio Yaque</v>
          </cell>
          <cell r="C10" t="str">
            <v>NORTE</v>
          </cell>
        </row>
        <row r="11">
          <cell r="A11">
            <v>9</v>
          </cell>
          <cell r="B11" t="str">
            <v>ATM Hispañiola Fresh Fruit</v>
          </cell>
          <cell r="C11" t="str">
            <v>NORTE</v>
          </cell>
        </row>
        <row r="12">
          <cell r="A12">
            <v>10</v>
          </cell>
          <cell r="B12" t="str">
            <v xml:space="preserve">ATM Ministerio Salud Pública </v>
          </cell>
          <cell r="C12" t="str">
            <v>DISTRITO NACIONAL</v>
          </cell>
        </row>
        <row r="13">
          <cell r="A13">
            <v>11</v>
          </cell>
          <cell r="B13" t="str">
            <v>ATM Hotel Viva Las Terrenas</v>
          </cell>
          <cell r="C13" t="str">
            <v>NORTE</v>
          </cell>
        </row>
        <row r="14">
          <cell r="A14">
            <v>12</v>
          </cell>
          <cell r="B14" t="str">
            <v xml:space="preserve">ATM Comercial Ganadera (San Isidro) </v>
          </cell>
          <cell r="C14" t="str">
            <v>DISTRITO NACIONAL</v>
          </cell>
        </row>
        <row r="15">
          <cell r="A15">
            <v>13</v>
          </cell>
          <cell r="B15" t="str">
            <v xml:space="preserve">ATM CDEEE </v>
          </cell>
          <cell r="C15" t="str">
            <v>DISTRITO NACIONAL</v>
          </cell>
        </row>
        <row r="16">
          <cell r="A16">
            <v>14</v>
          </cell>
          <cell r="B16" t="str">
            <v xml:space="preserve">ATM Oficina Aeropuerto Las Américas I </v>
          </cell>
          <cell r="C16" t="str">
            <v>DISTRITO NACIONAL</v>
          </cell>
        </row>
        <row r="17">
          <cell r="A17">
            <v>15</v>
          </cell>
          <cell r="B17" t="str">
            <v>ATM DNI</v>
          </cell>
          <cell r="C17" t="str">
            <v>DISTRITO NACIONAL</v>
          </cell>
        </row>
        <row r="18">
          <cell r="A18">
            <v>16</v>
          </cell>
          <cell r="B18" t="str">
            <v>ATM Estación Texaco Sabana de la Mar</v>
          </cell>
          <cell r="C18" t="str">
            <v>ESTE</v>
          </cell>
        </row>
        <row r="19">
          <cell r="A19">
            <v>17</v>
          </cell>
          <cell r="B19" t="str">
            <v xml:space="preserve">ATM Zona Franca Realm San Pedro </v>
          </cell>
          <cell r="C19" t="str">
            <v>ESTE</v>
          </cell>
        </row>
        <row r="20">
          <cell r="A20">
            <v>18</v>
          </cell>
          <cell r="B20" t="str">
            <v xml:space="preserve">ATM Oficina Haina Occidental I </v>
          </cell>
          <cell r="C20" t="str">
            <v>DISTRITO NACIONAL</v>
          </cell>
        </row>
        <row r="21">
          <cell r="A21">
            <v>19</v>
          </cell>
          <cell r="B21" t="str">
            <v xml:space="preserve">ATM Estación Texaco Servicio Jacobo Majluta </v>
          </cell>
          <cell r="C21" t="str">
            <v>DISTRITO NACIONAL</v>
          </cell>
        </row>
        <row r="22">
          <cell r="A22">
            <v>20</v>
          </cell>
          <cell r="B22" t="str">
            <v>ATM S/M Aprezio Las Palmas</v>
          </cell>
          <cell r="C22" t="str">
            <v>DISTRITO NACIONAL</v>
          </cell>
        </row>
        <row r="23">
          <cell r="A23">
            <v>21</v>
          </cell>
          <cell r="B23" t="str">
            <v xml:space="preserve">ATM Oficina Mella </v>
          </cell>
          <cell r="C23" t="str">
            <v>DISTRITO NACIONAL</v>
          </cell>
        </row>
        <row r="24">
          <cell r="A24">
            <v>22</v>
          </cell>
          <cell r="B24" t="str">
            <v>ATM S/M Olimpico (Santiago)</v>
          </cell>
          <cell r="C24" t="str">
            <v>NORTE</v>
          </cell>
        </row>
        <row r="25">
          <cell r="A25">
            <v>23</v>
          </cell>
          <cell r="B25" t="str">
            <v xml:space="preserve">ATM Oficina México </v>
          </cell>
          <cell r="C25" t="str">
            <v>DISTRITO NACIONAL</v>
          </cell>
        </row>
        <row r="26">
          <cell r="A26">
            <v>24</v>
          </cell>
          <cell r="B26" t="str">
            <v xml:space="preserve">ATM Oficina Eusebio Manzueta </v>
          </cell>
          <cell r="C26" t="str">
            <v>DISTRITO NACIONAL</v>
          </cell>
        </row>
        <row r="27">
          <cell r="A27">
            <v>26</v>
          </cell>
          <cell r="B27" t="str">
            <v>ATM S/M Jumbo San Isidro</v>
          </cell>
          <cell r="C27" t="str">
            <v>DISTRITO NACIONAL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166</v>
          </cell>
          <cell r="B124" t="str">
            <v>ATM Estación Texaco Las Lavas</v>
          </cell>
          <cell r="C124" t="str">
            <v>NORTE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214</v>
          </cell>
          <cell r="B151" t="str">
            <v>ATM S/M Ole Bavaro</v>
          </cell>
          <cell r="C151" t="str">
            <v>ESTE</v>
          </cell>
        </row>
        <row r="152">
          <cell r="A152">
            <v>216</v>
          </cell>
          <cell r="B152" t="str">
            <v xml:space="preserve">ATM Oficina El Higueyano </v>
          </cell>
          <cell r="C152" t="str">
            <v>ESTE</v>
          </cell>
        </row>
        <row r="153">
          <cell r="A153">
            <v>217</v>
          </cell>
          <cell r="B153" t="str">
            <v xml:space="preserve">ATM Oficina Bávaro </v>
          </cell>
          <cell r="C153" t="str">
            <v>ESTE</v>
          </cell>
        </row>
        <row r="154">
          <cell r="A154">
            <v>218</v>
          </cell>
          <cell r="B154" t="str">
            <v xml:space="preserve">ATM Hotel Secrets Cap Cana II </v>
          </cell>
          <cell r="C154" t="str">
            <v>ESTE</v>
          </cell>
        </row>
        <row r="155">
          <cell r="A155">
            <v>219</v>
          </cell>
          <cell r="B155" t="str">
            <v xml:space="preserve">ATM Oficina La Altagracia (Higuey) </v>
          </cell>
          <cell r="C155" t="str">
            <v>ESTE</v>
          </cell>
        </row>
        <row r="156">
          <cell r="A156">
            <v>222</v>
          </cell>
          <cell r="B156" t="str">
            <v xml:space="preserve">ATM UNP Dominicus (La Romana) </v>
          </cell>
          <cell r="C156" t="str">
            <v>ESTE</v>
          </cell>
        </row>
        <row r="157">
          <cell r="A157">
            <v>223</v>
          </cell>
          <cell r="B157" t="str">
            <v xml:space="preserve">ATM UNP CCN (Nacional 27 de Febrero) Lobby </v>
          </cell>
          <cell r="C157" t="str">
            <v>DISTRITO NACIONAL</v>
          </cell>
        </row>
        <row r="158">
          <cell r="A158">
            <v>224</v>
          </cell>
          <cell r="B158" t="str">
            <v xml:space="preserve">ATM S/M Nacional El Millón (Núñez de Cáceres) </v>
          </cell>
          <cell r="C158" t="str">
            <v>DISTRITO NACIONAL</v>
          </cell>
        </row>
        <row r="159">
          <cell r="A159">
            <v>225</v>
          </cell>
          <cell r="B159" t="str">
            <v xml:space="preserve">ATM S/M Nacional Arroyo Hondo </v>
          </cell>
          <cell r="C159" t="str">
            <v>DISTRITO NACIONAL</v>
          </cell>
        </row>
        <row r="160">
          <cell r="A160">
            <v>227</v>
          </cell>
          <cell r="B160" t="str">
            <v xml:space="preserve">ATM S/M Bravo Av. Enriquillo </v>
          </cell>
          <cell r="C160" t="str">
            <v>DISTRITO NACIONAL</v>
          </cell>
        </row>
        <row r="161">
          <cell r="A161">
            <v>228</v>
          </cell>
          <cell r="B161" t="str">
            <v xml:space="preserve">ATM Oficina SAJOMA </v>
          </cell>
          <cell r="C161" t="str">
            <v>NORTE</v>
          </cell>
        </row>
        <row r="162">
          <cell r="A162">
            <v>231</v>
          </cell>
          <cell r="B162" t="str">
            <v xml:space="preserve">ATM Oficina Zona Oriental </v>
          </cell>
          <cell r="C162" t="str">
            <v>DISTRITO NACIONAL</v>
          </cell>
        </row>
        <row r="163">
          <cell r="A163">
            <v>232</v>
          </cell>
          <cell r="B163" t="str">
            <v xml:space="preserve">ATM S/M Nacional Charles de Gaulle </v>
          </cell>
          <cell r="C163" t="str">
            <v>DISTRITO NACIONAL</v>
          </cell>
        </row>
        <row r="164">
          <cell r="A164">
            <v>234</v>
          </cell>
          <cell r="B164" t="str">
            <v xml:space="preserve">ATM Oficina Boca Chica I </v>
          </cell>
          <cell r="C164" t="str">
            <v>DISTRITO NACIONAL</v>
          </cell>
        </row>
        <row r="165">
          <cell r="A165">
            <v>235</v>
          </cell>
          <cell r="B165" t="str">
            <v xml:space="preserve">ATM Oficina Multicentro La Sirena San Isidro </v>
          </cell>
          <cell r="C165" t="str">
            <v>DISTRITO NACIONAL</v>
          </cell>
        </row>
        <row r="166">
          <cell r="A166">
            <v>237</v>
          </cell>
          <cell r="B166" t="str">
            <v xml:space="preserve">ATM UNP Plaza Vásquez </v>
          </cell>
          <cell r="C166" t="str">
            <v>DISTRITO NACIONAL</v>
          </cell>
        </row>
        <row r="167">
          <cell r="A167">
            <v>238</v>
          </cell>
          <cell r="B167" t="str">
            <v xml:space="preserve">ATM Multicentro La Sirena Charles de Gaulle </v>
          </cell>
          <cell r="C167" t="str">
            <v>DISTRITO NACIONAL</v>
          </cell>
        </row>
        <row r="168">
          <cell r="A168">
            <v>239</v>
          </cell>
          <cell r="B168" t="str">
            <v xml:space="preserve">ATM Autobanco Charles de Gaulle </v>
          </cell>
          <cell r="C168" t="str">
            <v>DISTRITO NACIONAL</v>
          </cell>
        </row>
        <row r="169">
          <cell r="A169">
            <v>240</v>
          </cell>
          <cell r="B169" t="str">
            <v xml:space="preserve">ATM Oficina Carrefour I </v>
          </cell>
          <cell r="C169" t="str">
            <v>DISTRITO NACIONAL</v>
          </cell>
        </row>
        <row r="170">
          <cell r="A170">
            <v>241</v>
          </cell>
          <cell r="B170" t="str">
            <v xml:space="preserve">ATM Palacio Nacional (Presidencia) </v>
          </cell>
          <cell r="C170" t="str">
            <v>DISTRITO NACIONAL</v>
          </cell>
        </row>
        <row r="171">
          <cell r="A171">
            <v>243</v>
          </cell>
          <cell r="B171" t="str">
            <v xml:space="preserve">ATM Autoservicio Plaza Central  </v>
          </cell>
          <cell r="C171" t="str">
            <v>DISTRITO NACIONAL</v>
          </cell>
        </row>
        <row r="172">
          <cell r="A172">
            <v>244</v>
          </cell>
          <cell r="B172" t="str">
            <v xml:space="preserve">ATM Ministerio de Hacienda (antiguo Finanzas) </v>
          </cell>
          <cell r="C172" t="str">
            <v>DISTRITO NACIONAL</v>
          </cell>
        </row>
        <row r="173">
          <cell r="A173">
            <v>245</v>
          </cell>
          <cell r="B173" t="str">
            <v>ATM Boombah Zona Franca Victor Mera</v>
          </cell>
          <cell r="C173" t="str">
            <v>NORTE</v>
          </cell>
        </row>
        <row r="174">
          <cell r="A174">
            <v>246</v>
          </cell>
          <cell r="B174" t="str">
            <v xml:space="preserve">ATM Oficina Torre BR (Lobby) </v>
          </cell>
          <cell r="C174" t="str">
            <v>DISTRITO NACIONAL</v>
          </cell>
        </row>
        <row r="175">
          <cell r="A175">
            <v>248</v>
          </cell>
          <cell r="B175" t="str">
            <v xml:space="preserve">ATM Shell Paraiso </v>
          </cell>
          <cell r="C175" t="str">
            <v>DISTRITO NACIONAL</v>
          </cell>
        </row>
        <row r="176">
          <cell r="A176">
            <v>249</v>
          </cell>
          <cell r="B176" t="str">
            <v xml:space="preserve">ATM Banco Agrícola Neiba </v>
          </cell>
          <cell r="C176" t="str">
            <v>SUR</v>
          </cell>
        </row>
        <row r="177">
          <cell r="A177">
            <v>250</v>
          </cell>
          <cell r="B177" t="str">
            <v>ATM ECO Petróleo Barlovento Baní</v>
          </cell>
          <cell r="C177" t="str">
            <v>SUR</v>
          </cell>
        </row>
        <row r="178">
          <cell r="A178">
            <v>252</v>
          </cell>
          <cell r="B178" t="str">
            <v xml:space="preserve">ATM Banco Agrícola (Barahona) </v>
          </cell>
          <cell r="C178" t="str">
            <v>SUR</v>
          </cell>
        </row>
        <row r="179">
          <cell r="A179">
            <v>253</v>
          </cell>
          <cell r="B179" t="str">
            <v xml:space="preserve">ATM Centro Cuesta Nacional (Santiago) </v>
          </cell>
          <cell r="C179" t="str">
            <v>NORTE</v>
          </cell>
        </row>
        <row r="180">
          <cell r="A180">
            <v>256</v>
          </cell>
          <cell r="B180" t="str">
            <v xml:space="preserve">ATM Oficina Licey Al Medio </v>
          </cell>
          <cell r="C180" t="str">
            <v>NORTE</v>
          </cell>
        </row>
        <row r="181">
          <cell r="A181">
            <v>257</v>
          </cell>
          <cell r="B181" t="str">
            <v xml:space="preserve">ATM S/M Pola (Santiago) </v>
          </cell>
          <cell r="C181" t="str">
            <v>NORTE</v>
          </cell>
        </row>
        <row r="182">
          <cell r="A182">
            <v>259</v>
          </cell>
          <cell r="B182" t="str">
            <v>ATM Senado de la Republica</v>
          </cell>
          <cell r="C182" t="str">
            <v>DISTRITO NACIONAL</v>
          </cell>
        </row>
        <row r="183">
          <cell r="A183">
            <v>261</v>
          </cell>
          <cell r="B183" t="str">
            <v xml:space="preserve">ATM UNP Aeropuerto Cibao (Santiago) </v>
          </cell>
          <cell r="C183" t="str">
            <v>NORTE</v>
          </cell>
        </row>
        <row r="184">
          <cell r="A184">
            <v>262</v>
          </cell>
          <cell r="B184" t="str">
            <v xml:space="preserve">ATM Oficina Obras Públicas (Santiago) </v>
          </cell>
          <cell r="C184" t="str">
            <v>NORTE</v>
          </cell>
        </row>
        <row r="185">
          <cell r="A185">
            <v>264</v>
          </cell>
          <cell r="B185" t="str">
            <v xml:space="preserve">ATM S/M Nacional Independencia </v>
          </cell>
          <cell r="C185" t="str">
            <v>DISTRITO NACIONAL</v>
          </cell>
        </row>
        <row r="186">
          <cell r="A186">
            <v>265</v>
          </cell>
          <cell r="B186" t="str">
            <v>ATM Almacenes Zaglul El Seibo</v>
          </cell>
          <cell r="C186" t="str">
            <v>ESTE</v>
          </cell>
        </row>
        <row r="187">
          <cell r="A187">
            <v>266</v>
          </cell>
          <cell r="B187" t="str">
            <v xml:space="preserve">ATM Oficina Villa Francisca </v>
          </cell>
          <cell r="C187" t="str">
            <v>NORTE</v>
          </cell>
        </row>
        <row r="188">
          <cell r="A188">
            <v>267</v>
          </cell>
          <cell r="B188" t="str">
            <v xml:space="preserve">ATM Centro de Caja México </v>
          </cell>
          <cell r="C188" t="str">
            <v>DISTRITO NACIONAL</v>
          </cell>
        </row>
        <row r="189">
          <cell r="A189">
            <v>268</v>
          </cell>
          <cell r="B189" t="str">
            <v xml:space="preserve">ATM Autobanco La Altagracia (Higuey) </v>
          </cell>
          <cell r="C189" t="str">
            <v>ESTE</v>
          </cell>
        </row>
        <row r="190">
          <cell r="A190">
            <v>272</v>
          </cell>
          <cell r="B190" t="str">
            <v xml:space="preserve">ATM Cámara de Diputados </v>
          </cell>
          <cell r="C190" t="str">
            <v>DISTRITO NACIONAL</v>
          </cell>
        </row>
        <row r="191">
          <cell r="A191">
            <v>275</v>
          </cell>
          <cell r="B191" t="str">
            <v xml:space="preserve">ATM Autobanco Duarte Stgo. II </v>
          </cell>
          <cell r="C191" t="str">
            <v>NORTE</v>
          </cell>
        </row>
        <row r="192">
          <cell r="A192">
            <v>276</v>
          </cell>
          <cell r="B192" t="str">
            <v xml:space="preserve">ATM UNP Las Guáranas (San Francisco) </v>
          </cell>
          <cell r="C192" t="str">
            <v>NORTE</v>
          </cell>
        </row>
        <row r="193">
          <cell r="A193">
            <v>277</v>
          </cell>
          <cell r="B193" t="str">
            <v xml:space="preserve">ATM Oficina Duarte (Santiago) </v>
          </cell>
          <cell r="C193" t="str">
            <v>NORTE</v>
          </cell>
        </row>
        <row r="194">
          <cell r="A194">
            <v>279</v>
          </cell>
          <cell r="B194" t="str">
            <v xml:space="preserve">ATM Autoservicio Dirección General de Tecnología II (DGT CTB) </v>
          </cell>
          <cell r="C194" t="str">
            <v>DISTRITO NACIONAL</v>
          </cell>
        </row>
        <row r="195">
          <cell r="A195">
            <v>280</v>
          </cell>
          <cell r="B195" t="str">
            <v xml:space="preserve">ATM Cooperativa BR </v>
          </cell>
          <cell r="C195" t="str">
            <v>DISTRITO NACIONAL</v>
          </cell>
        </row>
        <row r="196">
          <cell r="A196">
            <v>281</v>
          </cell>
          <cell r="B196" t="str">
            <v xml:space="preserve">ATM S/M Pola Independencia </v>
          </cell>
          <cell r="C196" t="str">
            <v>DISTRITO NACIONAL</v>
          </cell>
        </row>
        <row r="197">
          <cell r="A197">
            <v>282</v>
          </cell>
          <cell r="B197" t="str">
            <v xml:space="preserve">ATM Autobanco Nibaje </v>
          </cell>
          <cell r="C197" t="str">
            <v>NORTE</v>
          </cell>
        </row>
        <row r="198">
          <cell r="A198">
            <v>283</v>
          </cell>
          <cell r="B198" t="str">
            <v xml:space="preserve">ATM Oficina Nibaje </v>
          </cell>
          <cell r="C198" t="str">
            <v>NORTE</v>
          </cell>
        </row>
        <row r="199">
          <cell r="A199">
            <v>285</v>
          </cell>
          <cell r="B199" t="str">
            <v xml:space="preserve">ATM Oficina Camino Real (Puerto Plata) </v>
          </cell>
          <cell r="C199" t="str">
            <v>NORTE</v>
          </cell>
        </row>
        <row r="200">
          <cell r="A200">
            <v>288</v>
          </cell>
          <cell r="B200" t="str">
            <v xml:space="preserve">ATM Oficina Camino Real II (Puerto Plata) </v>
          </cell>
          <cell r="C200" t="str">
            <v>NORTE</v>
          </cell>
        </row>
        <row r="201">
          <cell r="A201">
            <v>289</v>
          </cell>
          <cell r="B201" t="str">
            <v>ATM Oficina Bávaro II</v>
          </cell>
          <cell r="C201" t="str">
            <v>ESTE</v>
          </cell>
        </row>
        <row r="202">
          <cell r="A202">
            <v>290</v>
          </cell>
          <cell r="B202" t="str">
            <v xml:space="preserve">ATM Oficina San Francisco de Macorís </v>
          </cell>
          <cell r="C202" t="str">
            <v>NORTE</v>
          </cell>
        </row>
        <row r="203">
          <cell r="A203">
            <v>291</v>
          </cell>
          <cell r="B203" t="str">
            <v xml:space="preserve">ATM S/M Jumbo Las Colinas </v>
          </cell>
          <cell r="C203" t="str">
            <v>NORTE</v>
          </cell>
        </row>
        <row r="204">
          <cell r="A204">
            <v>292</v>
          </cell>
          <cell r="B204" t="str">
            <v xml:space="preserve">ATM UNP Castañuelas (Montecristi) </v>
          </cell>
          <cell r="C204" t="str">
            <v>NORTE</v>
          </cell>
        </row>
        <row r="205">
          <cell r="A205">
            <v>293</v>
          </cell>
          <cell r="B205" t="str">
            <v xml:space="preserve">ATM S/M Nueva Visión (San Pedro) </v>
          </cell>
          <cell r="C205" t="str">
            <v>ESTE</v>
          </cell>
        </row>
        <row r="206">
          <cell r="A206">
            <v>294</v>
          </cell>
          <cell r="B206" t="str">
            <v xml:space="preserve">ATM Plaza Zaglul San Pedro II </v>
          </cell>
          <cell r="C206" t="str">
            <v>ESTE</v>
          </cell>
        </row>
        <row r="207">
          <cell r="A207">
            <v>295</v>
          </cell>
          <cell r="B207" t="str">
            <v xml:space="preserve">ATM Plaza Zaglul El Seybo </v>
          </cell>
          <cell r="C207" t="str">
            <v>ESTE</v>
          </cell>
        </row>
        <row r="208">
          <cell r="A208">
            <v>296</v>
          </cell>
          <cell r="B208" t="str">
            <v>ATM Estación BANICOMB (Baní)  ECO Petroleo</v>
          </cell>
          <cell r="C208" t="str">
            <v>SUR</v>
          </cell>
        </row>
        <row r="209">
          <cell r="A209">
            <v>297</v>
          </cell>
          <cell r="B209" t="str">
            <v xml:space="preserve">ATM S/M Cadena Ocoa </v>
          </cell>
          <cell r="C209" t="str">
            <v>SUR</v>
          </cell>
        </row>
        <row r="210">
          <cell r="A210">
            <v>298</v>
          </cell>
          <cell r="B210" t="str">
            <v xml:space="preserve">ATM S/M Aprezio Engombe </v>
          </cell>
          <cell r="C210" t="str">
            <v>DISTRITO NACIONAL</v>
          </cell>
        </row>
        <row r="211">
          <cell r="A211">
            <v>299</v>
          </cell>
          <cell r="B211" t="str">
            <v xml:space="preserve">ATM S/M Aprezio Cotui </v>
          </cell>
          <cell r="C211" t="str">
            <v>NORTE</v>
          </cell>
        </row>
        <row r="212">
          <cell r="A212">
            <v>300</v>
          </cell>
          <cell r="B212" t="str">
            <v xml:space="preserve">ATM S/M Aprezio Los Guaricanos </v>
          </cell>
          <cell r="C212" t="str">
            <v>DISTRITO NACIONAL</v>
          </cell>
        </row>
        <row r="213">
          <cell r="A213">
            <v>301</v>
          </cell>
          <cell r="B213" t="str">
            <v xml:space="preserve">ATM UNP Alfa y Omega (Barahona) </v>
          </cell>
          <cell r="C213" t="str">
            <v>SUR</v>
          </cell>
        </row>
        <row r="214">
          <cell r="A214">
            <v>302</v>
          </cell>
          <cell r="B214" t="str">
            <v xml:space="preserve">ATM S/M Aprezio Los Mameyes  </v>
          </cell>
          <cell r="C214" t="str">
            <v>DISTRITO NACIONAL</v>
          </cell>
        </row>
        <row r="215">
          <cell r="A215">
            <v>304</v>
          </cell>
          <cell r="B215" t="str">
            <v xml:space="preserve">ATM Multicentro La Sirena Estrella Sadhala </v>
          </cell>
          <cell r="C215" t="str">
            <v>NORTE</v>
          </cell>
        </row>
        <row r="216">
          <cell r="A216">
            <v>306</v>
          </cell>
          <cell r="B216" t="str">
            <v>ATM Hospital Dr. Toribio</v>
          </cell>
          <cell r="C216" t="str">
            <v>NORTE</v>
          </cell>
        </row>
        <row r="217">
          <cell r="A217">
            <v>307</v>
          </cell>
          <cell r="B217" t="str">
            <v>ATM Oficina Nagua II</v>
          </cell>
          <cell r="C217" t="str">
            <v>NORTE</v>
          </cell>
        </row>
        <row r="218">
          <cell r="A218">
            <v>308</v>
          </cell>
          <cell r="B218" t="str">
            <v>Ofic. Dual Blue Mall #1</v>
          </cell>
          <cell r="C218" t="str">
            <v>DISTRITO NACIONAL</v>
          </cell>
        </row>
        <row r="219">
          <cell r="A219">
            <v>309</v>
          </cell>
          <cell r="B219" t="str">
            <v xml:space="preserve">ATM Secrets Cap Cana I </v>
          </cell>
          <cell r="C219" t="str">
            <v>ESTE</v>
          </cell>
        </row>
        <row r="220">
          <cell r="A220">
            <v>310</v>
          </cell>
          <cell r="B220" t="str">
            <v xml:space="preserve">ATM Farmacia San Judas Tadeo Jarabacoa </v>
          </cell>
          <cell r="C220" t="str">
            <v>NORTE</v>
          </cell>
        </row>
        <row r="221">
          <cell r="A221">
            <v>311</v>
          </cell>
          <cell r="B221" t="str">
            <v>ATM Plaza Eroski</v>
          </cell>
          <cell r="C221" t="str">
            <v>SUR</v>
          </cell>
        </row>
        <row r="222">
          <cell r="A222">
            <v>312</v>
          </cell>
          <cell r="B222" t="str">
            <v xml:space="preserve">ATM Oficina Tiradentes II (Naco) </v>
          </cell>
          <cell r="C222" t="str">
            <v>DISTRITO NACIONAL</v>
          </cell>
        </row>
        <row r="223">
          <cell r="A223">
            <v>313</v>
          </cell>
          <cell r="B223" t="str">
            <v xml:space="preserve">ATM S/M El Encanto (Santiago) </v>
          </cell>
          <cell r="C223" t="str">
            <v>NORTE</v>
          </cell>
        </row>
        <row r="224">
          <cell r="A224">
            <v>314</v>
          </cell>
          <cell r="B224" t="str">
            <v xml:space="preserve">ATM UNP Cambita Garabito (San Cristóbal) </v>
          </cell>
          <cell r="C224" t="str">
            <v>DISTRITO NACIONAL</v>
          </cell>
        </row>
        <row r="225">
          <cell r="A225">
            <v>315</v>
          </cell>
          <cell r="B225" t="str">
            <v xml:space="preserve">ATM Oficina Estrella Sadalá </v>
          </cell>
          <cell r="C225" t="str">
            <v>NORTE</v>
          </cell>
        </row>
        <row r="226">
          <cell r="A226">
            <v>317</v>
          </cell>
          <cell r="B226" t="str">
            <v>ATM Ofic. Lope de Vega I</v>
          </cell>
          <cell r="C226" t="str">
            <v>NORTE</v>
          </cell>
        </row>
        <row r="227">
          <cell r="A227">
            <v>318</v>
          </cell>
          <cell r="B227" t="str">
            <v>ATM Autoservicio Lope de Vega</v>
          </cell>
          <cell r="C227" t="str">
            <v>DISTRITO NACIONAL</v>
          </cell>
        </row>
        <row r="228">
          <cell r="A228">
            <v>319</v>
          </cell>
          <cell r="B228" t="str">
            <v>ATM Autobanco Lopez de Vega</v>
          </cell>
          <cell r="C228" t="str">
            <v>DISTRITO NACIONAL</v>
          </cell>
        </row>
        <row r="229">
          <cell r="A229">
            <v>320</v>
          </cell>
          <cell r="B229" t="str">
            <v>ATM Hotel Dreams Ubero Alto</v>
          </cell>
          <cell r="C229" t="str">
            <v>ESTE</v>
          </cell>
        </row>
        <row r="230">
          <cell r="A230">
            <v>321</v>
          </cell>
          <cell r="B230" t="str">
            <v xml:space="preserve">ATM Oficina Jiménez Moya I </v>
          </cell>
          <cell r="C230" t="str">
            <v>DISTRITO NACIONAL</v>
          </cell>
        </row>
        <row r="231">
          <cell r="A231">
            <v>325</v>
          </cell>
          <cell r="B231" t="str">
            <v>ATM Casa Edwin</v>
          </cell>
          <cell r="C231" t="str">
            <v>DISTRITO NACIONAL</v>
          </cell>
        </row>
        <row r="232">
          <cell r="A232">
            <v>326</v>
          </cell>
          <cell r="B232" t="str">
            <v>ATM Autoservicio Jiménez Moya II</v>
          </cell>
          <cell r="C232" t="str">
            <v>DISTRITO NACIONAL</v>
          </cell>
        </row>
        <row r="233">
          <cell r="A233">
            <v>327</v>
          </cell>
          <cell r="B233" t="str">
            <v xml:space="preserve">ATM UNP CCN (Nacional 27 de Febrero) </v>
          </cell>
          <cell r="C233" t="str">
            <v>DISTRITO NACIONAL</v>
          </cell>
        </row>
        <row r="234">
          <cell r="A234">
            <v>330</v>
          </cell>
          <cell r="B234" t="str">
            <v xml:space="preserve">ATM Oficina Boulevard (Higuey) </v>
          </cell>
          <cell r="C234" t="str">
            <v>ESTE</v>
          </cell>
        </row>
        <row r="235">
          <cell r="A235">
            <v>331</v>
          </cell>
          <cell r="B235" t="str">
            <v>ATM Ayuntamiento Sto. Dgo. Este</v>
          </cell>
          <cell r="C235" t="str">
            <v>DISTRITO NACIONAL</v>
          </cell>
        </row>
        <row r="236">
          <cell r="A236">
            <v>332</v>
          </cell>
          <cell r="B236" t="str">
            <v>ATM Estación Sigma (Cotuí)</v>
          </cell>
          <cell r="C236" t="str">
            <v>NORTE</v>
          </cell>
        </row>
        <row r="237">
          <cell r="A237">
            <v>333</v>
          </cell>
          <cell r="B237" t="str">
            <v>ATM Oficina Turey Maimón</v>
          </cell>
          <cell r="C237" t="str">
            <v>NORTE</v>
          </cell>
        </row>
        <row r="238">
          <cell r="A238">
            <v>334</v>
          </cell>
          <cell r="B238" t="str">
            <v>ATM Oficina Salcedo II</v>
          </cell>
          <cell r="C238" t="str">
            <v>NORTE</v>
          </cell>
        </row>
        <row r="239">
          <cell r="A239">
            <v>335</v>
          </cell>
          <cell r="B239" t="str">
            <v>ATM Edificio Aster</v>
          </cell>
          <cell r="C239" t="str">
            <v>DISTRITO NACIONAL</v>
          </cell>
        </row>
        <row r="240">
          <cell r="A240">
            <v>336</v>
          </cell>
          <cell r="B240" t="str">
            <v>ATM Instituto Nacional de Cancer (incart)</v>
          </cell>
          <cell r="C240" t="str">
            <v>DISTRITO NACIONAL</v>
          </cell>
        </row>
        <row r="241">
          <cell r="A241">
            <v>337</v>
          </cell>
          <cell r="B241" t="str">
            <v>ATM S/M Cooperativa Moca</v>
          </cell>
          <cell r="C241" t="str">
            <v>NORTE</v>
          </cell>
        </row>
        <row r="242">
          <cell r="A242">
            <v>338</v>
          </cell>
          <cell r="B242" t="str">
            <v>ATM S/M Aprezio Pantoja</v>
          </cell>
          <cell r="C242" t="str">
            <v>DISTRITO NACIONAL</v>
          </cell>
        </row>
        <row r="243">
          <cell r="A243">
            <v>339</v>
          </cell>
          <cell r="B243" t="str">
            <v>ATM S/M Aprezio Bayona</v>
          </cell>
          <cell r="C243" t="str">
            <v>DISTRITO NACIONAL</v>
          </cell>
        </row>
        <row r="244">
          <cell r="A244">
            <v>342</v>
          </cell>
          <cell r="B244" t="str">
            <v>ATM Oficina Obras Públicas Azua</v>
          </cell>
          <cell r="C244" t="str">
            <v>SUR</v>
          </cell>
        </row>
        <row r="245">
          <cell r="A245">
            <v>345</v>
          </cell>
          <cell r="B245" t="str">
            <v>ATM Oficina Yamasá  II</v>
          </cell>
          <cell r="C245" t="str">
            <v>ESTE</v>
          </cell>
        </row>
        <row r="246">
          <cell r="A246">
            <v>346</v>
          </cell>
          <cell r="B246" t="str">
            <v>ATM Ministerio de Industria y Comercio</v>
          </cell>
          <cell r="C246" t="str">
            <v>DISTRITO NACIONAL</v>
          </cell>
        </row>
        <row r="247">
          <cell r="A247">
            <v>347</v>
          </cell>
          <cell r="B247" t="str">
            <v>ATM Patio de Colombia</v>
          </cell>
          <cell r="C247" t="str">
            <v>DISTRITO NACIONAL</v>
          </cell>
        </row>
        <row r="248">
          <cell r="A248">
            <v>348</v>
          </cell>
          <cell r="B248" t="str">
            <v xml:space="preserve">ATM Oficina Las Terrenas </v>
          </cell>
          <cell r="C248" t="str">
            <v>NORTE</v>
          </cell>
        </row>
        <row r="249">
          <cell r="A249">
            <v>349</v>
          </cell>
          <cell r="B249" t="str">
            <v>ATM SENASA</v>
          </cell>
          <cell r="C249" t="str">
            <v>DISTRITO NACIONAL</v>
          </cell>
        </row>
        <row r="250">
          <cell r="A250">
            <v>350</v>
          </cell>
          <cell r="B250" t="str">
            <v xml:space="preserve">ATM Oficina Villa Tapia </v>
          </cell>
          <cell r="C250" t="str">
            <v>NORTE</v>
          </cell>
        </row>
        <row r="251">
          <cell r="A251">
            <v>351</v>
          </cell>
          <cell r="B251" t="str">
            <v xml:space="preserve">ATM S/M José Luís (Puerto Plata) </v>
          </cell>
          <cell r="C251" t="str">
            <v>NORTE</v>
          </cell>
        </row>
        <row r="252">
          <cell r="A252">
            <v>352</v>
          </cell>
          <cell r="B252" t="str">
            <v xml:space="preserve">ATM Estación Shell Square One (Santiago) </v>
          </cell>
          <cell r="C252" t="str">
            <v>NORTE</v>
          </cell>
        </row>
        <row r="253">
          <cell r="A253">
            <v>353</v>
          </cell>
          <cell r="B253" t="str">
            <v xml:space="preserve">ATM Estación Boulevard Juan Dolio </v>
          </cell>
          <cell r="C253" t="str">
            <v>ESTE</v>
          </cell>
        </row>
        <row r="254">
          <cell r="A254">
            <v>354</v>
          </cell>
          <cell r="B254" t="str">
            <v xml:space="preserve">ATM Oficina Núñez de Cáceres II </v>
          </cell>
          <cell r="C254" t="str">
            <v>DISTRITO NACIONAL</v>
          </cell>
        </row>
        <row r="255">
          <cell r="A255">
            <v>355</v>
          </cell>
          <cell r="B255" t="str">
            <v xml:space="preserve">ATM UNP Metro II </v>
          </cell>
          <cell r="C255" t="str">
            <v>DISTRITO NACIONAL</v>
          </cell>
        </row>
        <row r="256">
          <cell r="A256">
            <v>356</v>
          </cell>
          <cell r="B256" t="str">
            <v xml:space="preserve">ATM Estación Sigma (San Cristóbal) </v>
          </cell>
          <cell r="C256" t="str">
            <v>SUR</v>
          </cell>
        </row>
        <row r="257">
          <cell r="A257">
            <v>357</v>
          </cell>
          <cell r="B257" t="str">
            <v xml:space="preserve">ATM Universidad Nacional Evangélica (Santiago) </v>
          </cell>
          <cell r="C257" t="str">
            <v>NORTE</v>
          </cell>
        </row>
        <row r="258">
          <cell r="A258">
            <v>358</v>
          </cell>
          <cell r="B258" t="str">
            <v>ATM Ayuntamiento Cevico</v>
          </cell>
          <cell r="C258" t="str">
            <v>NORTE</v>
          </cell>
        </row>
        <row r="259">
          <cell r="A259">
            <v>359</v>
          </cell>
          <cell r="B259" t="str">
            <v>ATM S/M Bravo Ozama</v>
          </cell>
          <cell r="C259" t="str">
            <v>DISTRITO NACIONAL</v>
          </cell>
        </row>
        <row r="260">
          <cell r="A260">
            <v>360</v>
          </cell>
          <cell r="B260" t="str">
            <v>ATM Ayuntamiento Guayabal</v>
          </cell>
          <cell r="C260" t="str">
            <v>SUR</v>
          </cell>
        </row>
        <row r="261">
          <cell r="A261">
            <v>361</v>
          </cell>
          <cell r="B261" t="str">
            <v xml:space="preserve">ATM estacion Next Cumbre </v>
          </cell>
          <cell r="C261" t="str">
            <v>NORTE</v>
          </cell>
        </row>
        <row r="262">
          <cell r="A262">
            <v>363</v>
          </cell>
          <cell r="B262" t="str">
            <v>ATM Sirena Villa Mella</v>
          </cell>
          <cell r="C262" t="str">
            <v>DISTRITO NACIONAL</v>
          </cell>
        </row>
        <row r="263">
          <cell r="A263">
            <v>364</v>
          </cell>
          <cell r="B263" t="str">
            <v>ATM Tabadom Holding Santiago</v>
          </cell>
          <cell r="C263" t="str">
            <v>NORTE</v>
          </cell>
        </row>
        <row r="264">
          <cell r="A264">
            <v>365</v>
          </cell>
          <cell r="B264" t="str">
            <v>ATM CEMDOE</v>
          </cell>
          <cell r="C264" t="str">
            <v>DISTRITO NACIONAL</v>
          </cell>
        </row>
        <row r="265">
          <cell r="A265">
            <v>366</v>
          </cell>
          <cell r="B265" t="str">
            <v>ATM Oficina Boulevard (Higuey) II</v>
          </cell>
          <cell r="C265" t="str">
            <v>ESTE</v>
          </cell>
        </row>
        <row r="266">
          <cell r="A266">
            <v>367</v>
          </cell>
          <cell r="B266" t="str">
            <v>ATM Ayuntamiento El Puerto</v>
          </cell>
          <cell r="C266" t="str">
            <v>ESTE</v>
          </cell>
        </row>
        <row r="267">
          <cell r="A267">
            <v>368</v>
          </cell>
          <cell r="B267" t="str">
            <v>ATM Ayuntamiento Peralvillo</v>
          </cell>
          <cell r="C267" t="str">
            <v>ESTE</v>
          </cell>
        </row>
        <row r="268">
          <cell r="A268">
            <v>369</v>
          </cell>
          <cell r="B268" t="str">
            <v>ATM Plaza Lama Aut. Duarte</v>
          </cell>
          <cell r="C268" t="str">
            <v>DISTRITO NACIONAL</v>
          </cell>
        </row>
        <row r="269">
          <cell r="A269">
            <v>370</v>
          </cell>
          <cell r="B269" t="str">
            <v>ATM Oficina Cruce de Imbert II (puerto Plata)</v>
          </cell>
          <cell r="C269" t="str">
            <v>NORTE</v>
          </cell>
        </row>
        <row r="270">
          <cell r="A270">
            <v>371</v>
          </cell>
          <cell r="B270" t="str">
            <v>ATM AYUNTAMIENTO JIMA LA VEGA</v>
          </cell>
          <cell r="C270" t="str">
            <v>NORTE</v>
          </cell>
        </row>
        <row r="271">
          <cell r="A271">
            <v>372</v>
          </cell>
          <cell r="B271" t="str">
            <v>ATM Oficina Sánchez II</v>
          </cell>
          <cell r="C271" t="str">
            <v>NORTE</v>
          </cell>
        </row>
        <row r="272">
          <cell r="A272">
            <v>373</v>
          </cell>
          <cell r="B272" t="str">
            <v>S/M Tangui Nagua</v>
          </cell>
          <cell r="C272" t="str">
            <v>NORTE</v>
          </cell>
        </row>
        <row r="273">
          <cell r="A273">
            <v>374</v>
          </cell>
          <cell r="B273" t="str">
            <v>Ofic. Dual Blue Mall #2</v>
          </cell>
          <cell r="C273" t="str">
            <v>DISTRITO NACIONAL</v>
          </cell>
        </row>
        <row r="274">
          <cell r="A274">
            <v>375</v>
          </cell>
          <cell r="B274" t="str">
            <v>ATM Base Naval Las Caletas</v>
          </cell>
          <cell r="C274" t="str">
            <v>DISTRITO NACIONAL</v>
          </cell>
        </row>
        <row r="275">
          <cell r="A275">
            <v>376</v>
          </cell>
          <cell r="B275" t="str">
            <v>Ofic. Dual Blue Mall #3</v>
          </cell>
          <cell r="C275" t="str">
            <v>DISTRITO NACIONAL</v>
          </cell>
        </row>
        <row r="276">
          <cell r="A276">
            <v>377</v>
          </cell>
          <cell r="B276" t="str">
            <v>ATM Estación del Metro Eduardo Brito</v>
          </cell>
          <cell r="C276" t="str">
            <v>DISTRITO NACIONAL</v>
          </cell>
        </row>
        <row r="277">
          <cell r="A277">
            <v>378</v>
          </cell>
          <cell r="B277" t="str">
            <v>ATM UNP Villa Flores</v>
          </cell>
          <cell r="C277" t="str">
            <v>DISTRITO NACIONAL</v>
          </cell>
        </row>
        <row r="278">
          <cell r="A278">
            <v>380</v>
          </cell>
          <cell r="B278" t="str">
            <v xml:space="preserve">ATM Oficina Navarrete </v>
          </cell>
          <cell r="C278" t="str">
            <v>NORTE</v>
          </cell>
        </row>
        <row r="279">
          <cell r="A279">
            <v>382</v>
          </cell>
          <cell r="B279" t="str">
            <v>ATM Estacion Del Metro Maria Montes</v>
          </cell>
          <cell r="C279" t="str">
            <v>DISTRITO NACIONAL</v>
          </cell>
        </row>
        <row r="280">
          <cell r="A280">
            <v>383</v>
          </cell>
          <cell r="B280" t="str">
            <v>ATM S/M Daniel (Dajabón)</v>
          </cell>
          <cell r="C280" t="str">
            <v>NORTE</v>
          </cell>
        </row>
        <row r="281">
          <cell r="A281">
            <v>384</v>
          </cell>
          <cell r="B281" t="str">
            <v>ATM Sotano Torre Banreservas</v>
          </cell>
          <cell r="C281" t="str">
            <v>DISTRITO NACIONAL</v>
          </cell>
        </row>
        <row r="282">
          <cell r="A282">
            <v>385</v>
          </cell>
          <cell r="B282" t="str">
            <v xml:space="preserve">ATM Plaza Verón I </v>
          </cell>
          <cell r="C282" t="str">
            <v>ESTE</v>
          </cell>
        </row>
        <row r="283">
          <cell r="A283">
            <v>386</v>
          </cell>
          <cell r="B283" t="str">
            <v xml:space="preserve">ATM Plaza Verón II </v>
          </cell>
          <cell r="C283" t="str">
            <v>ESTE</v>
          </cell>
        </row>
        <row r="284">
          <cell r="A284">
            <v>387</v>
          </cell>
          <cell r="B284" t="str">
            <v xml:space="preserve">ATM S/M La Cadena San Vicente de Paul </v>
          </cell>
          <cell r="C284" t="str">
            <v>DISTRITO NACIONAL</v>
          </cell>
        </row>
        <row r="285">
          <cell r="A285">
            <v>388</v>
          </cell>
          <cell r="B285" t="str">
            <v xml:space="preserve">ATM Multicentro La Sirena Puerto Plata </v>
          </cell>
          <cell r="C285" t="str">
            <v>NORTE</v>
          </cell>
        </row>
        <row r="286">
          <cell r="A286">
            <v>389</v>
          </cell>
          <cell r="B286" t="str">
            <v xml:space="preserve">ATM Casino Hotel Princess </v>
          </cell>
          <cell r="C286" t="str">
            <v>DISTRITO NACIONAL</v>
          </cell>
        </row>
        <row r="287">
          <cell r="A287">
            <v>390</v>
          </cell>
          <cell r="B287" t="str">
            <v xml:space="preserve">ATM Oficina Boca Chica II </v>
          </cell>
          <cell r="C287" t="str">
            <v>DISTRITO NACIONAL</v>
          </cell>
        </row>
        <row r="288">
          <cell r="A288">
            <v>391</v>
          </cell>
          <cell r="B288" t="str">
            <v xml:space="preserve">ATM S/M Jumbo Luperón </v>
          </cell>
          <cell r="C288" t="str">
            <v>DISTRITO NACIONAL</v>
          </cell>
        </row>
        <row r="289">
          <cell r="A289">
            <v>392</v>
          </cell>
          <cell r="B289" t="str">
            <v xml:space="preserve">ATM Oficina San Juan de la Maguana II </v>
          </cell>
          <cell r="C289" t="str">
            <v>SUR</v>
          </cell>
        </row>
        <row r="290">
          <cell r="A290">
            <v>394</v>
          </cell>
          <cell r="B290" t="str">
            <v xml:space="preserve">ATM Multicentro La Sirena Luperón </v>
          </cell>
          <cell r="C290" t="str">
            <v>DISTRITO NACIONAL</v>
          </cell>
        </row>
        <row r="291">
          <cell r="A291">
            <v>395</v>
          </cell>
          <cell r="B291" t="str">
            <v xml:space="preserve">ATM UNP Sabana Iglesia </v>
          </cell>
          <cell r="C291" t="str">
            <v>NORTE</v>
          </cell>
        </row>
        <row r="292">
          <cell r="A292">
            <v>396</v>
          </cell>
          <cell r="B292" t="str">
            <v xml:space="preserve">ATM Oficina Plaza Ulloa (La Fuente)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>ATM Autobanco Plaza Moderna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  <row r="843">
          <cell r="A843">
            <v>379</v>
          </cell>
          <cell r="B843" t="str">
            <v>ATM S/M Nacional Plaza Central</v>
          </cell>
          <cell r="C843" t="str">
            <v>DISTRITO NACIONAL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7" t="s">
        <v>58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112.832442129627 días</v>
      </c>
      <c r="B3" s="94" t="s">
        <v>2532</v>
      </c>
      <c r="C3" s="96">
        <v>44325.167557870373</v>
      </c>
      <c r="D3" s="96" t="s">
        <v>2174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25" t="s">
        <v>2612</v>
      </c>
    </row>
    <row r="4" spans="1:11" ht="18" x14ac:dyDescent="0.25">
      <c r="A4" s="107" t="str">
        <f t="shared" ref="A4:A12" ca="1" si="0">CONCATENATE(TODAY()-C4," días")</f>
        <v>75.4985879629603 días</v>
      </c>
      <c r="B4" s="103">
        <v>3335920777</v>
      </c>
      <c r="C4" s="96">
        <v>44362.50141203704</v>
      </c>
      <c r="D4" s="96" t="s">
        <v>2174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25" t="s">
        <v>2613</v>
      </c>
    </row>
    <row r="5" spans="1:11" ht="18" x14ac:dyDescent="0.25">
      <c r="A5" s="107" t="str">
        <f ca="1">CONCATENATE(TODAY()-C5," días")</f>
        <v>65.4985879629603 días</v>
      </c>
      <c r="B5" s="105">
        <v>3335933212</v>
      </c>
      <c r="C5" s="96">
        <v>44372.50141203704</v>
      </c>
      <c r="D5" s="96" t="s">
        <v>2174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25" t="s">
        <v>2612</v>
      </c>
    </row>
    <row r="6" spans="1:11" ht="18" x14ac:dyDescent="0.25">
      <c r="A6" s="107" t="str">
        <f t="shared" ca="1" si="0"/>
        <v>65.5651273148178 días</v>
      </c>
      <c r="B6" s="105">
        <v>3335932386</v>
      </c>
      <c r="C6" s="96">
        <v>44372.434872685182</v>
      </c>
      <c r="D6" s="96" t="s">
        <v>2174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2612</v>
      </c>
    </row>
    <row r="7" spans="1:11" ht="18" x14ac:dyDescent="0.25">
      <c r="A7" s="107" t="str">
        <f t="shared" ca="1" si="0"/>
        <v>36.0556018518546 días</v>
      </c>
      <c r="B7" s="109">
        <v>3335965969</v>
      </c>
      <c r="C7" s="96">
        <v>44401.944398148145</v>
      </c>
      <c r="D7" s="96" t="s">
        <v>2174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2584</v>
      </c>
    </row>
    <row r="8" spans="1:11" ht="18" x14ac:dyDescent="0.25">
      <c r="A8" s="107" t="str">
        <f t="shared" ca="1" si="0"/>
        <v>30.4964583333349 días</v>
      </c>
      <c r="B8" s="109">
        <v>3335972458</v>
      </c>
      <c r="C8" s="96">
        <v>44407.503541666665</v>
      </c>
      <c r="D8" s="96" t="s">
        <v>2174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25" t="s">
        <v>2605</v>
      </c>
    </row>
    <row r="9" spans="1:11" ht="18" x14ac:dyDescent="0.25">
      <c r="A9" s="107" t="str">
        <f t="shared" ca="1" si="0"/>
        <v>17.0611689814832 días</v>
      </c>
      <c r="B9" s="126" t="s">
        <v>2610</v>
      </c>
      <c r="C9" s="96">
        <v>44420.938831018517</v>
      </c>
      <c r="D9" s="96" t="s">
        <v>2174</v>
      </c>
      <c r="E9" s="124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25" t="s">
        <v>2584</v>
      </c>
    </row>
    <row r="10" spans="1:11" ht="18" x14ac:dyDescent="0.25">
      <c r="A10" s="107" t="str">
        <f t="shared" ca="1" si="0"/>
        <v>19.1852893518517 días</v>
      </c>
      <c r="B10" s="126" t="s">
        <v>2609</v>
      </c>
      <c r="C10" s="96">
        <v>44418.814710648148</v>
      </c>
      <c r="D10" s="96" t="s">
        <v>2174</v>
      </c>
      <c r="E10" s="126">
        <v>318</v>
      </c>
      <c r="F10" s="97" t="str">
        <f>VLOOKUP(E10,'LISTADO ATM'!$A$2:$B$821,2,0)</f>
        <v>ATM Autoservicio Lope de Vega</v>
      </c>
      <c r="G10" s="97" t="str">
        <f>VLOOKUP(E10,VIP!$A$2:$O4530,6,0)</f>
        <v>NO</v>
      </c>
      <c r="H10" s="97" t="str">
        <f>VLOOKUP(E10,VIP!$A$2:$O4562,7,FALSE)</f>
        <v>Si</v>
      </c>
      <c r="I10" s="97" t="str">
        <f>VLOOKUP(E10,VIP!$A$2:$O4439,8,FALSE)</f>
        <v>Si</v>
      </c>
      <c r="J10" s="97" t="str">
        <f>VLOOKUP(E10,VIP!$A$2:$O4368,8,FALSE)</f>
        <v>Si</v>
      </c>
      <c r="K10" s="125" t="s">
        <v>2213</v>
      </c>
    </row>
    <row r="11" spans="1:11" ht="18" x14ac:dyDescent="0.25">
      <c r="A11" s="107" t="str">
        <f t="shared" ca="1" si="0"/>
        <v>15.2875578703679 días</v>
      </c>
      <c r="B11" s="126" t="s">
        <v>2615</v>
      </c>
      <c r="C11" s="96">
        <v>44422.712442129632</v>
      </c>
      <c r="D11" s="96" t="s">
        <v>2174</v>
      </c>
      <c r="E11" s="126">
        <v>735</v>
      </c>
      <c r="F11" s="97" t="str">
        <f>VLOOKUP(E11,'LISTADO ATM'!$A$2:$B$821,2,0)</f>
        <v xml:space="preserve">ATM Oficina Independencia II  </v>
      </c>
      <c r="G11" s="97" t="str">
        <f>VLOOKUP(E11,VIP!$A$2:$O4531,6,0)</f>
        <v>NO</v>
      </c>
      <c r="H11" s="97" t="str">
        <f>VLOOKUP(E11,VIP!$A$2:$O4563,7,FALSE)</f>
        <v>Si</v>
      </c>
      <c r="I11" s="97" t="str">
        <f>VLOOKUP(E11,VIP!$A$2:$O4440,8,FALSE)</f>
        <v>Si</v>
      </c>
      <c r="J11" s="97" t="str">
        <f>VLOOKUP(E11,VIP!$A$2:$O4369,8,FALSE)</f>
        <v>Si</v>
      </c>
      <c r="K11" s="125" t="s">
        <v>2621</v>
      </c>
    </row>
    <row r="12" spans="1:11" ht="18" x14ac:dyDescent="0.25">
      <c r="A12" s="107" t="str">
        <f t="shared" ca="1" si="0"/>
        <v>15.1782986111139 días</v>
      </c>
      <c r="B12" s="126" t="s">
        <v>2614</v>
      </c>
      <c r="C12" s="96">
        <v>44422.821701388886</v>
      </c>
      <c r="D12" s="96" t="s">
        <v>2174</v>
      </c>
      <c r="E12" s="126">
        <v>377</v>
      </c>
      <c r="F12" s="97" t="str">
        <f>VLOOKUP(E12,'LISTADO ATM'!$A$2:$B$821,2,0)</f>
        <v>ATM Estación del Metro Eduardo Brito</v>
      </c>
      <c r="G12" s="97" t="str">
        <f>VLOOKUP(E12,VIP!$A$2:$O4532,6,0)</f>
        <v>NO</v>
      </c>
      <c r="H12" s="97" t="str">
        <f>VLOOKUP(E12,VIP!$A$2:$O4564,7,FALSE)</f>
        <v>Si</v>
      </c>
      <c r="I12" s="97" t="str">
        <f>VLOOKUP(E12,VIP!$A$2:$O4441,8,FALSE)</f>
        <v>Si</v>
      </c>
      <c r="J12" s="97" t="str">
        <f>VLOOKUP(E12,VIP!$A$2:$O4370,8,FALSE)</f>
        <v>Si</v>
      </c>
      <c r="K12" s="125" t="s">
        <v>2213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80" priority="99402"/>
  </conditionalFormatting>
  <conditionalFormatting sqref="E3">
    <cfRule type="duplicateValues" dxfId="79" priority="121765"/>
  </conditionalFormatting>
  <conditionalFormatting sqref="E3">
    <cfRule type="duplicateValues" dxfId="78" priority="121766"/>
    <cfRule type="duplicateValues" dxfId="77" priority="121767"/>
  </conditionalFormatting>
  <conditionalFormatting sqref="E3">
    <cfRule type="duplicateValues" dxfId="76" priority="121768"/>
    <cfRule type="duplicateValues" dxfId="75" priority="121769"/>
    <cfRule type="duplicateValues" dxfId="74" priority="121770"/>
    <cfRule type="duplicateValues" dxfId="73" priority="121771"/>
  </conditionalFormatting>
  <conditionalFormatting sqref="B3">
    <cfRule type="duplicateValues" dxfId="72" priority="121772"/>
  </conditionalFormatting>
  <conditionalFormatting sqref="E4">
    <cfRule type="duplicateValues" dxfId="71" priority="117"/>
  </conditionalFormatting>
  <conditionalFormatting sqref="E4">
    <cfRule type="duplicateValues" dxfId="70" priority="114"/>
    <cfRule type="duplicateValues" dxfId="69" priority="115"/>
    <cfRule type="duplicateValues" dxfId="68" priority="116"/>
  </conditionalFormatting>
  <conditionalFormatting sqref="E4">
    <cfRule type="duplicateValues" dxfId="67" priority="113"/>
  </conditionalFormatting>
  <conditionalFormatting sqref="E4">
    <cfRule type="duplicateValues" dxfId="66" priority="110"/>
    <cfRule type="duplicateValues" dxfId="65" priority="111"/>
    <cfRule type="duplicateValues" dxfId="64" priority="112"/>
  </conditionalFormatting>
  <conditionalFormatting sqref="B4">
    <cfRule type="duplicateValues" dxfId="63" priority="109"/>
  </conditionalFormatting>
  <conditionalFormatting sqref="E4">
    <cfRule type="duplicateValues" dxfId="62" priority="108"/>
  </conditionalFormatting>
  <conditionalFormatting sqref="B5">
    <cfRule type="duplicateValues" dxfId="61" priority="92"/>
  </conditionalFormatting>
  <conditionalFormatting sqref="E5">
    <cfRule type="duplicateValues" dxfId="60" priority="91"/>
  </conditionalFormatting>
  <conditionalFormatting sqref="E5">
    <cfRule type="duplicateValues" dxfId="59" priority="88"/>
    <cfRule type="duplicateValues" dxfId="58" priority="89"/>
    <cfRule type="duplicateValues" dxfId="57" priority="90"/>
  </conditionalFormatting>
  <conditionalFormatting sqref="E5">
    <cfRule type="duplicateValues" dxfId="56" priority="87"/>
  </conditionalFormatting>
  <conditionalFormatting sqref="E5">
    <cfRule type="duplicateValues" dxfId="55" priority="84"/>
    <cfRule type="duplicateValues" dxfId="54" priority="85"/>
    <cfRule type="duplicateValues" dxfId="53" priority="86"/>
  </conditionalFormatting>
  <conditionalFormatting sqref="E5">
    <cfRule type="duplicateValues" dxfId="52" priority="83"/>
  </conditionalFormatting>
  <conditionalFormatting sqref="E7">
    <cfRule type="duplicateValues" dxfId="51" priority="36"/>
  </conditionalFormatting>
  <conditionalFormatting sqref="E7">
    <cfRule type="duplicateValues" dxfId="50" priority="34"/>
    <cfRule type="duplicateValues" dxfId="49" priority="35"/>
  </conditionalFormatting>
  <conditionalFormatting sqref="E7">
    <cfRule type="duplicateValues" dxfId="48" priority="31"/>
    <cfRule type="duplicateValues" dxfId="47" priority="32"/>
    <cfRule type="duplicateValues" dxfId="46" priority="33"/>
  </conditionalFormatting>
  <conditionalFormatting sqref="E7">
    <cfRule type="duplicateValues" dxfId="45" priority="27"/>
    <cfRule type="duplicateValues" dxfId="44" priority="28"/>
    <cfRule type="duplicateValues" dxfId="43" priority="29"/>
    <cfRule type="duplicateValues" dxfId="42" priority="30"/>
  </conditionalFormatting>
  <conditionalFormatting sqref="B7">
    <cfRule type="duplicateValues" dxfId="41" priority="26"/>
  </conditionalFormatting>
  <conditionalFormatting sqref="B7">
    <cfRule type="duplicateValues" dxfId="40" priority="24"/>
    <cfRule type="duplicateValues" dxfId="39" priority="25"/>
  </conditionalFormatting>
  <conditionalFormatting sqref="E8">
    <cfRule type="duplicateValues" dxfId="38" priority="23"/>
  </conditionalFormatting>
  <conditionalFormatting sqref="E8">
    <cfRule type="duplicateValues" dxfId="37" priority="22"/>
  </conditionalFormatting>
  <conditionalFormatting sqref="B8">
    <cfRule type="duplicateValues" dxfId="36" priority="21"/>
  </conditionalFormatting>
  <conditionalFormatting sqref="E8">
    <cfRule type="duplicateValues" dxfId="35" priority="20"/>
  </conditionalFormatting>
  <conditionalFormatting sqref="B8">
    <cfRule type="duplicateValues" dxfId="34" priority="19"/>
  </conditionalFormatting>
  <conditionalFormatting sqref="E8">
    <cfRule type="duplicateValues" dxfId="33" priority="18"/>
  </conditionalFormatting>
  <conditionalFormatting sqref="E9">
    <cfRule type="duplicateValues" dxfId="32" priority="7"/>
    <cfRule type="duplicateValues" dxfId="31" priority="8"/>
    <cfRule type="duplicateValues" dxfId="30" priority="9"/>
    <cfRule type="duplicateValues" dxfId="29" priority="10"/>
  </conditionalFormatting>
  <conditionalFormatting sqref="B9">
    <cfRule type="duplicateValues" dxfId="28" priority="130228"/>
  </conditionalFormatting>
  <conditionalFormatting sqref="E6">
    <cfRule type="duplicateValues" dxfId="27" priority="130230"/>
  </conditionalFormatting>
  <conditionalFormatting sqref="B6">
    <cfRule type="duplicateValues" dxfId="26" priority="130231"/>
  </conditionalFormatting>
  <conditionalFormatting sqref="B6">
    <cfRule type="duplicateValues" dxfId="25" priority="130232"/>
    <cfRule type="duplicateValues" dxfId="24" priority="130233"/>
    <cfRule type="duplicateValues" dxfId="23" priority="130234"/>
  </conditionalFormatting>
  <conditionalFormatting sqref="E6">
    <cfRule type="duplicateValues" dxfId="22" priority="130235"/>
    <cfRule type="duplicateValues" dxfId="21" priority="130236"/>
  </conditionalFormatting>
  <conditionalFormatting sqref="E6">
    <cfRule type="duplicateValues" dxfId="20" priority="130237"/>
    <cfRule type="duplicateValues" dxfId="19" priority="130238"/>
    <cfRule type="duplicateValues" dxfId="18" priority="130239"/>
  </conditionalFormatting>
  <conditionalFormatting sqref="E6">
    <cfRule type="duplicateValues" dxfId="17" priority="130240"/>
    <cfRule type="duplicateValues" dxfId="16" priority="130241"/>
    <cfRule type="duplicateValues" dxfId="15" priority="130242"/>
    <cfRule type="duplicateValues" dxfId="14" priority="130243"/>
  </conditionalFormatting>
  <conditionalFormatting sqref="B10:B12">
    <cfRule type="duplicateValues" dxfId="13" priority="2"/>
  </conditionalFormatting>
  <conditionalFormatting sqref="E10:E12">
    <cfRule type="duplicateValues" dxfId="12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2618</v>
      </c>
      <c r="C5" s="29" t="s">
        <v>2617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8">
        <v>7</v>
      </c>
      <c r="B8" s="89" t="s">
        <v>2023</v>
      </c>
      <c r="C8" s="89" t="s">
        <v>2523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2518</v>
      </c>
      <c r="C16" s="29" t="s">
        <v>2474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2519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2520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2517</v>
      </c>
      <c r="C29" s="29" t="s">
        <v>2473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2475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2476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2531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2477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2574</v>
      </c>
      <c r="C148" s="113" t="s">
        <v>2575</v>
      </c>
      <c r="D148" s="113" t="s">
        <v>72</v>
      </c>
      <c r="E148" s="113" t="s">
        <v>82</v>
      </c>
      <c r="F148" s="113" t="s">
        <v>2025</v>
      </c>
      <c r="G148" s="113" t="s">
        <v>2027</v>
      </c>
      <c r="H148" s="113" t="s">
        <v>2027</v>
      </c>
      <c r="I148" s="113"/>
      <c r="J148" s="113" t="s">
        <v>2027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2595</v>
      </c>
      <c r="C212" s="29" t="s">
        <v>2588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2521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2478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2505</v>
      </c>
      <c r="C238" s="29" t="s">
        <v>2492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2479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2506</v>
      </c>
      <c r="C242" s="29" t="s">
        <v>2493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2550</v>
      </c>
      <c r="C244" s="29" t="s">
        <v>2573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2471</v>
      </c>
      <c r="D253" s="29" t="s">
        <v>87</v>
      </c>
      <c r="E253" s="29" t="s">
        <v>90</v>
      </c>
      <c r="F253" s="32" t="s">
        <v>2025</v>
      </c>
      <c r="G253" s="32" t="s">
        <v>2472</v>
      </c>
      <c r="H253" s="32" t="s">
        <v>2472</v>
      </c>
      <c r="I253" s="32" t="s">
        <v>1274</v>
      </c>
      <c r="J253" s="32" t="s">
        <v>2027</v>
      </c>
      <c r="K253" s="32" t="s">
        <v>2472</v>
      </c>
      <c r="L253" s="32" t="s">
        <v>2472</v>
      </c>
      <c r="M253" s="32" t="s">
        <v>2472</v>
      </c>
      <c r="N253" s="32" t="s">
        <v>2472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2507</v>
      </c>
      <c r="C255" s="29" t="s">
        <v>2494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2508</v>
      </c>
      <c r="C257" s="29" t="s">
        <v>2495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2509</v>
      </c>
      <c r="C259" s="29" t="s">
        <v>2496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2510</v>
      </c>
      <c r="C260" s="29" t="s">
        <v>2497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2504</v>
      </c>
      <c r="C261" s="29" t="s">
        <v>2491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2542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2606</v>
      </c>
      <c r="C265" s="29" t="s">
        <v>2567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2596</v>
      </c>
      <c r="C266" s="29" t="s">
        <v>2589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2514</v>
      </c>
      <c r="C267" s="29" t="s">
        <v>2501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2597</v>
      </c>
      <c r="C268" s="29" t="s">
        <v>2590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2481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2480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2482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2515</v>
      </c>
      <c r="C274" s="29" t="s">
        <v>2502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2483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2598</v>
      </c>
      <c r="C287" s="29" t="s">
        <v>2591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2599</v>
      </c>
      <c r="C298" s="29" t="s">
        <v>2592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2025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2587</v>
      </c>
      <c r="C312" s="32" t="s">
        <v>2586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2600</v>
      </c>
      <c r="C331" s="29" t="s">
        <v>2593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2204</v>
      </c>
      <c r="C340" s="121" t="s">
        <v>2171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2025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2572</v>
      </c>
      <c r="C343" s="32" t="s">
        <v>2571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2601</v>
      </c>
      <c r="C345" s="29" t="s">
        <v>2594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2603</v>
      </c>
      <c r="C347" s="29" t="s">
        <v>2604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2484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2580</v>
      </c>
      <c r="C350" s="32" t="s">
        <v>2579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2511</v>
      </c>
      <c r="C363" s="29" t="s">
        <v>2498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2607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2485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2525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2512</v>
      </c>
      <c r="C438" s="29" t="s">
        <v>2499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2524</v>
      </c>
      <c r="D447" s="81" t="s">
        <v>72</v>
      </c>
      <c r="E447" s="81" t="s">
        <v>73</v>
      </c>
      <c r="F447" s="81" t="s">
        <v>2025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2486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2487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2516</v>
      </c>
      <c r="C514" s="29" t="s">
        <v>2503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2513</v>
      </c>
      <c r="C639" s="29" t="s">
        <v>2500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2488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2489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2490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1892</v>
      </c>
      <c r="C804" s="86" t="s">
        <v>1893</v>
      </c>
      <c r="D804" s="85" t="s">
        <v>72</v>
      </c>
      <c r="E804" s="86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2014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7">
        <v>991</v>
      </c>
      <c r="B823" s="128" t="s">
        <v>1159</v>
      </c>
      <c r="C823" s="55" t="s">
        <v>1160</v>
      </c>
      <c r="D823" s="55" t="s">
        <v>72</v>
      </c>
      <c r="E823" s="55" t="s">
        <v>105</v>
      </c>
      <c r="F823" s="128" t="s">
        <v>2025</v>
      </c>
      <c r="G823" s="128" t="s">
        <v>77</v>
      </c>
      <c r="H823" s="128" t="s">
        <v>77</v>
      </c>
      <c r="I823" s="128" t="s">
        <v>74</v>
      </c>
      <c r="J823" s="128" t="s">
        <v>77</v>
      </c>
      <c r="K823" s="128" t="s">
        <v>74</v>
      </c>
      <c r="L823" s="128" t="s">
        <v>74</v>
      </c>
      <c r="M823" s="128" t="s">
        <v>74</v>
      </c>
      <c r="N823" s="128" t="s">
        <v>77</v>
      </c>
      <c r="O823" s="128" t="s">
        <v>1177</v>
      </c>
    </row>
  </sheetData>
  <autoFilter ref="A1:O822">
    <filterColumn colId="4">
      <filters>
        <filter val="Norte"/>
      </filters>
    </filterColumn>
    <sortState ref="A4:O823">
      <sortCondition sortBy="cellColor" ref="A1:A822" dxfId="226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1" priority="12"/>
  </conditionalFormatting>
  <conditionalFormatting sqref="B823:B1048576 B1:B810">
    <cfRule type="duplicateValues" dxfId="10" priority="11"/>
  </conditionalFormatting>
  <conditionalFormatting sqref="A811:A814">
    <cfRule type="duplicateValues" dxfId="9" priority="10"/>
  </conditionalFormatting>
  <conditionalFormatting sqref="B811:B814">
    <cfRule type="duplicateValues" dxfId="8" priority="9"/>
  </conditionalFormatting>
  <conditionalFormatting sqref="A823:A1048576 A1:A814">
    <cfRule type="duplicateValues" dxfId="7" priority="8"/>
  </conditionalFormatting>
  <conditionalFormatting sqref="A815:A821">
    <cfRule type="duplicateValues" dxfId="6" priority="7"/>
  </conditionalFormatting>
  <conditionalFormatting sqref="B815:B821">
    <cfRule type="duplicateValues" dxfId="5" priority="6"/>
  </conditionalFormatting>
  <conditionalFormatting sqref="A815:A821">
    <cfRule type="duplicateValues" dxfId="4" priority="5"/>
  </conditionalFormatting>
  <conditionalFormatting sqref="A822">
    <cfRule type="duplicateValues" dxfId="3" priority="4"/>
  </conditionalFormatting>
  <conditionalFormatting sqref="A822">
    <cfRule type="duplicateValues" dxfId="2" priority="2"/>
  </conditionalFormatting>
  <conditionalFormatting sqref="B822">
    <cfRule type="duplicateValues" dxfId="1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9" t="s">
        <v>0</v>
      </c>
      <c r="B1" s="22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1" t="s">
        <v>8</v>
      </c>
      <c r="B9" s="222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3" t="s">
        <v>9</v>
      </c>
      <c r="B14" s="22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Y1032332"/>
  <sheetViews>
    <sheetView tabSelected="1" zoomScaleNormal="100" workbookViewId="0">
      <pane ySplit="4" topLeftCell="A5" activePane="bottomLeft" state="frozen"/>
      <selection pane="bottomLeft" activeCell="M210" sqref="M210"/>
    </sheetView>
  </sheetViews>
  <sheetFormatPr baseColWidth="10" defaultColWidth="24.7109375" defaultRowHeight="15" x14ac:dyDescent="0.25"/>
  <cols>
    <col min="1" max="1" width="24.5703125" style="101" bestFit="1" customWidth="1"/>
    <col min="2" max="2" width="19" style="83" bestFit="1" customWidth="1"/>
    <col min="3" max="3" width="16.28515625" style="43" bestFit="1" customWidth="1"/>
    <col min="4" max="4" width="26.140625" style="101" bestFit="1" customWidth="1"/>
    <col min="5" max="5" width="10.5703125" style="75" bestFit="1" customWidth="1"/>
    <col min="6" max="6" width="11" style="44" bestFit="1" customWidth="1"/>
    <col min="7" max="7" width="57.28515625" style="44" bestFit="1" customWidth="1"/>
    <col min="8" max="11" width="5.140625" style="44" bestFit="1" customWidth="1"/>
    <col min="12" max="12" width="47.28515625" style="44" bestFit="1" customWidth="1"/>
    <col min="13" max="13" width="18.140625" style="101" bestFit="1" customWidth="1"/>
    <col min="14" max="14" width="16.42578125" style="101" bestFit="1" customWidth="1"/>
    <col min="15" max="15" width="38.7109375" style="101" bestFit="1" customWidth="1"/>
    <col min="16" max="16" width="22.140625" style="78" bestFit="1" customWidth="1"/>
    <col min="17" max="17" width="49" style="69" bestFit="1" customWidth="1"/>
    <col min="18" max="16384" width="24.7109375" style="42"/>
  </cols>
  <sheetData>
    <row r="1" spans="1:23" ht="18" x14ac:dyDescent="0.25">
      <c r="A1" s="161" t="s">
        <v>2147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3"/>
    </row>
    <row r="2" spans="1:23" ht="18" x14ac:dyDescent="0.25">
      <c r="A2" s="158" t="s">
        <v>2144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60"/>
    </row>
    <row r="3" spans="1:23" ht="18.75" thickBot="1" x14ac:dyDescent="0.3">
      <c r="A3" s="164" t="s">
        <v>2641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6"/>
    </row>
    <row r="4" spans="1:23" s="25" customFormat="1" ht="18" x14ac:dyDescent="0.25">
      <c r="A4" s="91" t="s">
        <v>2387</v>
      </c>
      <c r="B4" s="90" t="s">
        <v>2209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2397</v>
      </c>
      <c r="M4" s="45" t="s">
        <v>14</v>
      </c>
      <c r="N4" s="45" t="s">
        <v>2411</v>
      </c>
      <c r="O4" s="65" t="s">
        <v>2443</v>
      </c>
      <c r="P4" s="65"/>
      <c r="Q4" s="92" t="s">
        <v>2430</v>
      </c>
    </row>
    <row r="5" spans="1:23" ht="18" x14ac:dyDescent="0.25">
      <c r="A5" s="132" t="str">
        <f>VLOOKUP(E5,'LISTADO ATM'!$A$2:$C$901,3,0)</f>
        <v>DISTRITO NACIONAL</v>
      </c>
      <c r="B5" s="126">
        <v>3336000027</v>
      </c>
      <c r="C5" s="96">
        <v>44432.61141203704</v>
      </c>
      <c r="D5" s="96" t="s">
        <v>2174</v>
      </c>
      <c r="E5" s="126">
        <v>14</v>
      </c>
      <c r="F5" s="132" t="str">
        <f>VLOOKUP(E5,VIP!$A$2:$O15406,2,0)</f>
        <v>DRBR014</v>
      </c>
      <c r="G5" s="132" t="str">
        <f>VLOOKUP(E5,'LISTADO ATM'!$A$2:$B$900,2,0)</f>
        <v xml:space="preserve">ATM Oficina Aeropuerto Las Américas I </v>
      </c>
      <c r="H5" s="132" t="str">
        <f>VLOOKUP(E5,VIP!$A$2:$O20367,7,FALSE)</f>
        <v>Si</v>
      </c>
      <c r="I5" s="132" t="str">
        <f>VLOOKUP(E5,VIP!$A$2:$O12332,8,FALSE)</f>
        <v>Si</v>
      </c>
      <c r="J5" s="132" t="str">
        <f>VLOOKUP(E5,VIP!$A$2:$O12282,8,FALSE)</f>
        <v>Si</v>
      </c>
      <c r="K5" s="132" t="str">
        <f>VLOOKUP(E5,VIP!$A$2:$O15856,6,0)</f>
        <v>NO</v>
      </c>
      <c r="L5" s="130" t="s">
        <v>2213</v>
      </c>
      <c r="M5" s="95" t="s">
        <v>2438</v>
      </c>
      <c r="N5" s="95" t="s">
        <v>2444</v>
      </c>
      <c r="O5" s="132" t="s">
        <v>2446</v>
      </c>
      <c r="P5" s="145"/>
      <c r="Q5" s="129" t="s">
        <v>2213</v>
      </c>
      <c r="R5" s="44"/>
      <c r="S5" s="101"/>
      <c r="T5" s="101"/>
      <c r="U5" s="101"/>
      <c r="V5" s="78"/>
      <c r="W5" s="69"/>
    </row>
    <row r="6" spans="1:23" ht="18" x14ac:dyDescent="0.25">
      <c r="A6" s="132" t="str">
        <f>VLOOKUP(E6,'LISTADO ATM'!$A$2:$C$901,3,0)</f>
        <v>DISTRITO NACIONAL</v>
      </c>
      <c r="B6" s="126">
        <v>3336001033</v>
      </c>
      <c r="C6" s="96">
        <v>44433.442361111112</v>
      </c>
      <c r="D6" s="96" t="s">
        <v>2441</v>
      </c>
      <c r="E6" s="126">
        <v>113</v>
      </c>
      <c r="F6" s="132" t="str">
        <f>VLOOKUP(E6,VIP!$A$2:$O15568,2,0)</f>
        <v>DRBR113</v>
      </c>
      <c r="G6" s="132" t="str">
        <f>VLOOKUP(E6,'LISTADO ATM'!$A$2:$B$900,2,0)</f>
        <v xml:space="preserve">ATM Autoservicio Atalaya del Mar </v>
      </c>
      <c r="H6" s="132" t="str">
        <f>VLOOKUP(E6,VIP!$A$2:$O20529,7,FALSE)</f>
        <v>Si</v>
      </c>
      <c r="I6" s="132" t="str">
        <f>VLOOKUP(E6,VIP!$A$2:$O12494,8,FALSE)</f>
        <v>No</v>
      </c>
      <c r="J6" s="132" t="str">
        <f>VLOOKUP(E6,VIP!$A$2:$O12444,8,FALSE)</f>
        <v>No</v>
      </c>
      <c r="K6" s="132" t="str">
        <f>VLOOKUP(E6,VIP!$A$2:$O16018,6,0)</f>
        <v>NO</v>
      </c>
      <c r="L6" s="130" t="s">
        <v>2623</v>
      </c>
      <c r="M6" s="95" t="s">
        <v>2438</v>
      </c>
      <c r="N6" s="95" t="s">
        <v>2444</v>
      </c>
      <c r="O6" s="145" t="s">
        <v>2445</v>
      </c>
      <c r="P6" s="145"/>
      <c r="Q6" s="129" t="s">
        <v>2623</v>
      </c>
      <c r="R6" s="44"/>
      <c r="S6" s="101"/>
      <c r="T6" s="101"/>
      <c r="U6" s="101"/>
      <c r="V6" s="78"/>
      <c r="W6" s="69"/>
    </row>
    <row r="7" spans="1:23" ht="18" x14ac:dyDescent="0.25">
      <c r="A7" s="132" t="str">
        <f>VLOOKUP(E7,'LISTADO ATM'!$A$2:$C$901,3,0)</f>
        <v>DISTRITO NACIONAL</v>
      </c>
      <c r="B7" s="126">
        <v>3336002718</v>
      </c>
      <c r="C7" s="96">
        <v>44434.470625000002</v>
      </c>
      <c r="D7" s="96" t="s">
        <v>2174</v>
      </c>
      <c r="E7" s="126">
        <v>267</v>
      </c>
      <c r="F7" s="132" t="str">
        <f>VLOOKUP(E7,VIP!$A$2:$O15447,2,0)</f>
        <v>DRBR267</v>
      </c>
      <c r="G7" s="132" t="str">
        <f>VLOOKUP(E7,'LISTADO ATM'!$A$2:$B$900,2,0)</f>
        <v xml:space="preserve">ATM Centro de Caja México </v>
      </c>
      <c r="H7" s="132" t="str">
        <f>VLOOKUP(E7,VIP!$A$2:$O20408,7,FALSE)</f>
        <v>Si</v>
      </c>
      <c r="I7" s="132" t="str">
        <f>VLOOKUP(E7,VIP!$A$2:$O12373,8,FALSE)</f>
        <v>Si</v>
      </c>
      <c r="J7" s="132" t="str">
        <f>VLOOKUP(E7,VIP!$A$2:$O12323,8,FALSE)</f>
        <v>Si</v>
      </c>
      <c r="K7" s="132" t="str">
        <f>VLOOKUP(E7,VIP!$A$2:$O15897,6,0)</f>
        <v>NO</v>
      </c>
      <c r="L7" s="130" t="s">
        <v>2213</v>
      </c>
      <c r="M7" s="157" t="s">
        <v>2533</v>
      </c>
      <c r="N7" s="131" t="s">
        <v>2645</v>
      </c>
      <c r="O7" s="145" t="s">
        <v>2446</v>
      </c>
      <c r="P7" s="145"/>
      <c r="Q7" s="156" t="s">
        <v>2693</v>
      </c>
      <c r="R7" s="44"/>
      <c r="S7" s="101"/>
      <c r="T7" s="101"/>
      <c r="U7" s="101"/>
      <c r="V7" s="78"/>
      <c r="W7" s="69"/>
    </row>
    <row r="8" spans="1:23" ht="18" x14ac:dyDescent="0.25">
      <c r="A8" s="132" t="str">
        <f>VLOOKUP(E8,'LISTADO ATM'!$A$2:$C$901,3,0)</f>
        <v>DISTRITO NACIONAL</v>
      </c>
      <c r="B8" s="126">
        <v>3336003903</v>
      </c>
      <c r="C8" s="96">
        <v>44435.379710648151</v>
      </c>
      <c r="D8" s="96" t="s">
        <v>2174</v>
      </c>
      <c r="E8" s="126">
        <v>325</v>
      </c>
      <c r="F8" s="132" t="str">
        <f>VLOOKUP(E8,VIP!$A$2:$O15480,2,0)</f>
        <v>DRBR325</v>
      </c>
      <c r="G8" s="132" t="str">
        <f>VLOOKUP(E8,'LISTADO ATM'!$A$2:$B$900,2,0)</f>
        <v>ATM Casa Edwin</v>
      </c>
      <c r="H8" s="132" t="str">
        <f>VLOOKUP(E8,VIP!$A$2:$O20441,7,FALSE)</f>
        <v>Si</v>
      </c>
      <c r="I8" s="132" t="str">
        <f>VLOOKUP(E8,VIP!$A$2:$O12406,8,FALSE)</f>
        <v>Si</v>
      </c>
      <c r="J8" s="132" t="str">
        <f>VLOOKUP(E8,VIP!$A$2:$O12356,8,FALSE)</f>
        <v>Si</v>
      </c>
      <c r="K8" s="132" t="str">
        <f>VLOOKUP(E8,VIP!$A$2:$O15930,6,0)</f>
        <v>NO</v>
      </c>
      <c r="L8" s="130" t="s">
        <v>2239</v>
      </c>
      <c r="M8" s="157" t="s">
        <v>2533</v>
      </c>
      <c r="N8" s="131" t="s">
        <v>2645</v>
      </c>
      <c r="O8" s="145" t="s">
        <v>2446</v>
      </c>
      <c r="P8" s="145"/>
      <c r="Q8" s="156" t="s">
        <v>2701</v>
      </c>
      <c r="R8" s="44"/>
      <c r="S8" s="101"/>
      <c r="T8" s="101"/>
      <c r="U8" s="101"/>
      <c r="V8" s="78"/>
      <c r="W8" s="69"/>
    </row>
    <row r="9" spans="1:23" ht="18" x14ac:dyDescent="0.25">
      <c r="A9" s="132" t="str">
        <f>VLOOKUP(E9,'LISTADO ATM'!$A$2:$C$901,3,0)</f>
        <v>DISTRITO NACIONAL</v>
      </c>
      <c r="B9" s="126">
        <v>3336004026</v>
      </c>
      <c r="C9" s="96">
        <v>44435.407569444447</v>
      </c>
      <c r="D9" s="96" t="s">
        <v>2174</v>
      </c>
      <c r="E9" s="126">
        <v>989</v>
      </c>
      <c r="F9" s="132" t="str">
        <f>VLOOKUP(E9,VIP!$A$2:$O15474,2,0)</f>
        <v>DRBR989</v>
      </c>
      <c r="G9" s="132" t="str">
        <f>VLOOKUP(E9,'LISTADO ATM'!$A$2:$B$900,2,0)</f>
        <v xml:space="preserve">ATM Ministerio de Deportes </v>
      </c>
      <c r="H9" s="132" t="str">
        <f>VLOOKUP(E9,VIP!$A$2:$O20435,7,FALSE)</f>
        <v>Si</v>
      </c>
      <c r="I9" s="132" t="str">
        <f>VLOOKUP(E9,VIP!$A$2:$O12400,8,FALSE)</f>
        <v>Si</v>
      </c>
      <c r="J9" s="132" t="str">
        <f>VLOOKUP(E9,VIP!$A$2:$O12350,8,FALSE)</f>
        <v>Si</v>
      </c>
      <c r="K9" s="132" t="str">
        <f>VLOOKUP(E9,VIP!$A$2:$O15924,6,0)</f>
        <v>NO</v>
      </c>
      <c r="L9" s="130" t="s">
        <v>2213</v>
      </c>
      <c r="M9" s="157" t="s">
        <v>2533</v>
      </c>
      <c r="N9" s="131" t="s">
        <v>2645</v>
      </c>
      <c r="O9" s="145" t="s">
        <v>2446</v>
      </c>
      <c r="P9" s="145"/>
      <c r="Q9" s="156" t="s">
        <v>2694</v>
      </c>
      <c r="R9" s="44"/>
      <c r="S9" s="101"/>
      <c r="T9" s="101"/>
      <c r="U9" s="101"/>
      <c r="V9" s="78"/>
      <c r="W9" s="69"/>
    </row>
    <row r="10" spans="1:23" ht="18" x14ac:dyDescent="0.25">
      <c r="A10" s="132" t="str">
        <f>VLOOKUP(E10,'LISTADO ATM'!$A$2:$C$901,3,0)</f>
        <v>SUR</v>
      </c>
      <c r="B10" s="126">
        <v>3336004580</v>
      </c>
      <c r="C10" s="96">
        <v>44435.55846064815</v>
      </c>
      <c r="D10" s="96" t="s">
        <v>2174</v>
      </c>
      <c r="E10" s="126">
        <v>730</v>
      </c>
      <c r="F10" s="132" t="str">
        <f>VLOOKUP(E10,VIP!$A$2:$O15469,2,0)</f>
        <v>DRBR082</v>
      </c>
      <c r="G10" s="132" t="str">
        <f>VLOOKUP(E10,'LISTADO ATM'!$A$2:$B$900,2,0)</f>
        <v xml:space="preserve">ATM Palacio de Justicia Barahona </v>
      </c>
      <c r="H10" s="132" t="str">
        <f>VLOOKUP(E10,VIP!$A$2:$O20430,7,FALSE)</f>
        <v>Si</v>
      </c>
      <c r="I10" s="132" t="str">
        <f>VLOOKUP(E10,VIP!$A$2:$O12395,8,FALSE)</f>
        <v>Si</v>
      </c>
      <c r="J10" s="132" t="str">
        <f>VLOOKUP(E10,VIP!$A$2:$O12345,8,FALSE)</f>
        <v>Si</v>
      </c>
      <c r="K10" s="132" t="str">
        <f>VLOOKUP(E10,VIP!$A$2:$O15919,6,0)</f>
        <v>NO</v>
      </c>
      <c r="L10" s="130" t="s">
        <v>2213</v>
      </c>
      <c r="M10" s="157" t="s">
        <v>2533</v>
      </c>
      <c r="N10" s="131" t="s">
        <v>2645</v>
      </c>
      <c r="O10" s="145" t="s">
        <v>2446</v>
      </c>
      <c r="P10" s="145"/>
      <c r="Q10" s="156" t="s">
        <v>2651</v>
      </c>
      <c r="R10" s="44"/>
      <c r="S10" s="101"/>
      <c r="T10" s="101"/>
      <c r="U10" s="101"/>
      <c r="V10" s="78"/>
      <c r="W10" s="69"/>
    </row>
    <row r="11" spans="1:23" ht="18" x14ac:dyDescent="0.25">
      <c r="A11" s="132" t="str">
        <f>VLOOKUP(E11,'LISTADO ATM'!$A$2:$C$901,3,0)</f>
        <v>DISTRITO NACIONAL</v>
      </c>
      <c r="B11" s="126">
        <v>3336004585</v>
      </c>
      <c r="C11" s="96">
        <v>44435.559513888889</v>
      </c>
      <c r="D11" s="96" t="s">
        <v>2174</v>
      </c>
      <c r="E11" s="126">
        <v>725</v>
      </c>
      <c r="F11" s="132" t="str">
        <f>VLOOKUP(E11,VIP!$A$2:$O15468,2,0)</f>
        <v>DRBR998</v>
      </c>
      <c r="G11" s="132" t="str">
        <f>VLOOKUP(E11,'LISTADO ATM'!$A$2:$B$900,2,0)</f>
        <v xml:space="preserve">ATM El Huacal II  </v>
      </c>
      <c r="H11" s="132" t="str">
        <f>VLOOKUP(E11,VIP!$A$2:$O20429,7,FALSE)</f>
        <v>Si</v>
      </c>
      <c r="I11" s="132" t="str">
        <f>VLOOKUP(E11,VIP!$A$2:$O12394,8,FALSE)</f>
        <v>Si</v>
      </c>
      <c r="J11" s="132" t="str">
        <f>VLOOKUP(E11,VIP!$A$2:$O12344,8,FALSE)</f>
        <v>Si</v>
      </c>
      <c r="K11" s="132" t="str">
        <f>VLOOKUP(E11,VIP!$A$2:$O15918,6,0)</f>
        <v>NO</v>
      </c>
      <c r="L11" s="130" t="s">
        <v>2213</v>
      </c>
      <c r="M11" s="157" t="s">
        <v>2533</v>
      </c>
      <c r="N11" s="131" t="s">
        <v>2645</v>
      </c>
      <c r="O11" s="145" t="s">
        <v>2446</v>
      </c>
      <c r="P11" s="145"/>
      <c r="Q11" s="156" t="s">
        <v>2695</v>
      </c>
      <c r="R11" s="44"/>
      <c r="S11" s="101"/>
      <c r="T11" s="101"/>
      <c r="U11" s="101"/>
      <c r="V11" s="78"/>
      <c r="W11" s="69"/>
    </row>
    <row r="12" spans="1:23" ht="18" x14ac:dyDescent="0.25">
      <c r="A12" s="132" t="str">
        <f>VLOOKUP(E12,'LISTADO ATM'!$A$2:$C$901,3,0)</f>
        <v>ESTE</v>
      </c>
      <c r="B12" s="126">
        <v>3336004588</v>
      </c>
      <c r="C12" s="96">
        <v>44435.561412037037</v>
      </c>
      <c r="D12" s="96" t="s">
        <v>2460</v>
      </c>
      <c r="E12" s="126">
        <v>429</v>
      </c>
      <c r="F12" s="132" t="str">
        <f>VLOOKUP(E12,VIP!$A$2:$O15467,2,0)</f>
        <v>DRBR429</v>
      </c>
      <c r="G12" s="132" t="str">
        <f>VLOOKUP(E12,'LISTADO ATM'!$A$2:$B$900,2,0)</f>
        <v xml:space="preserve">ATM Oficina Jumbo La Romana </v>
      </c>
      <c r="H12" s="132" t="str">
        <f>VLOOKUP(E12,VIP!$A$2:$O20428,7,FALSE)</f>
        <v>Si</v>
      </c>
      <c r="I12" s="132" t="str">
        <f>VLOOKUP(E12,VIP!$A$2:$O12393,8,FALSE)</f>
        <v>Si</v>
      </c>
      <c r="J12" s="132" t="str">
        <f>VLOOKUP(E12,VIP!$A$2:$O12343,8,FALSE)</f>
        <v>Si</v>
      </c>
      <c r="K12" s="132" t="str">
        <f>VLOOKUP(E12,VIP!$A$2:$O15917,6,0)</f>
        <v>NO</v>
      </c>
      <c r="L12" s="130" t="s">
        <v>2410</v>
      </c>
      <c r="M12" s="157" t="s">
        <v>2533</v>
      </c>
      <c r="N12" s="131" t="s">
        <v>2645</v>
      </c>
      <c r="O12" s="145" t="s">
        <v>2624</v>
      </c>
      <c r="P12" s="145"/>
      <c r="Q12" s="156" t="s">
        <v>2652</v>
      </c>
      <c r="R12" s="44"/>
      <c r="S12" s="101"/>
      <c r="T12" s="101"/>
      <c r="U12" s="101"/>
      <c r="V12" s="78"/>
      <c r="W12" s="69"/>
    </row>
    <row r="13" spans="1:23" ht="18" x14ac:dyDescent="0.25">
      <c r="A13" s="132" t="str">
        <f>VLOOKUP(E13,'LISTADO ATM'!$A$2:$C$901,3,0)</f>
        <v>DISTRITO NACIONAL</v>
      </c>
      <c r="B13" s="126">
        <v>3336004649</v>
      </c>
      <c r="C13" s="96">
        <v>44435.585902777777</v>
      </c>
      <c r="D13" s="96" t="s">
        <v>2174</v>
      </c>
      <c r="E13" s="126">
        <v>841</v>
      </c>
      <c r="F13" s="132" t="str">
        <f>VLOOKUP(E13,VIP!$A$2:$O15464,2,0)</f>
        <v>DRBR841</v>
      </c>
      <c r="G13" s="132" t="str">
        <f>VLOOKUP(E13,'LISTADO ATM'!$A$2:$B$900,2,0)</f>
        <v xml:space="preserve">ATM CEA </v>
      </c>
      <c r="H13" s="132" t="str">
        <f>VLOOKUP(E13,VIP!$A$2:$O20425,7,FALSE)</f>
        <v>Si</v>
      </c>
      <c r="I13" s="132" t="str">
        <f>VLOOKUP(E13,VIP!$A$2:$O12390,8,FALSE)</f>
        <v>No</v>
      </c>
      <c r="J13" s="132" t="str">
        <f>VLOOKUP(E13,VIP!$A$2:$O12340,8,FALSE)</f>
        <v>No</v>
      </c>
      <c r="K13" s="132" t="str">
        <f>VLOOKUP(E13,VIP!$A$2:$O15914,6,0)</f>
        <v>NO</v>
      </c>
      <c r="L13" s="130" t="s">
        <v>2213</v>
      </c>
      <c r="M13" s="157" t="s">
        <v>2533</v>
      </c>
      <c r="N13" s="131" t="s">
        <v>2645</v>
      </c>
      <c r="O13" s="145" t="s">
        <v>2446</v>
      </c>
      <c r="P13" s="145"/>
      <c r="Q13" s="225" t="s">
        <v>2744</v>
      </c>
      <c r="R13" s="44"/>
      <c r="S13" s="101"/>
      <c r="T13" s="101"/>
      <c r="U13" s="101"/>
      <c r="V13" s="78"/>
      <c r="W13" s="69"/>
    </row>
    <row r="14" spans="1:23" ht="18" x14ac:dyDescent="0.25">
      <c r="A14" s="132" t="str">
        <f>VLOOKUP(E14,'LISTADO ATM'!$A$2:$C$901,3,0)</f>
        <v>DISTRITO NACIONAL</v>
      </c>
      <c r="B14" s="126">
        <v>3336004651</v>
      </c>
      <c r="C14" s="96">
        <v>44435.587025462963</v>
      </c>
      <c r="D14" s="96" t="s">
        <v>2174</v>
      </c>
      <c r="E14" s="126">
        <v>2</v>
      </c>
      <c r="F14" s="132" t="str">
        <f>VLOOKUP(E14,VIP!$A$2:$O15463,2,0)</f>
        <v>DRBR002</v>
      </c>
      <c r="G14" s="132" t="str">
        <f>VLOOKUP(E14,'LISTADO ATM'!$A$2:$B$900,2,0)</f>
        <v>ATM Autoservicio Padre Castellano</v>
      </c>
      <c r="H14" s="132" t="str">
        <f>VLOOKUP(E14,VIP!$A$2:$O20424,7,FALSE)</f>
        <v>Si</v>
      </c>
      <c r="I14" s="132" t="str">
        <f>VLOOKUP(E14,VIP!$A$2:$O12389,8,FALSE)</f>
        <v>Si</v>
      </c>
      <c r="J14" s="132" t="str">
        <f>VLOOKUP(E14,VIP!$A$2:$O12339,8,FALSE)</f>
        <v>Si</v>
      </c>
      <c r="K14" s="132" t="str">
        <f>VLOOKUP(E14,VIP!$A$2:$O15913,6,0)</f>
        <v>NO</v>
      </c>
      <c r="L14" s="130" t="s">
        <v>2213</v>
      </c>
      <c r="M14" s="95" t="s">
        <v>2438</v>
      </c>
      <c r="N14" s="95" t="s">
        <v>2626</v>
      </c>
      <c r="O14" s="145" t="s">
        <v>2446</v>
      </c>
      <c r="P14" s="145"/>
      <c r="Q14" s="129" t="s">
        <v>2213</v>
      </c>
      <c r="R14" s="44"/>
      <c r="S14" s="101"/>
      <c r="T14" s="101"/>
      <c r="U14" s="101"/>
      <c r="V14" s="78"/>
      <c r="W14" s="69"/>
    </row>
    <row r="15" spans="1:23" ht="18" x14ac:dyDescent="0.25">
      <c r="A15" s="132" t="str">
        <f>VLOOKUP(E15,'LISTADO ATM'!$A$2:$C$901,3,0)</f>
        <v>DISTRITO NACIONAL</v>
      </c>
      <c r="B15" s="126">
        <v>3336004677</v>
      </c>
      <c r="C15" s="96">
        <v>44435.5940162037</v>
      </c>
      <c r="D15" s="96" t="s">
        <v>2174</v>
      </c>
      <c r="E15" s="126">
        <v>359</v>
      </c>
      <c r="F15" s="132" t="str">
        <f>VLOOKUP(E15,VIP!$A$2:$O15460,2,0)</f>
        <v>DRBR359</v>
      </c>
      <c r="G15" s="132" t="str">
        <f>VLOOKUP(E15,'LISTADO ATM'!$A$2:$B$900,2,0)</f>
        <v>ATM S/M Bravo Ozama</v>
      </c>
      <c r="H15" s="132" t="str">
        <f>VLOOKUP(E15,VIP!$A$2:$O20421,7,FALSE)</f>
        <v>N/A</v>
      </c>
      <c r="I15" s="132" t="str">
        <f>VLOOKUP(E15,VIP!$A$2:$O12386,8,FALSE)</f>
        <v>N/A</v>
      </c>
      <c r="J15" s="132" t="str">
        <f>VLOOKUP(E15,VIP!$A$2:$O12336,8,FALSE)</f>
        <v>N/A</v>
      </c>
      <c r="K15" s="132" t="str">
        <f>VLOOKUP(E15,VIP!$A$2:$O15910,6,0)</f>
        <v>N/A</v>
      </c>
      <c r="L15" s="130" t="s">
        <v>2456</v>
      </c>
      <c r="M15" s="157" t="s">
        <v>2533</v>
      </c>
      <c r="N15" s="131" t="s">
        <v>2645</v>
      </c>
      <c r="O15" s="145" t="s">
        <v>2446</v>
      </c>
      <c r="P15" s="145"/>
      <c r="Q15" s="156" t="s">
        <v>2653</v>
      </c>
      <c r="R15" s="44"/>
      <c r="S15" s="101"/>
      <c r="T15" s="101"/>
      <c r="U15" s="101"/>
      <c r="V15" s="78"/>
      <c r="W15" s="69"/>
    </row>
    <row r="16" spans="1:23" ht="18" x14ac:dyDescent="0.25">
      <c r="A16" s="132" t="str">
        <f>VLOOKUP(E16,'LISTADO ATM'!$A$2:$C$901,3,0)</f>
        <v>DISTRITO NACIONAL</v>
      </c>
      <c r="B16" s="126">
        <v>3336004920</v>
      </c>
      <c r="C16" s="96">
        <v>44435.677731481483</v>
      </c>
      <c r="D16" s="96" t="s">
        <v>2174</v>
      </c>
      <c r="E16" s="126">
        <v>676</v>
      </c>
      <c r="F16" s="132" t="str">
        <f>VLOOKUP(E16,VIP!$A$2:$O15473,2,0)</f>
        <v>DRBR676</v>
      </c>
      <c r="G16" s="132" t="str">
        <f>VLOOKUP(E16,'LISTADO ATM'!$A$2:$B$900,2,0)</f>
        <v>ATM S/M Bravo Colina Del Oeste</v>
      </c>
      <c r="H16" s="132" t="str">
        <f>VLOOKUP(E16,VIP!$A$2:$O20434,7,FALSE)</f>
        <v>Si</v>
      </c>
      <c r="I16" s="132" t="str">
        <f>VLOOKUP(E16,VIP!$A$2:$O12399,8,FALSE)</f>
        <v>Si</v>
      </c>
      <c r="J16" s="132" t="str">
        <f>VLOOKUP(E16,VIP!$A$2:$O12349,8,FALSE)</f>
        <v>Si</v>
      </c>
      <c r="K16" s="132" t="str">
        <f>VLOOKUP(E16,VIP!$A$2:$O15923,6,0)</f>
        <v>NO</v>
      </c>
      <c r="L16" s="130" t="s">
        <v>2456</v>
      </c>
      <c r="M16" s="157" t="s">
        <v>2533</v>
      </c>
      <c r="N16" s="131" t="s">
        <v>2645</v>
      </c>
      <c r="O16" s="145" t="s">
        <v>2446</v>
      </c>
      <c r="P16" s="145"/>
      <c r="Q16" s="156" t="s">
        <v>2720</v>
      </c>
      <c r="R16" s="44"/>
      <c r="S16" s="101"/>
      <c r="T16" s="101"/>
      <c r="U16" s="101"/>
      <c r="V16" s="78"/>
      <c r="W16" s="69"/>
    </row>
    <row r="17" spans="1:23" ht="18" x14ac:dyDescent="0.25">
      <c r="A17" s="132" t="str">
        <f>VLOOKUP(E17,'LISTADO ATM'!$A$2:$C$901,3,0)</f>
        <v>DISTRITO NACIONAL</v>
      </c>
      <c r="B17" s="126">
        <v>3336005057</v>
      </c>
      <c r="C17" s="96">
        <v>44435.766828703701</v>
      </c>
      <c r="D17" s="96" t="s">
        <v>2441</v>
      </c>
      <c r="E17" s="126">
        <v>331</v>
      </c>
      <c r="F17" s="132" t="str">
        <f>VLOOKUP(E17,VIP!$A$2:$O15462,2,0)</f>
        <v>DRBR331</v>
      </c>
      <c r="G17" s="132" t="str">
        <f>VLOOKUP(E17,'LISTADO ATM'!$A$2:$B$900,2,0)</f>
        <v>ATM Ayuntamiento Sto. Dgo. Este</v>
      </c>
      <c r="H17" s="132" t="str">
        <f>VLOOKUP(E17,VIP!$A$2:$O20423,7,FALSE)</f>
        <v>N/A</v>
      </c>
      <c r="I17" s="132" t="str">
        <f>VLOOKUP(E17,VIP!$A$2:$O12388,8,FALSE)</f>
        <v>N/A</v>
      </c>
      <c r="J17" s="132" t="str">
        <f>VLOOKUP(E17,VIP!$A$2:$O12338,8,FALSE)</f>
        <v>N/A</v>
      </c>
      <c r="K17" s="132" t="str">
        <f>VLOOKUP(E17,VIP!$A$2:$O15912,6,0)</f>
        <v>NO</v>
      </c>
      <c r="L17" s="130" t="s">
        <v>2410</v>
      </c>
      <c r="M17" s="157" t="s">
        <v>2533</v>
      </c>
      <c r="N17" s="95" t="s">
        <v>2444</v>
      </c>
      <c r="O17" s="145" t="s">
        <v>2445</v>
      </c>
      <c r="P17" s="145"/>
      <c r="Q17" s="156" t="s">
        <v>2653</v>
      </c>
      <c r="R17" s="44"/>
      <c r="S17" s="101"/>
      <c r="T17" s="101"/>
      <c r="U17" s="101"/>
      <c r="V17" s="78"/>
      <c r="W17" s="69"/>
    </row>
    <row r="18" spans="1:23" ht="18" x14ac:dyDescent="0.25">
      <c r="A18" s="132" t="str">
        <f>VLOOKUP(E18,'LISTADO ATM'!$A$2:$C$901,3,0)</f>
        <v>DISTRITO NACIONAL</v>
      </c>
      <c r="B18" s="126">
        <v>3336005107</v>
      </c>
      <c r="C18" s="96">
        <v>44436.019872685189</v>
      </c>
      <c r="D18" s="96" t="s">
        <v>2460</v>
      </c>
      <c r="E18" s="126">
        <v>911</v>
      </c>
      <c r="F18" s="132" t="str">
        <f>VLOOKUP(E18,VIP!$A$2:$O15474,2,0)</f>
        <v>DRBR911</v>
      </c>
      <c r="G18" s="132" t="str">
        <f>VLOOKUP(E18,'LISTADO ATM'!$A$2:$B$900,2,0)</f>
        <v xml:space="preserve">ATM Oficina Venezuela II </v>
      </c>
      <c r="H18" s="132" t="str">
        <f>VLOOKUP(E18,VIP!$A$2:$O20435,7,FALSE)</f>
        <v>Si</v>
      </c>
      <c r="I18" s="132" t="str">
        <f>VLOOKUP(E18,VIP!$A$2:$O12400,8,FALSE)</f>
        <v>Si</v>
      </c>
      <c r="J18" s="132" t="str">
        <f>VLOOKUP(E18,VIP!$A$2:$O12350,8,FALSE)</f>
        <v>Si</v>
      </c>
      <c r="K18" s="132" t="str">
        <f>VLOOKUP(E18,VIP!$A$2:$O15924,6,0)</f>
        <v>SI</v>
      </c>
      <c r="L18" s="130" t="s">
        <v>2548</v>
      </c>
      <c r="M18" s="157" t="s">
        <v>2533</v>
      </c>
      <c r="N18" s="131" t="s">
        <v>2645</v>
      </c>
      <c r="O18" s="145" t="s">
        <v>2461</v>
      </c>
      <c r="P18" s="145"/>
      <c r="Q18" s="156" t="s">
        <v>2653</v>
      </c>
      <c r="R18" s="44"/>
      <c r="S18" s="101"/>
      <c r="T18" s="101"/>
      <c r="U18" s="101"/>
      <c r="V18" s="78"/>
      <c r="W18" s="69"/>
    </row>
    <row r="19" spans="1:23" ht="18" x14ac:dyDescent="0.25">
      <c r="A19" s="132" t="str">
        <f>VLOOKUP(E19,'LISTADO ATM'!$A$2:$C$901,3,0)</f>
        <v>DISTRITO NACIONAL</v>
      </c>
      <c r="B19" s="126">
        <v>3336005109</v>
      </c>
      <c r="C19" s="96">
        <v>44436.03875</v>
      </c>
      <c r="D19" s="96" t="s">
        <v>2441</v>
      </c>
      <c r="E19" s="126">
        <v>536</v>
      </c>
      <c r="F19" s="132" t="str">
        <f>VLOOKUP(E19,VIP!$A$2:$O15473,2,0)</f>
        <v>DRBR509</v>
      </c>
      <c r="G19" s="132" t="str">
        <f>VLOOKUP(E19,'LISTADO ATM'!$A$2:$B$900,2,0)</f>
        <v xml:space="preserve">ATM Super Lama San Isidro </v>
      </c>
      <c r="H19" s="132" t="str">
        <f>VLOOKUP(E19,VIP!$A$2:$O20434,7,FALSE)</f>
        <v>Si</v>
      </c>
      <c r="I19" s="132" t="str">
        <f>VLOOKUP(E19,VIP!$A$2:$O12399,8,FALSE)</f>
        <v>Si</v>
      </c>
      <c r="J19" s="132" t="str">
        <f>VLOOKUP(E19,VIP!$A$2:$O12349,8,FALSE)</f>
        <v>Si</v>
      </c>
      <c r="K19" s="132" t="str">
        <f>VLOOKUP(E19,VIP!$A$2:$O15923,6,0)</f>
        <v>NO</v>
      </c>
      <c r="L19" s="130" t="s">
        <v>2548</v>
      </c>
      <c r="M19" s="157" t="s">
        <v>2533</v>
      </c>
      <c r="N19" s="95" t="s">
        <v>2444</v>
      </c>
      <c r="O19" s="145" t="s">
        <v>2445</v>
      </c>
      <c r="P19" s="145"/>
      <c r="Q19" s="156" t="s">
        <v>2703</v>
      </c>
      <c r="R19" s="44"/>
      <c r="S19" s="101"/>
      <c r="T19" s="101"/>
      <c r="U19" s="101"/>
      <c r="V19" s="78"/>
      <c r="W19" s="69"/>
    </row>
    <row r="20" spans="1:23" ht="18" x14ac:dyDescent="0.25">
      <c r="A20" s="132" t="str">
        <f>VLOOKUP(E20,'LISTADO ATM'!$A$2:$C$901,3,0)</f>
        <v>DISTRITO NACIONAL</v>
      </c>
      <c r="B20" s="126">
        <v>3336005110</v>
      </c>
      <c r="C20" s="96">
        <v>44436.043055555558</v>
      </c>
      <c r="D20" s="96" t="s">
        <v>2441</v>
      </c>
      <c r="E20" s="126">
        <v>566</v>
      </c>
      <c r="F20" s="132" t="str">
        <f>VLOOKUP(E20,VIP!$A$2:$O15568,2,0)</f>
        <v>DRBR508</v>
      </c>
      <c r="G20" s="132" t="str">
        <f>VLOOKUP(E20,'LISTADO ATM'!$A$2:$B$900,2,0)</f>
        <v xml:space="preserve">ATM Hiper Olé Aut. Duarte </v>
      </c>
      <c r="H20" s="132" t="str">
        <f>VLOOKUP(E20,VIP!$A$2:$O20529,7,FALSE)</f>
        <v>Si</v>
      </c>
      <c r="I20" s="132" t="str">
        <f>VLOOKUP(E20,VIP!$A$2:$O12494,8,FALSE)</f>
        <v>Si</v>
      </c>
      <c r="J20" s="132" t="str">
        <f>VLOOKUP(E20,VIP!$A$2:$O12444,8,FALSE)</f>
        <v>Si</v>
      </c>
      <c r="K20" s="132" t="str">
        <f>VLOOKUP(E20,VIP!$A$2:$O16018,6,0)</f>
        <v>NO</v>
      </c>
      <c r="L20" s="130" t="s">
        <v>2434</v>
      </c>
      <c r="M20" s="95" t="s">
        <v>2438</v>
      </c>
      <c r="N20" s="95" t="s">
        <v>2444</v>
      </c>
      <c r="O20" s="145" t="s">
        <v>2445</v>
      </c>
      <c r="P20" s="145"/>
      <c r="Q20" s="129" t="s">
        <v>2434</v>
      </c>
      <c r="R20" s="44"/>
      <c r="S20" s="101"/>
      <c r="T20" s="101"/>
      <c r="U20" s="101"/>
      <c r="V20" s="78"/>
      <c r="W20" s="69"/>
    </row>
    <row r="21" spans="1:23" ht="18" x14ac:dyDescent="0.25">
      <c r="A21" s="132" t="str">
        <f>VLOOKUP(E21,'LISTADO ATM'!$A$2:$C$901,3,0)</f>
        <v>DISTRITO NACIONAL</v>
      </c>
      <c r="B21" s="126">
        <v>3336005111</v>
      </c>
      <c r="C21" s="96">
        <v>44436.0471412037</v>
      </c>
      <c r="D21" s="96" t="s">
        <v>2441</v>
      </c>
      <c r="E21" s="126">
        <v>908</v>
      </c>
      <c r="F21" s="132" t="str">
        <f>VLOOKUP(E21,VIP!$A$2:$O15471,2,0)</f>
        <v>DRBR16D</v>
      </c>
      <c r="G21" s="132" t="str">
        <f>VLOOKUP(E21,'LISTADO ATM'!$A$2:$B$900,2,0)</f>
        <v xml:space="preserve">ATM Oficina Plaza Botánika </v>
      </c>
      <c r="H21" s="132" t="str">
        <f>VLOOKUP(E21,VIP!$A$2:$O20432,7,FALSE)</f>
        <v>Si</v>
      </c>
      <c r="I21" s="132" t="str">
        <f>VLOOKUP(E21,VIP!$A$2:$O12397,8,FALSE)</f>
        <v>Si</v>
      </c>
      <c r="J21" s="132" t="str">
        <f>VLOOKUP(E21,VIP!$A$2:$O12347,8,FALSE)</f>
        <v>Si</v>
      </c>
      <c r="K21" s="132" t="str">
        <f>VLOOKUP(E21,VIP!$A$2:$O15921,6,0)</f>
        <v>NO</v>
      </c>
      <c r="L21" s="130" t="s">
        <v>2434</v>
      </c>
      <c r="M21" s="95" t="s">
        <v>2438</v>
      </c>
      <c r="N21" s="95" t="s">
        <v>2444</v>
      </c>
      <c r="O21" s="132" t="s">
        <v>2445</v>
      </c>
      <c r="P21" s="145"/>
      <c r="Q21" s="129" t="s">
        <v>2434</v>
      </c>
      <c r="R21" s="44"/>
      <c r="S21" s="101"/>
      <c r="T21" s="101"/>
      <c r="U21" s="101"/>
      <c r="V21" s="78"/>
      <c r="W21" s="69"/>
    </row>
    <row r="22" spans="1:23" ht="18" x14ac:dyDescent="0.25">
      <c r="A22" s="132" t="str">
        <f>VLOOKUP(E22,'LISTADO ATM'!$A$2:$C$901,3,0)</f>
        <v>DISTRITO NACIONAL</v>
      </c>
      <c r="B22" s="126">
        <v>3336005368</v>
      </c>
      <c r="C22" s="96">
        <v>44436.072916666664</v>
      </c>
      <c r="D22" s="96" t="s">
        <v>2441</v>
      </c>
      <c r="E22" s="126">
        <v>54</v>
      </c>
      <c r="F22" s="132" t="str">
        <f>VLOOKUP(E22,VIP!$A$2:$O15569,2,0)</f>
        <v>DRBR054</v>
      </c>
      <c r="G22" s="132" t="str">
        <f>VLOOKUP(E22,'LISTADO ATM'!$A$2:$B$900,2,0)</f>
        <v xml:space="preserve">ATM Autoservicio Galería 360 </v>
      </c>
      <c r="H22" s="132" t="str">
        <f>VLOOKUP(E22,VIP!$A$2:$O20530,7,FALSE)</f>
        <v>Si</v>
      </c>
      <c r="I22" s="132" t="str">
        <f>VLOOKUP(E22,VIP!$A$2:$O12495,8,FALSE)</f>
        <v>Si</v>
      </c>
      <c r="J22" s="132" t="str">
        <f>VLOOKUP(E22,VIP!$A$2:$O12445,8,FALSE)</f>
        <v>Si</v>
      </c>
      <c r="K22" s="132" t="str">
        <f>VLOOKUP(E22,VIP!$A$2:$O16019,6,0)</f>
        <v>NO</v>
      </c>
      <c r="L22" s="130" t="s">
        <v>2623</v>
      </c>
      <c r="M22" s="157" t="s">
        <v>2533</v>
      </c>
      <c r="N22" s="131" t="s">
        <v>2645</v>
      </c>
      <c r="O22" s="132" t="s">
        <v>2445</v>
      </c>
      <c r="P22" s="145"/>
      <c r="Q22" s="225" t="s">
        <v>2761</v>
      </c>
      <c r="R22" s="44"/>
      <c r="S22" s="101"/>
      <c r="T22" s="101"/>
      <c r="U22" s="101"/>
      <c r="V22" s="78"/>
      <c r="W22" s="69"/>
    </row>
    <row r="23" spans="1:23" ht="18" x14ac:dyDescent="0.25">
      <c r="A23" s="132" t="str">
        <f>VLOOKUP(E23,'LISTADO ATM'!$A$2:$C$901,3,0)</f>
        <v>SUR</v>
      </c>
      <c r="B23" s="126">
        <v>3336005132</v>
      </c>
      <c r="C23" s="96">
        <v>44436.348611111112</v>
      </c>
      <c r="D23" s="96" t="s">
        <v>2174</v>
      </c>
      <c r="E23" s="126">
        <v>780</v>
      </c>
      <c r="F23" s="132" t="str">
        <f>VLOOKUP(E23,VIP!$A$2:$O15498,2,0)</f>
        <v>DRBR041</v>
      </c>
      <c r="G23" s="132" t="str">
        <f>VLOOKUP(E23,'LISTADO ATM'!$A$2:$B$900,2,0)</f>
        <v xml:space="preserve">ATM Oficina Barahona I </v>
      </c>
      <c r="H23" s="132" t="str">
        <f>VLOOKUP(E23,VIP!$A$2:$O20459,7,FALSE)</f>
        <v>Si</v>
      </c>
      <c r="I23" s="132" t="str">
        <f>VLOOKUP(E23,VIP!$A$2:$O12424,8,FALSE)</f>
        <v>Si</v>
      </c>
      <c r="J23" s="132" t="str">
        <f>VLOOKUP(E23,VIP!$A$2:$O12374,8,FALSE)</f>
        <v>Si</v>
      </c>
      <c r="K23" s="132" t="str">
        <f>VLOOKUP(E23,VIP!$A$2:$O15948,6,0)</f>
        <v>SI</v>
      </c>
      <c r="L23" s="130" t="s">
        <v>2213</v>
      </c>
      <c r="M23" s="95" t="s">
        <v>2438</v>
      </c>
      <c r="N23" s="95" t="s">
        <v>2444</v>
      </c>
      <c r="O23" s="132" t="s">
        <v>2446</v>
      </c>
      <c r="P23" s="145"/>
      <c r="Q23" s="129" t="s">
        <v>2213</v>
      </c>
      <c r="R23" s="44"/>
      <c r="S23" s="101"/>
      <c r="T23" s="101"/>
      <c r="U23" s="101"/>
      <c r="V23" s="78"/>
      <c r="W23" s="69"/>
    </row>
    <row r="24" spans="1:23" ht="18" x14ac:dyDescent="0.25">
      <c r="A24" s="132" t="str">
        <f>VLOOKUP(E24,'LISTADO ATM'!$A$2:$C$901,3,0)</f>
        <v>DISTRITO NACIONAL</v>
      </c>
      <c r="B24" s="126">
        <v>3336005185</v>
      </c>
      <c r="C24" s="96">
        <v>44436.415312500001</v>
      </c>
      <c r="D24" s="96" t="s">
        <v>2174</v>
      </c>
      <c r="E24" s="126">
        <v>618</v>
      </c>
      <c r="F24" s="132" t="str">
        <f>VLOOKUP(E24,VIP!$A$2:$O15493,2,0)</f>
        <v>DRBR618</v>
      </c>
      <c r="G24" s="132" t="str">
        <f>VLOOKUP(E24,'LISTADO ATM'!$A$2:$B$900,2,0)</f>
        <v xml:space="preserve">ATM Bienes Nacionales </v>
      </c>
      <c r="H24" s="132" t="str">
        <f>VLOOKUP(E24,VIP!$A$2:$O20454,7,FALSE)</f>
        <v>Si</v>
      </c>
      <c r="I24" s="132" t="str">
        <f>VLOOKUP(E24,VIP!$A$2:$O12419,8,FALSE)</f>
        <v>Si</v>
      </c>
      <c r="J24" s="132" t="str">
        <f>VLOOKUP(E24,VIP!$A$2:$O12369,8,FALSE)</f>
        <v>Si</v>
      </c>
      <c r="K24" s="132" t="str">
        <f>VLOOKUP(E24,VIP!$A$2:$O15943,6,0)</f>
        <v>NO</v>
      </c>
      <c r="L24" s="130" t="s">
        <v>2456</v>
      </c>
      <c r="M24" s="157" t="s">
        <v>2533</v>
      </c>
      <c r="N24" s="131" t="s">
        <v>2645</v>
      </c>
      <c r="O24" s="132" t="s">
        <v>2446</v>
      </c>
      <c r="P24" s="145"/>
      <c r="Q24" s="156" t="s">
        <v>2721</v>
      </c>
      <c r="R24" s="44"/>
      <c r="S24" s="101"/>
      <c r="T24" s="101"/>
      <c r="U24" s="101"/>
      <c r="V24" s="78"/>
      <c r="W24" s="69"/>
    </row>
    <row r="25" spans="1:23" ht="18" x14ac:dyDescent="0.25">
      <c r="A25" s="132" t="str">
        <f>VLOOKUP(E25,'LISTADO ATM'!$A$2:$C$901,3,0)</f>
        <v>DISTRITO NACIONAL</v>
      </c>
      <c r="B25" s="126">
        <v>3336005204</v>
      </c>
      <c r="C25" s="96">
        <v>44436.429247685184</v>
      </c>
      <c r="D25" s="96" t="s">
        <v>2174</v>
      </c>
      <c r="E25" s="126">
        <v>115</v>
      </c>
      <c r="F25" s="132" t="str">
        <f>VLOOKUP(E25,VIP!$A$2:$O15488,2,0)</f>
        <v>DRBR115</v>
      </c>
      <c r="G25" s="132" t="str">
        <f>VLOOKUP(E25,'LISTADO ATM'!$A$2:$B$900,2,0)</f>
        <v xml:space="preserve">ATM Oficina Megacentro I </v>
      </c>
      <c r="H25" s="132" t="str">
        <f>VLOOKUP(E25,VIP!$A$2:$O20449,7,FALSE)</f>
        <v>Si</v>
      </c>
      <c r="I25" s="132" t="str">
        <f>VLOOKUP(E25,VIP!$A$2:$O12414,8,FALSE)</f>
        <v>Si</v>
      </c>
      <c r="J25" s="132" t="str">
        <f>VLOOKUP(E25,VIP!$A$2:$O12364,8,FALSE)</f>
        <v>Si</v>
      </c>
      <c r="K25" s="132" t="str">
        <f>VLOOKUP(E25,VIP!$A$2:$O15938,6,0)</f>
        <v>SI</v>
      </c>
      <c r="L25" s="130" t="s">
        <v>2213</v>
      </c>
      <c r="M25" s="157" t="s">
        <v>2533</v>
      </c>
      <c r="N25" s="131" t="s">
        <v>2645</v>
      </c>
      <c r="O25" s="132" t="s">
        <v>2446</v>
      </c>
      <c r="P25" s="145"/>
      <c r="Q25" s="225" t="s">
        <v>2745</v>
      </c>
      <c r="R25" s="44"/>
      <c r="S25" s="101"/>
      <c r="T25" s="101"/>
      <c r="U25" s="101"/>
      <c r="V25" s="78"/>
      <c r="W25" s="69"/>
    </row>
    <row r="26" spans="1:23" ht="18" x14ac:dyDescent="0.25">
      <c r="A26" s="132" t="str">
        <f>VLOOKUP(E26,'LISTADO ATM'!$A$2:$C$901,3,0)</f>
        <v>SUR</v>
      </c>
      <c r="B26" s="126">
        <v>3336005233</v>
      </c>
      <c r="C26" s="96">
        <v>44436.454039351855</v>
      </c>
      <c r="D26" s="96" t="s">
        <v>2174</v>
      </c>
      <c r="E26" s="126">
        <v>699</v>
      </c>
      <c r="F26" s="132" t="str">
        <f>VLOOKUP(E26,VIP!$A$2:$O15484,2,0)</f>
        <v>DRBR699</v>
      </c>
      <c r="G26" s="132" t="str">
        <f>VLOOKUP(E26,'LISTADO ATM'!$A$2:$B$900,2,0)</f>
        <v>ATM S/M Bravo Bani</v>
      </c>
      <c r="H26" s="132" t="str">
        <f>VLOOKUP(E26,VIP!$A$2:$O20445,7,FALSE)</f>
        <v>NO</v>
      </c>
      <c r="I26" s="132" t="str">
        <f>VLOOKUP(E26,VIP!$A$2:$O12410,8,FALSE)</f>
        <v>SI</v>
      </c>
      <c r="J26" s="132" t="str">
        <f>VLOOKUP(E26,VIP!$A$2:$O12360,8,FALSE)</f>
        <v>SI</v>
      </c>
      <c r="K26" s="132" t="str">
        <f>VLOOKUP(E26,VIP!$A$2:$O15934,6,0)</f>
        <v>NO</v>
      </c>
      <c r="L26" s="130" t="s">
        <v>2456</v>
      </c>
      <c r="M26" s="157" t="s">
        <v>2533</v>
      </c>
      <c r="N26" s="131" t="s">
        <v>2645</v>
      </c>
      <c r="O26" s="132" t="s">
        <v>2446</v>
      </c>
      <c r="P26" s="145"/>
      <c r="Q26" s="156" t="s">
        <v>2712</v>
      </c>
      <c r="R26" s="44"/>
      <c r="S26" s="101"/>
      <c r="T26" s="101"/>
      <c r="U26" s="101"/>
      <c r="V26" s="78"/>
      <c r="W26" s="69"/>
    </row>
    <row r="27" spans="1:23" ht="18" x14ac:dyDescent="0.25">
      <c r="A27" s="132" t="str">
        <f>VLOOKUP(E27,'LISTADO ATM'!$A$2:$C$901,3,0)</f>
        <v>SUR</v>
      </c>
      <c r="B27" s="126">
        <v>3336005268</v>
      </c>
      <c r="C27" s="96">
        <v>44436.479861111111</v>
      </c>
      <c r="D27" s="96" t="s">
        <v>2460</v>
      </c>
      <c r="E27" s="126">
        <v>817</v>
      </c>
      <c r="F27" s="132" t="str">
        <f>VLOOKUP(E27,VIP!$A$2:$O15530,2,0)</f>
        <v>DRBR817</v>
      </c>
      <c r="G27" s="132" t="str">
        <f>VLOOKUP(E27,'LISTADO ATM'!$A$2:$B$900,2,0)</f>
        <v xml:space="preserve">ATM Ayuntamiento Sabana Larga (San José de Ocoa) </v>
      </c>
      <c r="H27" s="132" t="str">
        <f>VLOOKUP(E27,VIP!$A$2:$O20491,7,FALSE)</f>
        <v>Si</v>
      </c>
      <c r="I27" s="132" t="str">
        <f>VLOOKUP(E27,VIP!$A$2:$O12456,8,FALSE)</f>
        <v>Si</v>
      </c>
      <c r="J27" s="132" t="str">
        <f>VLOOKUP(E27,VIP!$A$2:$O12406,8,FALSE)</f>
        <v>Si</v>
      </c>
      <c r="K27" s="132" t="str">
        <f>VLOOKUP(E27,VIP!$A$2:$O15980,6,0)</f>
        <v>NO</v>
      </c>
      <c r="L27" s="130" t="s">
        <v>2410</v>
      </c>
      <c r="M27" s="95" t="s">
        <v>2438</v>
      </c>
      <c r="N27" s="95" t="s">
        <v>2444</v>
      </c>
      <c r="O27" s="132" t="s">
        <v>2461</v>
      </c>
      <c r="P27" s="145"/>
      <c r="Q27" s="129" t="s">
        <v>2410</v>
      </c>
      <c r="R27" s="44"/>
      <c r="S27" s="101"/>
      <c r="T27" s="101"/>
      <c r="U27" s="101"/>
      <c r="V27" s="78"/>
      <c r="W27" s="69"/>
    </row>
    <row r="28" spans="1:23" ht="18" x14ac:dyDescent="0.25">
      <c r="A28" s="132" t="str">
        <f>VLOOKUP(E28,'LISTADO ATM'!$A$2:$C$901,3,0)</f>
        <v>NORTE</v>
      </c>
      <c r="B28" s="126">
        <v>3336005293</v>
      </c>
      <c r="C28" s="96">
        <v>44436.497384259259</v>
      </c>
      <c r="D28" s="96" t="s">
        <v>2174</v>
      </c>
      <c r="E28" s="126">
        <v>266</v>
      </c>
      <c r="F28" s="132" t="str">
        <f>VLOOKUP(E28,VIP!$A$2:$O15521,2,0)</f>
        <v>DRBR266</v>
      </c>
      <c r="G28" s="132" t="str">
        <f>VLOOKUP(E28,'LISTADO ATM'!$A$2:$B$900,2,0)</f>
        <v xml:space="preserve">ATM Oficina Villa Francisca </v>
      </c>
      <c r="H28" s="132" t="str">
        <f>VLOOKUP(E28,VIP!$A$2:$O20482,7,FALSE)</f>
        <v>Si</v>
      </c>
      <c r="I28" s="132" t="str">
        <f>VLOOKUP(E28,VIP!$A$2:$O12447,8,FALSE)</f>
        <v>Si</v>
      </c>
      <c r="J28" s="132" t="str">
        <f>VLOOKUP(E28,VIP!$A$2:$O12397,8,FALSE)</f>
        <v>Si</v>
      </c>
      <c r="K28" s="132" t="str">
        <f>VLOOKUP(E28,VIP!$A$2:$O15971,6,0)</f>
        <v>NO</v>
      </c>
      <c r="L28" s="130" t="s">
        <v>2213</v>
      </c>
      <c r="M28" s="95" t="s">
        <v>2438</v>
      </c>
      <c r="N28" s="95" t="s">
        <v>2444</v>
      </c>
      <c r="O28" s="132" t="s">
        <v>2446</v>
      </c>
      <c r="P28" s="131"/>
      <c r="Q28" s="129" t="s">
        <v>2213</v>
      </c>
      <c r="R28" s="44"/>
      <c r="S28" s="101"/>
      <c r="T28" s="101"/>
      <c r="U28" s="101"/>
      <c r="V28" s="78"/>
      <c r="W28" s="69"/>
    </row>
    <row r="29" spans="1:23" ht="18" x14ac:dyDescent="0.25">
      <c r="A29" s="132" t="str">
        <f>VLOOKUP(E29,'LISTADO ATM'!$A$2:$C$901,3,0)</f>
        <v>SUR</v>
      </c>
      <c r="B29" s="126">
        <v>3336005311</v>
      </c>
      <c r="C29" s="96">
        <v>44436.517384259256</v>
      </c>
      <c r="D29" s="96" t="s">
        <v>2174</v>
      </c>
      <c r="E29" s="126">
        <v>512</v>
      </c>
      <c r="F29" s="132" t="str">
        <f>VLOOKUP(E29,VIP!$A$2:$O15519,2,0)</f>
        <v>DRBR512</v>
      </c>
      <c r="G29" s="132" t="str">
        <f>VLOOKUP(E29,'LISTADO ATM'!$A$2:$B$900,2,0)</f>
        <v>ATM Plaza Jesús Ferreira</v>
      </c>
      <c r="H29" s="132" t="str">
        <f>VLOOKUP(E29,VIP!$A$2:$O20480,7,FALSE)</f>
        <v>N/A</v>
      </c>
      <c r="I29" s="132" t="str">
        <f>VLOOKUP(E29,VIP!$A$2:$O12445,8,FALSE)</f>
        <v>N/A</v>
      </c>
      <c r="J29" s="132" t="str">
        <f>VLOOKUP(E29,VIP!$A$2:$O12395,8,FALSE)</f>
        <v>N/A</v>
      </c>
      <c r="K29" s="132" t="str">
        <f>VLOOKUP(E29,VIP!$A$2:$O15969,6,0)</f>
        <v>N/A</v>
      </c>
      <c r="L29" s="130" t="s">
        <v>2213</v>
      </c>
      <c r="M29" s="157" t="s">
        <v>2533</v>
      </c>
      <c r="N29" s="131" t="s">
        <v>2645</v>
      </c>
      <c r="O29" s="132" t="s">
        <v>2446</v>
      </c>
      <c r="P29" s="131"/>
      <c r="Q29" s="156" t="s">
        <v>2694</v>
      </c>
      <c r="R29" s="44"/>
      <c r="S29" s="101"/>
      <c r="T29" s="101"/>
      <c r="U29" s="101"/>
      <c r="V29" s="78"/>
      <c r="W29" s="69"/>
    </row>
    <row r="30" spans="1:23" ht="18" x14ac:dyDescent="0.25">
      <c r="A30" s="132" t="str">
        <f>VLOOKUP(E30,'LISTADO ATM'!$A$2:$C$901,3,0)</f>
        <v>SUR</v>
      </c>
      <c r="B30" s="126">
        <v>3336005325</v>
      </c>
      <c r="C30" s="96">
        <v>44436.531226851854</v>
      </c>
      <c r="D30" s="96" t="s">
        <v>2174</v>
      </c>
      <c r="E30" s="126">
        <v>297</v>
      </c>
      <c r="F30" s="132" t="str">
        <f>VLOOKUP(E30,VIP!$A$2:$O15514,2,0)</f>
        <v>DRBR297</v>
      </c>
      <c r="G30" s="132" t="str">
        <f>VLOOKUP(E30,'LISTADO ATM'!$A$2:$B$900,2,0)</f>
        <v xml:space="preserve">ATM S/M Cadena Ocoa </v>
      </c>
      <c r="H30" s="132" t="str">
        <f>VLOOKUP(E30,VIP!$A$2:$O20475,7,FALSE)</f>
        <v>Si</v>
      </c>
      <c r="I30" s="132" t="str">
        <f>VLOOKUP(E30,VIP!$A$2:$O12440,8,FALSE)</f>
        <v>Si</v>
      </c>
      <c r="J30" s="132" t="str">
        <f>VLOOKUP(E30,VIP!$A$2:$O12390,8,FALSE)</f>
        <v>Si</v>
      </c>
      <c r="K30" s="132" t="str">
        <f>VLOOKUP(E30,VIP!$A$2:$O15964,6,0)</f>
        <v>NO</v>
      </c>
      <c r="L30" s="130" t="s">
        <v>2456</v>
      </c>
      <c r="M30" s="157" t="s">
        <v>2533</v>
      </c>
      <c r="N30" s="131" t="s">
        <v>2645</v>
      </c>
      <c r="O30" s="132" t="s">
        <v>2446</v>
      </c>
      <c r="P30" s="131"/>
      <c r="Q30" s="225" t="s">
        <v>2757</v>
      </c>
      <c r="R30" s="44"/>
      <c r="S30" s="101"/>
      <c r="T30" s="101"/>
      <c r="U30" s="101"/>
      <c r="V30" s="78"/>
      <c r="W30" s="69"/>
    </row>
    <row r="31" spans="1:23" ht="18" x14ac:dyDescent="0.25">
      <c r="A31" s="132" t="str">
        <f>VLOOKUP(E31,'LISTADO ATM'!$A$2:$C$901,3,0)</f>
        <v>ESTE</v>
      </c>
      <c r="B31" s="126">
        <v>3336005329</v>
      </c>
      <c r="C31" s="96">
        <v>44436.53329861111</v>
      </c>
      <c r="D31" s="96" t="s">
        <v>2174</v>
      </c>
      <c r="E31" s="126">
        <v>159</v>
      </c>
      <c r="F31" s="132" t="str">
        <f>VLOOKUP(E31,VIP!$A$2:$O15511,2,0)</f>
        <v>DRBR159</v>
      </c>
      <c r="G31" s="132" t="str">
        <f>VLOOKUP(E31,'LISTADO ATM'!$A$2:$B$900,2,0)</f>
        <v xml:space="preserve">ATM Hotel Dreams Bayahibe I </v>
      </c>
      <c r="H31" s="132" t="str">
        <f>VLOOKUP(E31,VIP!$A$2:$O20472,7,FALSE)</f>
        <v>Si</v>
      </c>
      <c r="I31" s="132" t="str">
        <f>VLOOKUP(E31,VIP!$A$2:$O12437,8,FALSE)</f>
        <v>Si</v>
      </c>
      <c r="J31" s="132" t="str">
        <f>VLOOKUP(E31,VIP!$A$2:$O12387,8,FALSE)</f>
        <v>Si</v>
      </c>
      <c r="K31" s="132" t="str">
        <f>VLOOKUP(E31,VIP!$A$2:$O15961,6,0)</f>
        <v>NO</v>
      </c>
      <c r="L31" s="130" t="s">
        <v>2213</v>
      </c>
      <c r="M31" s="157" t="s">
        <v>2533</v>
      </c>
      <c r="N31" s="131" t="s">
        <v>2645</v>
      </c>
      <c r="O31" s="132" t="s">
        <v>2446</v>
      </c>
      <c r="P31" s="131"/>
      <c r="Q31" s="156" t="s">
        <v>2696</v>
      </c>
      <c r="R31" s="44"/>
      <c r="S31" s="101"/>
      <c r="T31" s="101"/>
      <c r="U31" s="101"/>
      <c r="V31" s="78"/>
      <c r="W31" s="69"/>
    </row>
    <row r="32" spans="1:23" ht="18" x14ac:dyDescent="0.25">
      <c r="A32" s="132" t="str">
        <f>VLOOKUP(E32,'LISTADO ATM'!$A$2:$C$901,3,0)</f>
        <v>ESTE</v>
      </c>
      <c r="B32" s="126">
        <v>3336005331</v>
      </c>
      <c r="C32" s="96">
        <v>44436.535069444442</v>
      </c>
      <c r="D32" s="96" t="s">
        <v>2174</v>
      </c>
      <c r="E32" s="126">
        <v>842</v>
      </c>
      <c r="F32" s="132" t="str">
        <f>VLOOKUP(E32,VIP!$A$2:$O15509,2,0)</f>
        <v>DRBR842</v>
      </c>
      <c r="G32" s="132" t="str">
        <f>VLOOKUP(E32,'LISTADO ATM'!$A$2:$B$900,2,0)</f>
        <v xml:space="preserve">ATM Plaza Orense II (La Romana) </v>
      </c>
      <c r="H32" s="132" t="str">
        <f>VLOOKUP(E32,VIP!$A$2:$O20470,7,FALSE)</f>
        <v>Si</v>
      </c>
      <c r="I32" s="132" t="str">
        <f>VLOOKUP(E32,VIP!$A$2:$O12435,8,FALSE)</f>
        <v>Si</v>
      </c>
      <c r="J32" s="132" t="str">
        <f>VLOOKUP(E32,VIP!$A$2:$O12385,8,FALSE)</f>
        <v>Si</v>
      </c>
      <c r="K32" s="132" t="str">
        <f>VLOOKUP(E32,VIP!$A$2:$O15959,6,0)</f>
        <v>NO</v>
      </c>
      <c r="L32" s="130" t="s">
        <v>2213</v>
      </c>
      <c r="M32" s="157" t="s">
        <v>2533</v>
      </c>
      <c r="N32" s="131" t="s">
        <v>2645</v>
      </c>
      <c r="O32" s="132" t="s">
        <v>2446</v>
      </c>
      <c r="P32" s="131"/>
      <c r="Q32" s="156" t="s">
        <v>2654</v>
      </c>
      <c r="R32" s="44"/>
      <c r="S32" s="101"/>
      <c r="T32" s="101"/>
      <c r="U32" s="101"/>
      <c r="V32" s="78"/>
      <c r="W32" s="69"/>
    </row>
    <row r="33" spans="1:25" ht="18" x14ac:dyDescent="0.25">
      <c r="A33" s="132" t="str">
        <f>VLOOKUP(E33,'LISTADO ATM'!$A$2:$C$901,3,0)</f>
        <v>ESTE</v>
      </c>
      <c r="B33" s="126">
        <v>3336005337</v>
      </c>
      <c r="C33" s="96">
        <v>44436.538657407407</v>
      </c>
      <c r="D33" s="96" t="s">
        <v>2460</v>
      </c>
      <c r="E33" s="126">
        <v>608</v>
      </c>
      <c r="F33" s="132" t="str">
        <f>VLOOKUP(E33,VIP!$A$2:$O15508,2,0)</f>
        <v>DRBR305</v>
      </c>
      <c r="G33" s="132" t="str">
        <f>VLOOKUP(E33,'LISTADO ATM'!$A$2:$B$900,2,0)</f>
        <v xml:space="preserve">ATM Oficina Jumbo (San Pedro) </v>
      </c>
      <c r="H33" s="132" t="str">
        <f>VLOOKUP(E33,VIP!$A$2:$O20469,7,FALSE)</f>
        <v>Si</v>
      </c>
      <c r="I33" s="132" t="str">
        <f>VLOOKUP(E33,VIP!$A$2:$O12434,8,FALSE)</f>
        <v>Si</v>
      </c>
      <c r="J33" s="132" t="str">
        <f>VLOOKUP(E33,VIP!$A$2:$O12384,8,FALSE)</f>
        <v>Si</v>
      </c>
      <c r="K33" s="132" t="str">
        <f>VLOOKUP(E33,VIP!$A$2:$O15958,6,0)</f>
        <v>SI</v>
      </c>
      <c r="L33" s="130" t="s">
        <v>2410</v>
      </c>
      <c r="M33" s="157" t="s">
        <v>2533</v>
      </c>
      <c r="N33" s="131" t="s">
        <v>2645</v>
      </c>
      <c r="O33" s="132" t="s">
        <v>2461</v>
      </c>
      <c r="P33" s="131"/>
      <c r="Q33" s="225" t="s">
        <v>2762</v>
      </c>
      <c r="R33" s="44"/>
      <c r="S33" s="101"/>
      <c r="T33" s="101"/>
      <c r="U33" s="101"/>
      <c r="V33" s="78"/>
      <c r="W33" s="69"/>
    </row>
    <row r="34" spans="1:25" ht="18" x14ac:dyDescent="0.25">
      <c r="A34" s="132" t="str">
        <f>VLOOKUP(E34,'LISTADO ATM'!$A$2:$C$901,3,0)</f>
        <v>SUR</v>
      </c>
      <c r="B34" s="126">
        <v>3336005346</v>
      </c>
      <c r="C34" s="96">
        <v>44436.542256944442</v>
      </c>
      <c r="D34" s="96" t="s">
        <v>2460</v>
      </c>
      <c r="E34" s="126">
        <v>6</v>
      </c>
      <c r="F34" s="132" t="str">
        <f>VLOOKUP(E34,VIP!$A$2:$O15507,2,0)</f>
        <v>DRBR006</v>
      </c>
      <c r="G34" s="132" t="str">
        <f>VLOOKUP(E34,'LISTADO ATM'!$A$2:$B$900,2,0)</f>
        <v xml:space="preserve">ATM Plaza WAO San Juan </v>
      </c>
      <c r="H34" s="132" t="str">
        <f>VLOOKUP(E34,VIP!$A$2:$O20468,7,FALSE)</f>
        <v>N/A</v>
      </c>
      <c r="I34" s="132" t="str">
        <f>VLOOKUP(E34,VIP!$A$2:$O12433,8,FALSE)</f>
        <v>N/A</v>
      </c>
      <c r="J34" s="132" t="str">
        <f>VLOOKUP(E34,VIP!$A$2:$O12383,8,FALSE)</f>
        <v>N/A</v>
      </c>
      <c r="K34" s="132" t="str">
        <f>VLOOKUP(E34,VIP!$A$2:$O15957,6,0)</f>
        <v/>
      </c>
      <c r="L34" s="130" t="s">
        <v>2434</v>
      </c>
      <c r="M34" s="95" t="s">
        <v>2438</v>
      </c>
      <c r="N34" s="95" t="s">
        <v>2444</v>
      </c>
      <c r="O34" s="132" t="s">
        <v>2461</v>
      </c>
      <c r="P34" s="131"/>
      <c r="Q34" s="129" t="s">
        <v>2434</v>
      </c>
      <c r="R34" s="44"/>
      <c r="S34" s="101"/>
      <c r="T34" s="101"/>
      <c r="U34" s="101"/>
      <c r="V34" s="78"/>
      <c r="W34" s="69"/>
    </row>
    <row r="35" spans="1:25" ht="18" x14ac:dyDescent="0.25">
      <c r="A35" s="132" t="str">
        <f>VLOOKUP(E35,'LISTADO ATM'!$A$2:$C$901,3,0)</f>
        <v>ESTE</v>
      </c>
      <c r="B35" s="126">
        <v>3336005353</v>
      </c>
      <c r="C35" s="96">
        <v>44436.55027777778</v>
      </c>
      <c r="D35" s="96" t="s">
        <v>2460</v>
      </c>
      <c r="E35" s="126">
        <v>912</v>
      </c>
      <c r="F35" s="132" t="str">
        <f>VLOOKUP(E35,VIP!$A$2:$O15504,2,0)</f>
        <v>DRBR973</v>
      </c>
      <c r="G35" s="132" t="str">
        <f>VLOOKUP(E35,'LISTADO ATM'!$A$2:$B$900,2,0)</f>
        <v xml:space="preserve">ATM Oficina San Pedro II </v>
      </c>
      <c r="H35" s="132" t="str">
        <f>VLOOKUP(E35,VIP!$A$2:$O20465,7,FALSE)</f>
        <v>Si</v>
      </c>
      <c r="I35" s="132" t="str">
        <f>VLOOKUP(E35,VIP!$A$2:$O12430,8,FALSE)</f>
        <v>Si</v>
      </c>
      <c r="J35" s="132" t="str">
        <f>VLOOKUP(E35,VIP!$A$2:$O12380,8,FALSE)</f>
        <v>Si</v>
      </c>
      <c r="K35" s="132" t="str">
        <f>VLOOKUP(E35,VIP!$A$2:$O15954,6,0)</f>
        <v>SI</v>
      </c>
      <c r="L35" s="130" t="s">
        <v>2410</v>
      </c>
      <c r="M35" s="157" t="s">
        <v>2533</v>
      </c>
      <c r="N35" s="131" t="s">
        <v>2645</v>
      </c>
      <c r="O35" s="132" t="s">
        <v>2461</v>
      </c>
      <c r="P35" s="131"/>
      <c r="Q35" s="156" t="s">
        <v>2654</v>
      </c>
      <c r="R35" s="44"/>
      <c r="S35" s="101"/>
      <c r="T35" s="101"/>
      <c r="U35" s="101"/>
      <c r="V35" s="78"/>
      <c r="W35" s="69"/>
    </row>
    <row r="36" spans="1:25" ht="18" x14ac:dyDescent="0.25">
      <c r="A36" s="132" t="str">
        <f>VLOOKUP(E36,'LISTADO ATM'!$A$2:$C$901,3,0)</f>
        <v>SUR</v>
      </c>
      <c r="B36" s="126">
        <v>3336005359</v>
      </c>
      <c r="C36" s="96">
        <v>44436.556354166663</v>
      </c>
      <c r="D36" s="96" t="s">
        <v>2460</v>
      </c>
      <c r="E36" s="126">
        <v>249</v>
      </c>
      <c r="F36" s="132" t="str">
        <f>VLOOKUP(E36,VIP!$A$2:$O15502,2,0)</f>
        <v>DRBR249</v>
      </c>
      <c r="G36" s="132" t="str">
        <f>VLOOKUP(E36,'LISTADO ATM'!$A$2:$B$900,2,0)</f>
        <v xml:space="preserve">ATM Banco Agrícola Neiba </v>
      </c>
      <c r="H36" s="132" t="str">
        <f>VLOOKUP(E36,VIP!$A$2:$O20463,7,FALSE)</f>
        <v>Si</v>
      </c>
      <c r="I36" s="132" t="str">
        <f>VLOOKUP(E36,VIP!$A$2:$O12428,8,FALSE)</f>
        <v>Si</v>
      </c>
      <c r="J36" s="132" t="str">
        <f>VLOOKUP(E36,VIP!$A$2:$O12378,8,FALSE)</f>
        <v>Si</v>
      </c>
      <c r="K36" s="132" t="str">
        <f>VLOOKUP(E36,VIP!$A$2:$O15952,6,0)</f>
        <v>NO</v>
      </c>
      <c r="L36" s="130" t="s">
        <v>2410</v>
      </c>
      <c r="M36" s="157" t="s">
        <v>2533</v>
      </c>
      <c r="N36" s="131" t="s">
        <v>2645</v>
      </c>
      <c r="O36" s="132" t="s">
        <v>2461</v>
      </c>
      <c r="P36" s="131"/>
      <c r="Q36" s="156" t="s">
        <v>2711</v>
      </c>
      <c r="R36" s="44"/>
      <c r="S36" s="101"/>
      <c r="T36" s="101"/>
      <c r="U36" s="101"/>
      <c r="V36" s="78"/>
      <c r="W36" s="69"/>
    </row>
    <row r="37" spans="1:25" ht="18" x14ac:dyDescent="0.25">
      <c r="A37" s="132" t="str">
        <f>VLOOKUP(E37,'LISTADO ATM'!$A$2:$C$901,3,0)</f>
        <v>DISTRITO NACIONAL</v>
      </c>
      <c r="B37" s="126">
        <v>3336005383</v>
      </c>
      <c r="C37" s="96">
        <v>44436.611041666663</v>
      </c>
      <c r="D37" s="96" t="s">
        <v>2460</v>
      </c>
      <c r="E37" s="126">
        <v>721</v>
      </c>
      <c r="F37" s="132" t="str">
        <f>VLOOKUP(E37,VIP!$A$2:$O15572,2,0)</f>
        <v>DRBR23A</v>
      </c>
      <c r="G37" s="132" t="str">
        <f>VLOOKUP(E37,'LISTADO ATM'!$A$2:$B$900,2,0)</f>
        <v xml:space="preserve">ATM Oficina Charles de Gaulle II </v>
      </c>
      <c r="H37" s="132" t="str">
        <f>VLOOKUP(E37,VIP!$A$2:$O20533,7,FALSE)</f>
        <v>Si</v>
      </c>
      <c r="I37" s="132" t="str">
        <f>VLOOKUP(E37,VIP!$A$2:$O12498,8,FALSE)</f>
        <v>Si</v>
      </c>
      <c r="J37" s="132" t="str">
        <f>VLOOKUP(E37,VIP!$A$2:$O12448,8,FALSE)</f>
        <v>Si</v>
      </c>
      <c r="K37" s="132" t="str">
        <f>VLOOKUP(E37,VIP!$A$2:$O16022,6,0)</f>
        <v>NO</v>
      </c>
      <c r="L37" s="130" t="s">
        <v>2410</v>
      </c>
      <c r="M37" s="157" t="s">
        <v>2533</v>
      </c>
      <c r="N37" s="131" t="s">
        <v>2645</v>
      </c>
      <c r="O37" s="132" t="s">
        <v>2461</v>
      </c>
      <c r="P37" s="145"/>
      <c r="Q37" s="156" t="s">
        <v>2653</v>
      </c>
      <c r="R37" s="44"/>
      <c r="S37" s="101"/>
      <c r="T37" s="101"/>
      <c r="U37" s="101"/>
      <c r="V37" s="78"/>
      <c r="W37" s="69"/>
    </row>
    <row r="38" spans="1:25" ht="18" x14ac:dyDescent="0.25">
      <c r="A38" s="132" t="str">
        <f>VLOOKUP(E38,'LISTADO ATM'!$A$2:$C$901,3,0)</f>
        <v>ESTE</v>
      </c>
      <c r="B38" s="126">
        <v>3336005384</v>
      </c>
      <c r="C38" s="96">
        <v>44436.612291666665</v>
      </c>
      <c r="D38" s="96" t="s">
        <v>2460</v>
      </c>
      <c r="E38" s="126">
        <v>824</v>
      </c>
      <c r="F38" s="132" t="str">
        <f>VLOOKUP(E38,VIP!$A$2:$O15571,2,0)</f>
        <v>DRBR824</v>
      </c>
      <c r="G38" s="132" t="str">
        <f>VLOOKUP(E38,'LISTADO ATM'!$A$2:$B$900,2,0)</f>
        <v xml:space="preserve">ATM Multiplaza (Higuey) </v>
      </c>
      <c r="H38" s="132" t="str">
        <f>VLOOKUP(E38,VIP!$A$2:$O20532,7,FALSE)</f>
        <v>Si</v>
      </c>
      <c r="I38" s="132" t="str">
        <f>VLOOKUP(E38,VIP!$A$2:$O12497,8,FALSE)</f>
        <v>Si</v>
      </c>
      <c r="J38" s="132" t="str">
        <f>VLOOKUP(E38,VIP!$A$2:$O12447,8,FALSE)</f>
        <v>Si</v>
      </c>
      <c r="K38" s="132" t="str">
        <f>VLOOKUP(E38,VIP!$A$2:$O16021,6,0)</f>
        <v>NO</v>
      </c>
      <c r="L38" s="130" t="s">
        <v>2410</v>
      </c>
      <c r="M38" s="95" t="s">
        <v>2438</v>
      </c>
      <c r="N38" s="95" t="s">
        <v>2444</v>
      </c>
      <c r="O38" s="132" t="s">
        <v>2461</v>
      </c>
      <c r="P38" s="145"/>
      <c r="Q38" s="129" t="s">
        <v>2410</v>
      </c>
      <c r="R38" s="44"/>
      <c r="S38" s="101"/>
      <c r="T38" s="101"/>
      <c r="U38" s="101"/>
      <c r="V38" s="78"/>
      <c r="W38" s="69"/>
    </row>
    <row r="39" spans="1:25" ht="18" x14ac:dyDescent="0.25">
      <c r="A39" s="132" t="str">
        <f>VLOOKUP(E39,'LISTADO ATM'!$A$2:$C$901,3,0)</f>
        <v>ESTE</v>
      </c>
      <c r="B39" s="126">
        <v>3336005385</v>
      </c>
      <c r="C39" s="96">
        <v>44436.613622685189</v>
      </c>
      <c r="D39" s="96" t="s">
        <v>2460</v>
      </c>
      <c r="E39" s="126">
        <v>353</v>
      </c>
      <c r="F39" s="132" t="str">
        <f>VLOOKUP(E39,VIP!$A$2:$O15570,2,0)</f>
        <v>DRBR353</v>
      </c>
      <c r="G39" s="132" t="str">
        <f>VLOOKUP(E39,'LISTADO ATM'!$A$2:$B$900,2,0)</f>
        <v xml:space="preserve">ATM Estación Boulevard Juan Dolio </v>
      </c>
      <c r="H39" s="132" t="str">
        <f>VLOOKUP(E39,VIP!$A$2:$O20531,7,FALSE)</f>
        <v>Si</v>
      </c>
      <c r="I39" s="132" t="str">
        <f>VLOOKUP(E39,VIP!$A$2:$O12496,8,FALSE)</f>
        <v>Si</v>
      </c>
      <c r="J39" s="132" t="str">
        <f>VLOOKUP(E39,VIP!$A$2:$O12446,8,FALSE)</f>
        <v>Si</v>
      </c>
      <c r="K39" s="132" t="str">
        <f>VLOOKUP(E39,VIP!$A$2:$O16020,6,0)</f>
        <v>NO</v>
      </c>
      <c r="L39" s="130" t="s">
        <v>2410</v>
      </c>
      <c r="M39" s="157" t="s">
        <v>2533</v>
      </c>
      <c r="N39" s="131" t="s">
        <v>2645</v>
      </c>
      <c r="O39" s="132" t="s">
        <v>2461</v>
      </c>
      <c r="P39" s="145"/>
      <c r="Q39" s="156" t="s">
        <v>2711</v>
      </c>
      <c r="R39" s="44"/>
      <c r="S39" s="101"/>
      <c r="T39" s="101"/>
      <c r="U39" s="101"/>
      <c r="V39" s="78"/>
      <c r="W39" s="69"/>
    </row>
    <row r="40" spans="1:25" ht="18" x14ac:dyDescent="0.25">
      <c r="A40" s="132" t="str">
        <f>VLOOKUP(E40,'LISTADO ATM'!$A$2:$C$901,3,0)</f>
        <v>DISTRITO NACIONAL</v>
      </c>
      <c r="B40" s="126">
        <v>3336007331</v>
      </c>
      <c r="C40" s="96">
        <v>44436.637708333335</v>
      </c>
      <c r="D40" s="96" t="s">
        <v>2441</v>
      </c>
      <c r="E40" s="126">
        <v>993</v>
      </c>
      <c r="F40" s="132" t="str">
        <f>VLOOKUP(E40,VIP!$A$2:$O15569,2,0)</f>
        <v>DRBR993</v>
      </c>
      <c r="G40" s="132" t="str">
        <f>VLOOKUP(E40,'LISTADO ATM'!$A$2:$B$900,2,0)</f>
        <v xml:space="preserve">ATM Centro Medico Integral II </v>
      </c>
      <c r="H40" s="132" t="str">
        <f>VLOOKUP(E40,VIP!$A$2:$O20530,7,FALSE)</f>
        <v>Si</v>
      </c>
      <c r="I40" s="132" t="str">
        <f>VLOOKUP(E40,VIP!$A$2:$O12495,8,FALSE)</f>
        <v>Si</v>
      </c>
      <c r="J40" s="132" t="str">
        <f>VLOOKUP(E40,VIP!$A$2:$O12445,8,FALSE)</f>
        <v>Si</v>
      </c>
      <c r="K40" s="132" t="str">
        <f>VLOOKUP(E40,VIP!$A$2:$O16019,6,0)</f>
        <v>NO</v>
      </c>
      <c r="L40" s="130" t="s">
        <v>2434</v>
      </c>
      <c r="M40" s="95" t="s">
        <v>2438</v>
      </c>
      <c r="N40" s="95" t="s">
        <v>2444</v>
      </c>
      <c r="O40" s="132" t="s">
        <v>2445</v>
      </c>
      <c r="P40" s="145"/>
      <c r="Q40" s="129" t="s">
        <v>2434</v>
      </c>
      <c r="R40" s="44"/>
      <c r="S40" s="101"/>
      <c r="T40" s="101"/>
      <c r="U40" s="101"/>
      <c r="V40" s="78"/>
      <c r="W40" s="69"/>
    </row>
    <row r="41" spans="1:25" ht="18" x14ac:dyDescent="0.25">
      <c r="A41" s="132" t="str">
        <f>VLOOKUP(E41,'LISTADO ATM'!$A$2:$C$901,3,0)</f>
        <v>SUR</v>
      </c>
      <c r="B41" s="126">
        <v>3336005390</v>
      </c>
      <c r="C41" s="96">
        <v>44436.642766203702</v>
      </c>
      <c r="D41" s="96" t="s">
        <v>2460</v>
      </c>
      <c r="E41" s="126">
        <v>296</v>
      </c>
      <c r="F41" s="132" t="str">
        <f>VLOOKUP(E41,VIP!$A$2:$O15567,2,0)</f>
        <v>DRBR296</v>
      </c>
      <c r="G41" s="132" t="str">
        <f>VLOOKUP(E41,'LISTADO ATM'!$A$2:$B$900,2,0)</f>
        <v>ATM Estación BANICOMB (Baní)  ECO Petroleo</v>
      </c>
      <c r="H41" s="132" t="str">
        <f>VLOOKUP(E41,VIP!$A$2:$O20528,7,FALSE)</f>
        <v>Si</v>
      </c>
      <c r="I41" s="132" t="str">
        <f>VLOOKUP(E41,VIP!$A$2:$O12493,8,FALSE)</f>
        <v>Si</v>
      </c>
      <c r="J41" s="132" t="str">
        <f>VLOOKUP(E41,VIP!$A$2:$O12443,8,FALSE)</f>
        <v>Si</v>
      </c>
      <c r="K41" s="132" t="str">
        <f>VLOOKUP(E41,VIP!$A$2:$O16017,6,0)</f>
        <v>NO</v>
      </c>
      <c r="L41" s="130" t="s">
        <v>2410</v>
      </c>
      <c r="M41" s="157" t="s">
        <v>2533</v>
      </c>
      <c r="N41" s="131" t="s">
        <v>2645</v>
      </c>
      <c r="O41" s="132" t="s">
        <v>2461</v>
      </c>
      <c r="P41" s="145"/>
      <c r="Q41" s="156" t="s">
        <v>2655</v>
      </c>
      <c r="R41" s="44"/>
      <c r="S41" s="101"/>
      <c r="T41" s="101"/>
      <c r="U41" s="101"/>
      <c r="V41" s="78"/>
      <c r="W41" s="69"/>
    </row>
    <row r="42" spans="1:25" ht="18" x14ac:dyDescent="0.25">
      <c r="A42" s="132" t="str">
        <f>VLOOKUP(E42,'LISTADO ATM'!$A$2:$C$901,3,0)</f>
        <v>ESTE</v>
      </c>
      <c r="B42" s="126">
        <v>3336005392</v>
      </c>
      <c r="C42" s="96">
        <v>44436.647152777776</v>
      </c>
      <c r="D42" s="96" t="s">
        <v>2174</v>
      </c>
      <c r="E42" s="126">
        <v>427</v>
      </c>
      <c r="F42" s="132" t="str">
        <f>VLOOKUP(E42,VIP!$A$2:$O15566,2,0)</f>
        <v>DRBR427</v>
      </c>
      <c r="G42" s="132" t="str">
        <f>VLOOKUP(E42,'LISTADO ATM'!$A$2:$B$900,2,0)</f>
        <v xml:space="preserve">ATM Almacenes Iberia (Hato Mayor) </v>
      </c>
      <c r="H42" s="132" t="str">
        <f>VLOOKUP(E42,VIP!$A$2:$O20527,7,FALSE)</f>
        <v>Si</v>
      </c>
      <c r="I42" s="132" t="str">
        <f>VLOOKUP(E42,VIP!$A$2:$O12492,8,FALSE)</f>
        <v>Si</v>
      </c>
      <c r="J42" s="132" t="str">
        <f>VLOOKUP(E42,VIP!$A$2:$O12442,8,FALSE)</f>
        <v>Si</v>
      </c>
      <c r="K42" s="132" t="str">
        <f>VLOOKUP(E42,VIP!$A$2:$O16016,6,0)</f>
        <v>NO</v>
      </c>
      <c r="L42" s="130" t="s">
        <v>2456</v>
      </c>
      <c r="M42" s="95" t="s">
        <v>2438</v>
      </c>
      <c r="N42" s="95" t="s">
        <v>2444</v>
      </c>
      <c r="O42" s="132" t="s">
        <v>2446</v>
      </c>
      <c r="P42" s="145"/>
      <c r="Q42" s="129" t="s">
        <v>2456</v>
      </c>
      <c r="R42" s="44"/>
      <c r="S42" s="44"/>
      <c r="T42" s="44"/>
      <c r="U42" s="44"/>
      <c r="V42" s="44"/>
      <c r="W42" s="44"/>
      <c r="X42" s="78"/>
      <c r="Y42" s="69"/>
    </row>
    <row r="43" spans="1:25" ht="18" x14ac:dyDescent="0.25">
      <c r="A43" s="132" t="str">
        <f>VLOOKUP(E43,'LISTADO ATM'!$A$2:$C$901,3,0)</f>
        <v>DISTRITO NACIONAL</v>
      </c>
      <c r="B43" s="126">
        <v>3336005395</v>
      </c>
      <c r="C43" s="96">
        <v>44436.651238425926</v>
      </c>
      <c r="D43" s="96" t="s">
        <v>2174</v>
      </c>
      <c r="E43" s="126">
        <v>12</v>
      </c>
      <c r="F43" s="132" t="str">
        <f>VLOOKUP(E43,VIP!$A$2:$O15563,2,0)</f>
        <v>DRBR012</v>
      </c>
      <c r="G43" s="132" t="str">
        <f>VLOOKUP(E43,'LISTADO ATM'!$A$2:$B$900,2,0)</f>
        <v xml:space="preserve">ATM Comercial Ganadera (San Isidro) </v>
      </c>
      <c r="H43" s="132" t="str">
        <f>VLOOKUP(E43,VIP!$A$2:$O20524,7,FALSE)</f>
        <v>Si</v>
      </c>
      <c r="I43" s="132" t="str">
        <f>VLOOKUP(E43,VIP!$A$2:$O12489,8,FALSE)</f>
        <v>No</v>
      </c>
      <c r="J43" s="132" t="str">
        <f>VLOOKUP(E43,VIP!$A$2:$O12439,8,FALSE)</f>
        <v>No</v>
      </c>
      <c r="K43" s="132" t="str">
        <f>VLOOKUP(E43,VIP!$A$2:$O16013,6,0)</f>
        <v>NO</v>
      </c>
      <c r="L43" s="130" t="s">
        <v>2456</v>
      </c>
      <c r="M43" s="157" t="s">
        <v>2533</v>
      </c>
      <c r="N43" s="131" t="s">
        <v>2645</v>
      </c>
      <c r="O43" s="132" t="s">
        <v>2446</v>
      </c>
      <c r="P43" s="145"/>
      <c r="Q43" s="156" t="s">
        <v>2722</v>
      </c>
      <c r="R43" s="44"/>
      <c r="S43" s="44"/>
      <c r="T43" s="101"/>
      <c r="U43" s="101"/>
      <c r="V43" s="101"/>
      <c r="W43" s="78"/>
      <c r="X43" s="69"/>
    </row>
    <row r="44" spans="1:25" ht="18" x14ac:dyDescent="0.25">
      <c r="A44" s="132" t="str">
        <f>VLOOKUP(E44,'LISTADO ATM'!$A$2:$C$901,3,0)</f>
        <v>DISTRITO NACIONAL</v>
      </c>
      <c r="B44" s="126">
        <v>3336005396</v>
      </c>
      <c r="C44" s="96">
        <v>44436.651863425926</v>
      </c>
      <c r="D44" s="96" t="s">
        <v>2460</v>
      </c>
      <c r="E44" s="126">
        <v>567</v>
      </c>
      <c r="F44" s="132" t="str">
        <f>VLOOKUP(E44,VIP!$A$2:$O15562,2,0)</f>
        <v>DRBR015</v>
      </c>
      <c r="G44" s="132" t="str">
        <f>VLOOKUP(E44,'LISTADO ATM'!$A$2:$B$900,2,0)</f>
        <v xml:space="preserve">ATM Oficina Máximo Gómez </v>
      </c>
      <c r="H44" s="132" t="str">
        <f>VLOOKUP(E44,VIP!$A$2:$O20523,7,FALSE)</f>
        <v>Si</v>
      </c>
      <c r="I44" s="132" t="str">
        <f>VLOOKUP(E44,VIP!$A$2:$O12488,8,FALSE)</f>
        <v>Si</v>
      </c>
      <c r="J44" s="132" t="str">
        <f>VLOOKUP(E44,VIP!$A$2:$O12438,8,FALSE)</f>
        <v>Si</v>
      </c>
      <c r="K44" s="132" t="str">
        <f>VLOOKUP(E44,VIP!$A$2:$O16012,6,0)</f>
        <v>NO</v>
      </c>
      <c r="L44" s="155" t="s">
        <v>2434</v>
      </c>
      <c r="M44" s="95" t="s">
        <v>2438</v>
      </c>
      <c r="N44" s="95" t="s">
        <v>2444</v>
      </c>
      <c r="O44" s="132" t="s">
        <v>2461</v>
      </c>
      <c r="P44" s="145"/>
      <c r="Q44" s="129" t="s">
        <v>2434</v>
      </c>
      <c r="R44" s="44"/>
      <c r="S44" s="44"/>
      <c r="T44" s="101"/>
      <c r="U44" s="101"/>
      <c r="V44" s="101"/>
      <c r="W44" s="78"/>
      <c r="X44" s="69"/>
    </row>
    <row r="45" spans="1:25" ht="18" x14ac:dyDescent="0.25">
      <c r="A45" s="132" t="str">
        <f>VLOOKUP(E45,'LISTADO ATM'!$A$2:$C$901,3,0)</f>
        <v>NORTE</v>
      </c>
      <c r="B45" s="126">
        <v>3336005436</v>
      </c>
      <c r="C45" s="96">
        <v>44436.705208333333</v>
      </c>
      <c r="D45" s="96" t="s">
        <v>2460</v>
      </c>
      <c r="E45" s="126">
        <v>142</v>
      </c>
      <c r="F45" s="132" t="str">
        <f>VLOOKUP(E45,VIP!$A$2:$O15560,2,0)</f>
        <v>DRBR142</v>
      </c>
      <c r="G45" s="132" t="str">
        <f>VLOOKUP(E45,'LISTADO ATM'!$A$2:$B$900,2,0)</f>
        <v xml:space="preserve">ATM Centro de Caja Galerías Bonao </v>
      </c>
      <c r="H45" s="132" t="str">
        <f>VLOOKUP(E45,VIP!$A$2:$O20521,7,FALSE)</f>
        <v>Si</v>
      </c>
      <c r="I45" s="132" t="str">
        <f>VLOOKUP(E45,VIP!$A$2:$O12486,8,FALSE)</f>
        <v>Si</v>
      </c>
      <c r="J45" s="132" t="str">
        <f>VLOOKUP(E45,VIP!$A$2:$O12436,8,FALSE)</f>
        <v>Si</v>
      </c>
      <c r="K45" s="132" t="str">
        <f>VLOOKUP(E45,VIP!$A$2:$O16010,6,0)</f>
        <v>SI</v>
      </c>
      <c r="L45" s="155" t="s">
        <v>2434</v>
      </c>
      <c r="M45" s="95" t="s">
        <v>2438</v>
      </c>
      <c r="N45" s="95" t="s">
        <v>2444</v>
      </c>
      <c r="O45" s="132" t="s">
        <v>2624</v>
      </c>
      <c r="P45" s="145"/>
      <c r="Q45" s="129" t="s">
        <v>2434</v>
      </c>
      <c r="R45" s="44"/>
      <c r="S45" s="44"/>
      <c r="T45" s="101"/>
      <c r="U45" s="101"/>
      <c r="V45" s="101"/>
      <c r="W45" s="78"/>
      <c r="X45" s="69"/>
    </row>
    <row r="46" spans="1:25" ht="18" x14ac:dyDescent="0.25">
      <c r="A46" s="132" t="str">
        <f>VLOOKUP(E46,'LISTADO ATM'!$A$2:$C$901,3,0)</f>
        <v>NORTE</v>
      </c>
      <c r="B46" s="126">
        <v>3336005441</v>
      </c>
      <c r="C46" s="96">
        <v>44436.726817129631</v>
      </c>
      <c r="D46" s="96" t="s">
        <v>2175</v>
      </c>
      <c r="E46" s="126">
        <v>799</v>
      </c>
      <c r="F46" s="132" t="str">
        <f>VLOOKUP(E46,VIP!$A$2:$O15558,2,0)</f>
        <v>DRBR799</v>
      </c>
      <c r="G46" s="132" t="str">
        <f>VLOOKUP(E46,'LISTADO ATM'!$A$2:$B$900,2,0)</f>
        <v xml:space="preserve">ATM Clínica Corominas (Santiago) </v>
      </c>
      <c r="H46" s="132" t="str">
        <f>VLOOKUP(E46,VIP!$A$2:$O20519,7,FALSE)</f>
        <v>Si</v>
      </c>
      <c r="I46" s="132" t="str">
        <f>VLOOKUP(E46,VIP!$A$2:$O12484,8,FALSE)</f>
        <v>Si</v>
      </c>
      <c r="J46" s="132" t="str">
        <f>VLOOKUP(E46,VIP!$A$2:$O12434,8,FALSE)</f>
        <v>Si</v>
      </c>
      <c r="K46" s="132" t="str">
        <f>VLOOKUP(E46,VIP!$A$2:$O16008,6,0)</f>
        <v>NO</v>
      </c>
      <c r="L46" s="130" t="s">
        <v>2239</v>
      </c>
      <c r="M46" s="157" t="s">
        <v>2533</v>
      </c>
      <c r="N46" s="131" t="s">
        <v>2645</v>
      </c>
      <c r="O46" s="132" t="s">
        <v>2581</v>
      </c>
      <c r="P46" s="145"/>
      <c r="Q46" s="225" t="s">
        <v>2750</v>
      </c>
      <c r="R46" s="44"/>
      <c r="S46" s="44"/>
      <c r="T46" s="101"/>
      <c r="U46" s="101"/>
      <c r="V46" s="101"/>
      <c r="W46" s="78"/>
      <c r="X46" s="69"/>
    </row>
    <row r="47" spans="1:25" ht="18" x14ac:dyDescent="0.25">
      <c r="A47" s="132" t="str">
        <f>VLOOKUP(E47,'LISTADO ATM'!$A$2:$C$901,3,0)</f>
        <v>DISTRITO NACIONAL</v>
      </c>
      <c r="B47" s="126">
        <v>3336005444</v>
      </c>
      <c r="C47" s="96">
        <v>44436.745798611111</v>
      </c>
      <c r="D47" s="96" t="s">
        <v>2174</v>
      </c>
      <c r="E47" s="126">
        <v>527</v>
      </c>
      <c r="F47" s="132" t="str">
        <f>VLOOKUP(E47,VIP!$A$2:$O15555,2,0)</f>
        <v>DRBR527</v>
      </c>
      <c r="G47" s="132" t="str">
        <f>VLOOKUP(E47,'LISTADO ATM'!$A$2:$B$900,2,0)</f>
        <v>ATM Oficina Zona Oriental II</v>
      </c>
      <c r="H47" s="132" t="str">
        <f>VLOOKUP(E47,VIP!$A$2:$O20516,7,FALSE)</f>
        <v>Si</v>
      </c>
      <c r="I47" s="132" t="str">
        <f>VLOOKUP(E47,VIP!$A$2:$O12481,8,FALSE)</f>
        <v>Si</v>
      </c>
      <c r="J47" s="132" t="str">
        <f>VLOOKUP(E47,VIP!$A$2:$O12431,8,FALSE)</f>
        <v>Si</v>
      </c>
      <c r="K47" s="132" t="str">
        <f>VLOOKUP(E47,VIP!$A$2:$O16005,6,0)</f>
        <v>SI</v>
      </c>
      <c r="L47" s="155" t="s">
        <v>2625</v>
      </c>
      <c r="M47" s="157" t="s">
        <v>2533</v>
      </c>
      <c r="N47" s="131" t="s">
        <v>2645</v>
      </c>
      <c r="O47" s="132" t="s">
        <v>2446</v>
      </c>
      <c r="P47" s="145"/>
      <c r="Q47" s="225" t="s">
        <v>2753</v>
      </c>
      <c r="R47" s="44"/>
      <c r="S47" s="44"/>
      <c r="T47" s="101"/>
      <c r="U47" s="101"/>
      <c r="V47" s="101"/>
      <c r="W47" s="78"/>
      <c r="X47" s="69"/>
    </row>
    <row r="48" spans="1:25" ht="18" x14ac:dyDescent="0.25">
      <c r="A48" s="132" t="str">
        <f>VLOOKUP(E48,'LISTADO ATM'!$A$2:$C$901,3,0)</f>
        <v>DISTRITO NACIONAL</v>
      </c>
      <c r="B48" s="126">
        <v>3336005446</v>
      </c>
      <c r="C48" s="96">
        <v>44436.747789351852</v>
      </c>
      <c r="D48" s="96" t="s">
        <v>2174</v>
      </c>
      <c r="E48" s="126">
        <v>486</v>
      </c>
      <c r="F48" s="132" t="str">
        <f>VLOOKUP(E48,VIP!$A$2:$O15553,2,0)</f>
        <v>DRBR486</v>
      </c>
      <c r="G48" s="132" t="str">
        <f>VLOOKUP(E48,'LISTADO ATM'!$A$2:$B$900,2,0)</f>
        <v xml:space="preserve">ATM Olé La Caleta </v>
      </c>
      <c r="H48" s="132" t="str">
        <f>VLOOKUP(E48,VIP!$A$2:$O20514,7,FALSE)</f>
        <v>Si</v>
      </c>
      <c r="I48" s="132" t="str">
        <f>VLOOKUP(E48,VIP!$A$2:$O12479,8,FALSE)</f>
        <v>Si</v>
      </c>
      <c r="J48" s="132" t="str">
        <f>VLOOKUP(E48,VIP!$A$2:$O12429,8,FALSE)</f>
        <v>Si</v>
      </c>
      <c r="K48" s="132" t="str">
        <f>VLOOKUP(E48,VIP!$A$2:$O16003,6,0)</f>
        <v>NO</v>
      </c>
      <c r="L48" s="130" t="s">
        <v>2239</v>
      </c>
      <c r="M48" s="157" t="s">
        <v>2533</v>
      </c>
      <c r="N48" s="131" t="s">
        <v>2645</v>
      </c>
      <c r="O48" s="132" t="s">
        <v>2446</v>
      </c>
      <c r="P48" s="145"/>
      <c r="Q48" s="225" t="s">
        <v>2754</v>
      </c>
      <c r="R48" s="44"/>
      <c r="S48" s="44"/>
      <c r="T48" s="101"/>
      <c r="U48" s="101"/>
      <c r="V48" s="101"/>
      <c r="W48" s="78"/>
      <c r="X48" s="69"/>
    </row>
    <row r="49" spans="1:24" s="123" customFormat="1" ht="18" x14ac:dyDescent="0.25">
      <c r="A49" s="132" t="str">
        <f>VLOOKUP(E49,'LISTADO ATM'!$A$2:$C$901,3,0)</f>
        <v>DISTRITO NACIONAL</v>
      </c>
      <c r="B49" s="126">
        <v>3336005447</v>
      </c>
      <c r="C49" s="96">
        <v>44436.765914351854</v>
      </c>
      <c r="D49" s="96" t="s">
        <v>2174</v>
      </c>
      <c r="E49" s="126">
        <v>596</v>
      </c>
      <c r="F49" s="132" t="str">
        <f>VLOOKUP(E49,VIP!$A$2:$O15552,2,0)</f>
        <v>DRBR274</v>
      </c>
      <c r="G49" s="132" t="str">
        <f>VLOOKUP(E49,'LISTADO ATM'!$A$2:$B$900,2,0)</f>
        <v xml:space="preserve">ATM Autobanco Malecón Center </v>
      </c>
      <c r="H49" s="132" t="str">
        <f>VLOOKUP(E49,VIP!$A$2:$O20513,7,FALSE)</f>
        <v>Si</v>
      </c>
      <c r="I49" s="132" t="str">
        <f>VLOOKUP(E49,VIP!$A$2:$O12478,8,FALSE)</f>
        <v>Si</v>
      </c>
      <c r="J49" s="132" t="str">
        <f>VLOOKUP(E49,VIP!$A$2:$O12428,8,FALSE)</f>
        <v>Si</v>
      </c>
      <c r="K49" s="132" t="str">
        <f>VLOOKUP(E49,VIP!$A$2:$O16002,6,0)</f>
        <v>NO</v>
      </c>
      <c r="L49" s="130" t="s">
        <v>2213</v>
      </c>
      <c r="M49" s="157" t="s">
        <v>2533</v>
      </c>
      <c r="N49" s="131" t="s">
        <v>2645</v>
      </c>
      <c r="O49" s="132" t="s">
        <v>2446</v>
      </c>
      <c r="P49" s="145"/>
      <c r="Q49" s="156" t="s">
        <v>2655</v>
      </c>
      <c r="R49" s="44"/>
      <c r="S49" s="44"/>
      <c r="W49" s="78"/>
      <c r="X49" s="69"/>
    </row>
    <row r="50" spans="1:24" s="123" customFormat="1" ht="18" x14ac:dyDescent="0.25">
      <c r="A50" s="132" t="str">
        <f>VLOOKUP(E50,'LISTADO ATM'!$A$2:$C$901,3,0)</f>
        <v>NORTE</v>
      </c>
      <c r="B50" s="126">
        <v>3336005448</v>
      </c>
      <c r="C50" s="96">
        <v>44436.768020833333</v>
      </c>
      <c r="D50" s="96" t="s">
        <v>2175</v>
      </c>
      <c r="E50" s="126">
        <v>882</v>
      </c>
      <c r="F50" s="132" t="str">
        <f>VLOOKUP(E50,VIP!$A$2:$O15551,2,0)</f>
        <v>DRBR882</v>
      </c>
      <c r="G50" s="132" t="str">
        <f>VLOOKUP(E50,'LISTADO ATM'!$A$2:$B$900,2,0)</f>
        <v xml:space="preserve">ATM Oficina Moca II </v>
      </c>
      <c r="H50" s="132" t="str">
        <f>VLOOKUP(E50,VIP!$A$2:$O20512,7,FALSE)</f>
        <v>Si</v>
      </c>
      <c r="I50" s="132" t="str">
        <f>VLOOKUP(E50,VIP!$A$2:$O12477,8,FALSE)</f>
        <v>Si</v>
      </c>
      <c r="J50" s="132" t="str">
        <f>VLOOKUP(E50,VIP!$A$2:$O12427,8,FALSE)</f>
        <v>Si</v>
      </c>
      <c r="K50" s="132" t="str">
        <f>VLOOKUP(E50,VIP!$A$2:$O16001,6,0)</f>
        <v>SI</v>
      </c>
      <c r="L50" s="155" t="s">
        <v>2213</v>
      </c>
      <c r="M50" s="157" t="s">
        <v>2533</v>
      </c>
      <c r="N50" s="131" t="s">
        <v>2645</v>
      </c>
      <c r="O50" s="132" t="s">
        <v>2581</v>
      </c>
      <c r="P50" s="145"/>
      <c r="Q50" s="156" t="s">
        <v>2696</v>
      </c>
      <c r="R50" s="44"/>
      <c r="S50" s="44"/>
      <c r="W50" s="78"/>
      <c r="X50" s="69"/>
    </row>
    <row r="51" spans="1:24" s="123" customFormat="1" ht="18" x14ac:dyDescent="0.25">
      <c r="A51" s="132" t="str">
        <f>VLOOKUP(E51,'LISTADO ATM'!$A$2:$C$901,3,0)</f>
        <v>DISTRITO NACIONAL</v>
      </c>
      <c r="B51" s="126">
        <v>3336005452</v>
      </c>
      <c r="C51" s="96">
        <v>44436.774548611109</v>
      </c>
      <c r="D51" s="96" t="s">
        <v>2460</v>
      </c>
      <c r="E51" s="126">
        <v>516</v>
      </c>
      <c r="F51" s="132" t="str">
        <f>VLOOKUP(E51,VIP!$A$2:$O15548,2,0)</f>
        <v>DRBR516</v>
      </c>
      <c r="G51" s="132" t="str">
        <f>VLOOKUP(E51,'LISTADO ATM'!$A$2:$B$900,2,0)</f>
        <v xml:space="preserve">ATM Oficina Gascue </v>
      </c>
      <c r="H51" s="132" t="str">
        <f>VLOOKUP(E51,VIP!$A$2:$O20509,7,FALSE)</f>
        <v>Si</v>
      </c>
      <c r="I51" s="132" t="str">
        <f>VLOOKUP(E51,VIP!$A$2:$O12474,8,FALSE)</f>
        <v>Si</v>
      </c>
      <c r="J51" s="132" t="str">
        <f>VLOOKUP(E51,VIP!$A$2:$O12424,8,FALSE)</f>
        <v>Si</v>
      </c>
      <c r="K51" s="132" t="str">
        <f>VLOOKUP(E51,VIP!$A$2:$O15998,6,0)</f>
        <v>SI</v>
      </c>
      <c r="L51" s="130" t="s">
        <v>2410</v>
      </c>
      <c r="M51" s="157" t="s">
        <v>2533</v>
      </c>
      <c r="N51" s="131" t="s">
        <v>2645</v>
      </c>
      <c r="O51" s="132" t="s">
        <v>2624</v>
      </c>
      <c r="P51" s="145"/>
      <c r="Q51" s="156" t="s">
        <v>2708</v>
      </c>
      <c r="R51" s="44"/>
      <c r="S51" s="44"/>
      <c r="W51" s="78"/>
      <c r="X51" s="69"/>
    </row>
    <row r="52" spans="1:24" s="123" customFormat="1" ht="18" x14ac:dyDescent="0.25">
      <c r="A52" s="132" t="str">
        <f>VLOOKUP(E52,'LISTADO ATM'!$A$2:$C$901,3,0)</f>
        <v>ESTE</v>
      </c>
      <c r="B52" s="126">
        <v>3336005453</v>
      </c>
      <c r="C52" s="96">
        <v>44436.774930555555</v>
      </c>
      <c r="D52" s="96" t="s">
        <v>2174</v>
      </c>
      <c r="E52" s="126">
        <v>294</v>
      </c>
      <c r="F52" s="132" t="str">
        <f>VLOOKUP(E52,VIP!$A$2:$O15547,2,0)</f>
        <v>DRBR294</v>
      </c>
      <c r="G52" s="132" t="str">
        <f>VLOOKUP(E52,'LISTADO ATM'!$A$2:$B$900,2,0)</f>
        <v xml:space="preserve">ATM Plaza Zaglul San Pedro II </v>
      </c>
      <c r="H52" s="132" t="str">
        <f>VLOOKUP(E52,VIP!$A$2:$O20508,7,FALSE)</f>
        <v>Si</v>
      </c>
      <c r="I52" s="132" t="str">
        <f>VLOOKUP(E52,VIP!$A$2:$O12473,8,FALSE)</f>
        <v>Si</v>
      </c>
      <c r="J52" s="132" t="str">
        <f>VLOOKUP(E52,VIP!$A$2:$O12423,8,FALSE)</f>
        <v>Si</v>
      </c>
      <c r="K52" s="132" t="str">
        <f>VLOOKUP(E52,VIP!$A$2:$O15997,6,0)</f>
        <v>NO</v>
      </c>
      <c r="L52" s="130" t="s">
        <v>2213</v>
      </c>
      <c r="M52" s="157" t="s">
        <v>2533</v>
      </c>
      <c r="N52" s="131" t="s">
        <v>2645</v>
      </c>
      <c r="O52" s="132" t="s">
        <v>2446</v>
      </c>
      <c r="P52" s="145"/>
      <c r="Q52" s="156" t="s">
        <v>2697</v>
      </c>
      <c r="R52" s="44"/>
      <c r="S52" s="44"/>
      <c r="W52" s="78"/>
      <c r="X52" s="69"/>
    </row>
    <row r="53" spans="1:24" s="123" customFormat="1" ht="18" x14ac:dyDescent="0.25">
      <c r="A53" s="132" t="str">
        <f>VLOOKUP(E53,'LISTADO ATM'!$A$2:$C$901,3,0)</f>
        <v>NORTE</v>
      </c>
      <c r="B53" s="126">
        <v>3336005462</v>
      </c>
      <c r="C53" s="96">
        <v>44436.798958333333</v>
      </c>
      <c r="D53" s="96" t="s">
        <v>2460</v>
      </c>
      <c r="E53" s="126">
        <v>752</v>
      </c>
      <c r="F53" s="132" t="str">
        <f>VLOOKUP(E53,VIP!$A$2:$O15539,2,0)</f>
        <v>DRBR280</v>
      </c>
      <c r="G53" s="132" t="str">
        <f>VLOOKUP(E53,'LISTADO ATM'!$A$2:$B$900,2,0)</f>
        <v xml:space="preserve">ATM UNP Las Carolinas (La Vega) </v>
      </c>
      <c r="H53" s="132" t="str">
        <f>VLOOKUP(E53,VIP!$A$2:$O20500,7,FALSE)</f>
        <v>Si</v>
      </c>
      <c r="I53" s="132" t="str">
        <f>VLOOKUP(E53,VIP!$A$2:$O12465,8,FALSE)</f>
        <v>Si</v>
      </c>
      <c r="J53" s="132" t="str">
        <f>VLOOKUP(E53,VIP!$A$2:$O12415,8,FALSE)</f>
        <v>Si</v>
      </c>
      <c r="K53" s="132" t="str">
        <f>VLOOKUP(E53,VIP!$A$2:$O15989,6,0)</f>
        <v>SI</v>
      </c>
      <c r="L53" s="130" t="s">
        <v>2434</v>
      </c>
      <c r="M53" s="157" t="s">
        <v>2533</v>
      </c>
      <c r="N53" s="131" t="s">
        <v>2645</v>
      </c>
      <c r="O53" s="132" t="s">
        <v>2624</v>
      </c>
      <c r="P53" s="145"/>
      <c r="Q53" s="156" t="s">
        <v>2655</v>
      </c>
      <c r="R53" s="44"/>
      <c r="S53" s="44"/>
      <c r="W53" s="78"/>
      <c r="X53" s="69"/>
    </row>
    <row r="54" spans="1:24" s="123" customFormat="1" ht="18" x14ac:dyDescent="0.25">
      <c r="A54" s="132" t="str">
        <f>VLOOKUP(E54,'LISTADO ATM'!$A$2:$C$901,3,0)</f>
        <v>ESTE</v>
      </c>
      <c r="B54" s="126">
        <v>3336005463</v>
      </c>
      <c r="C54" s="96">
        <v>44436.810891203706</v>
      </c>
      <c r="D54" s="96" t="s">
        <v>2460</v>
      </c>
      <c r="E54" s="126">
        <v>385</v>
      </c>
      <c r="F54" s="132" t="str">
        <f>VLOOKUP(E54,VIP!$A$2:$O15538,2,0)</f>
        <v>DRBR385</v>
      </c>
      <c r="G54" s="132" t="str">
        <f>VLOOKUP(E54,'LISTADO ATM'!$A$2:$B$900,2,0)</f>
        <v xml:space="preserve">ATM Plaza Verón I </v>
      </c>
      <c r="H54" s="132" t="str">
        <f>VLOOKUP(E54,VIP!$A$2:$O20499,7,FALSE)</f>
        <v>Si</v>
      </c>
      <c r="I54" s="132" t="str">
        <f>VLOOKUP(E54,VIP!$A$2:$O12464,8,FALSE)</f>
        <v>Si</v>
      </c>
      <c r="J54" s="132" t="str">
        <f>VLOOKUP(E54,VIP!$A$2:$O12414,8,FALSE)</f>
        <v>Si</v>
      </c>
      <c r="K54" s="132" t="str">
        <f>VLOOKUP(E54,VIP!$A$2:$O15988,6,0)</f>
        <v>NO</v>
      </c>
      <c r="L54" s="130" t="s">
        <v>2434</v>
      </c>
      <c r="M54" s="157" t="s">
        <v>2533</v>
      </c>
      <c r="N54" s="131" t="s">
        <v>2645</v>
      </c>
      <c r="O54" s="132" t="s">
        <v>2624</v>
      </c>
      <c r="P54" s="145"/>
      <c r="Q54" s="156" t="s">
        <v>2656</v>
      </c>
      <c r="R54" s="44"/>
      <c r="S54" s="44"/>
      <c r="W54" s="78"/>
      <c r="X54" s="69"/>
    </row>
    <row r="55" spans="1:24" s="123" customFormat="1" ht="18" x14ac:dyDescent="0.25">
      <c r="A55" s="132" t="str">
        <f>VLOOKUP(E55,'LISTADO ATM'!$A$2:$C$901,3,0)</f>
        <v>ESTE</v>
      </c>
      <c r="B55" s="126">
        <v>3336005465</v>
      </c>
      <c r="C55" s="96">
        <v>44436.814722222225</v>
      </c>
      <c r="D55" s="96" t="s">
        <v>2441</v>
      </c>
      <c r="E55" s="126">
        <v>480</v>
      </c>
      <c r="F55" s="132" t="str">
        <f>VLOOKUP(E55,VIP!$A$2:$O15536,2,0)</f>
        <v>DRBR480</v>
      </c>
      <c r="G55" s="132" t="str">
        <f>VLOOKUP(E55,'LISTADO ATM'!$A$2:$B$900,2,0)</f>
        <v>ATM UNP Farmaconal Higuey</v>
      </c>
      <c r="H55" s="132" t="str">
        <f>VLOOKUP(E55,VIP!$A$2:$O20497,7,FALSE)</f>
        <v>N/A</v>
      </c>
      <c r="I55" s="132" t="str">
        <f>VLOOKUP(E55,VIP!$A$2:$O12462,8,FALSE)</f>
        <v>N/A</v>
      </c>
      <c r="J55" s="132" t="str">
        <f>VLOOKUP(E55,VIP!$A$2:$O12412,8,FALSE)</f>
        <v>N/A</v>
      </c>
      <c r="K55" s="132" t="str">
        <f>VLOOKUP(E55,VIP!$A$2:$O15986,6,0)</f>
        <v>N/A</v>
      </c>
      <c r="L55" s="130" t="s">
        <v>2410</v>
      </c>
      <c r="M55" s="95" t="s">
        <v>2438</v>
      </c>
      <c r="N55" s="95" t="s">
        <v>2444</v>
      </c>
      <c r="O55" s="132" t="s">
        <v>2445</v>
      </c>
      <c r="P55" s="145"/>
      <c r="Q55" s="129" t="s">
        <v>2410</v>
      </c>
      <c r="R55" s="44"/>
      <c r="S55" s="44"/>
      <c r="W55" s="78"/>
      <c r="X55" s="69"/>
    </row>
    <row r="56" spans="1:24" s="123" customFormat="1" ht="18" x14ac:dyDescent="0.25">
      <c r="A56" s="132" t="str">
        <f>VLOOKUP(E56,'LISTADO ATM'!$A$2:$C$901,3,0)</f>
        <v>SUR</v>
      </c>
      <c r="B56" s="126">
        <v>3336005466</v>
      </c>
      <c r="C56" s="96">
        <v>44436.817754629628</v>
      </c>
      <c r="D56" s="96" t="s">
        <v>2460</v>
      </c>
      <c r="E56" s="126">
        <v>962</v>
      </c>
      <c r="F56" s="132" t="str">
        <f>VLOOKUP(E56,VIP!$A$2:$O15535,2,0)</f>
        <v>DRBR962</v>
      </c>
      <c r="G56" s="132" t="str">
        <f>VLOOKUP(E56,'LISTADO ATM'!$A$2:$B$900,2,0)</f>
        <v xml:space="preserve">ATM Oficina Villa Ofelia II (San Juan) </v>
      </c>
      <c r="H56" s="132" t="str">
        <f>VLOOKUP(E56,VIP!$A$2:$O20496,7,FALSE)</f>
        <v>Si</v>
      </c>
      <c r="I56" s="132" t="str">
        <f>VLOOKUP(E56,VIP!$A$2:$O12461,8,FALSE)</f>
        <v>Si</v>
      </c>
      <c r="J56" s="132" t="str">
        <f>VLOOKUP(E56,VIP!$A$2:$O12411,8,FALSE)</f>
        <v>Si</v>
      </c>
      <c r="K56" s="132" t="str">
        <f>VLOOKUP(E56,VIP!$A$2:$O15985,6,0)</f>
        <v>NO</v>
      </c>
      <c r="L56" s="130" t="s">
        <v>2434</v>
      </c>
      <c r="M56" s="157" t="s">
        <v>2533</v>
      </c>
      <c r="N56" s="131" t="s">
        <v>2645</v>
      </c>
      <c r="O56" s="132" t="s">
        <v>2624</v>
      </c>
      <c r="P56" s="145"/>
      <c r="Q56" s="156" t="s">
        <v>2657</v>
      </c>
      <c r="R56" s="44"/>
      <c r="S56" s="44"/>
      <c r="W56" s="78"/>
      <c r="X56" s="69"/>
    </row>
    <row r="57" spans="1:24" s="123" customFormat="1" ht="18" x14ac:dyDescent="0.25">
      <c r="A57" s="132" t="str">
        <f>VLOOKUP(E57,'LISTADO ATM'!$A$2:$C$901,3,0)</f>
        <v>NORTE</v>
      </c>
      <c r="B57" s="126">
        <v>3336005467</v>
      </c>
      <c r="C57" s="96">
        <v>44436.822314814817</v>
      </c>
      <c r="D57" s="96" t="s">
        <v>2460</v>
      </c>
      <c r="E57" s="126">
        <v>965</v>
      </c>
      <c r="F57" s="132" t="str">
        <f>VLOOKUP(E57,VIP!$A$2:$O15534,2,0)</f>
        <v>DRBR965</v>
      </c>
      <c r="G57" s="132" t="str">
        <f>VLOOKUP(E57,'LISTADO ATM'!$A$2:$B$900,2,0)</f>
        <v xml:space="preserve">ATM S/M La Fuente FUN (Santiago) </v>
      </c>
      <c r="H57" s="132" t="str">
        <f>VLOOKUP(E57,VIP!$A$2:$O20495,7,FALSE)</f>
        <v>Si</v>
      </c>
      <c r="I57" s="132" t="str">
        <f>VLOOKUP(E57,VIP!$A$2:$O12460,8,FALSE)</f>
        <v>Si</v>
      </c>
      <c r="J57" s="132" t="str">
        <f>VLOOKUP(E57,VIP!$A$2:$O12410,8,FALSE)</f>
        <v>Si</v>
      </c>
      <c r="K57" s="132" t="str">
        <f>VLOOKUP(E57,VIP!$A$2:$O15984,6,0)</f>
        <v>NO</v>
      </c>
      <c r="L57" s="130" t="s">
        <v>2410</v>
      </c>
      <c r="M57" s="157" t="s">
        <v>2533</v>
      </c>
      <c r="N57" s="131" t="s">
        <v>2645</v>
      </c>
      <c r="O57" s="132" t="s">
        <v>2624</v>
      </c>
      <c r="P57" s="145"/>
      <c r="Q57" s="156" t="s">
        <v>2711</v>
      </c>
      <c r="R57" s="44"/>
      <c r="S57" s="44"/>
      <c r="W57" s="78"/>
      <c r="X57" s="69"/>
    </row>
    <row r="58" spans="1:24" s="123" customFormat="1" ht="18" x14ac:dyDescent="0.25">
      <c r="A58" s="132" t="str">
        <f>VLOOKUP(E58,'LISTADO ATM'!$A$2:$C$901,3,0)</f>
        <v>ESTE</v>
      </c>
      <c r="B58" s="126">
        <v>3336005468</v>
      </c>
      <c r="C58" s="96">
        <v>44436.823564814818</v>
      </c>
      <c r="D58" s="96" t="s">
        <v>2460</v>
      </c>
      <c r="E58" s="126">
        <v>399</v>
      </c>
      <c r="F58" s="132" t="str">
        <f>VLOOKUP(E58,VIP!$A$2:$O15533,2,0)</f>
        <v>DRBR399</v>
      </c>
      <c r="G58" s="132" t="str">
        <f>VLOOKUP(E58,'LISTADO ATM'!$A$2:$B$900,2,0)</f>
        <v xml:space="preserve">ATM Oficina La Romana II </v>
      </c>
      <c r="H58" s="132" t="str">
        <f>VLOOKUP(E58,VIP!$A$2:$O20494,7,FALSE)</f>
        <v>Si</v>
      </c>
      <c r="I58" s="132" t="str">
        <f>VLOOKUP(E58,VIP!$A$2:$O12459,8,FALSE)</f>
        <v>Si</v>
      </c>
      <c r="J58" s="132" t="str">
        <f>VLOOKUP(E58,VIP!$A$2:$O12409,8,FALSE)</f>
        <v>Si</v>
      </c>
      <c r="K58" s="132" t="str">
        <f>VLOOKUP(E58,VIP!$A$2:$O15983,6,0)</f>
        <v>NO</v>
      </c>
      <c r="L58" s="130" t="s">
        <v>2410</v>
      </c>
      <c r="M58" s="95" t="s">
        <v>2438</v>
      </c>
      <c r="N58" s="95" t="s">
        <v>2444</v>
      </c>
      <c r="O58" s="132" t="s">
        <v>2624</v>
      </c>
      <c r="P58" s="145"/>
      <c r="Q58" s="129" t="s">
        <v>2410</v>
      </c>
      <c r="R58" s="44"/>
      <c r="S58" s="44"/>
      <c r="W58" s="78"/>
      <c r="X58" s="69"/>
    </row>
    <row r="59" spans="1:24" s="123" customFormat="1" ht="18" x14ac:dyDescent="0.25">
      <c r="A59" s="132" t="str">
        <f>VLOOKUP(E59,'LISTADO ATM'!$A$2:$C$901,3,0)</f>
        <v>ESTE</v>
      </c>
      <c r="B59" s="126">
        <v>3336005471</v>
      </c>
      <c r="C59" s="96">
        <v>44436.846712962964</v>
      </c>
      <c r="D59" s="96" t="s">
        <v>2174</v>
      </c>
      <c r="E59" s="126">
        <v>963</v>
      </c>
      <c r="F59" s="132" t="str">
        <f>VLOOKUP(E59,VIP!$A$2:$O15536,2,0)</f>
        <v>DRBR963</v>
      </c>
      <c r="G59" s="132" t="str">
        <f>VLOOKUP(E59,'LISTADO ATM'!$A$2:$B$900,2,0)</f>
        <v xml:space="preserve">ATM Multiplaza La Romana </v>
      </c>
      <c r="H59" s="132" t="str">
        <f>VLOOKUP(E59,VIP!$A$2:$O20497,7,FALSE)</f>
        <v>Si</v>
      </c>
      <c r="I59" s="132" t="str">
        <f>VLOOKUP(E59,VIP!$A$2:$O12462,8,FALSE)</f>
        <v>Si</v>
      </c>
      <c r="J59" s="132" t="str">
        <f>VLOOKUP(E59,VIP!$A$2:$O12412,8,FALSE)</f>
        <v>Si</v>
      </c>
      <c r="K59" s="132" t="str">
        <f>VLOOKUP(E59,VIP!$A$2:$O15986,6,0)</f>
        <v>NO</v>
      </c>
      <c r="L59" s="155" t="s">
        <v>2456</v>
      </c>
      <c r="M59" s="157" t="s">
        <v>2533</v>
      </c>
      <c r="N59" s="131" t="s">
        <v>2645</v>
      </c>
      <c r="O59" s="132" t="s">
        <v>2446</v>
      </c>
      <c r="P59" s="145"/>
      <c r="Q59" s="156" t="s">
        <v>2654</v>
      </c>
      <c r="R59" s="44"/>
      <c r="S59" s="44"/>
      <c r="W59" s="78"/>
      <c r="X59" s="69"/>
    </row>
    <row r="60" spans="1:24" s="123" customFormat="1" ht="18" x14ac:dyDescent="0.25">
      <c r="A60" s="132" t="str">
        <f>VLOOKUP(E60,'LISTADO ATM'!$A$2:$C$901,3,0)</f>
        <v>NORTE</v>
      </c>
      <c r="B60" s="126">
        <v>3336005478</v>
      </c>
      <c r="C60" s="96">
        <v>44436.884351851855</v>
      </c>
      <c r="D60" s="96" t="s">
        <v>2460</v>
      </c>
      <c r="E60" s="126">
        <v>380</v>
      </c>
      <c r="F60" s="132" t="str">
        <f>VLOOKUP(E60,VIP!$A$2:$O15532,2,0)</f>
        <v>DRBR380</v>
      </c>
      <c r="G60" s="132" t="str">
        <f>VLOOKUP(E60,'LISTADO ATM'!$A$2:$B$900,2,0)</f>
        <v xml:space="preserve">ATM Oficina Navarrete </v>
      </c>
      <c r="H60" s="132" t="str">
        <f>VLOOKUP(E60,VIP!$A$2:$O20493,7,FALSE)</f>
        <v>Si</v>
      </c>
      <c r="I60" s="132" t="str">
        <f>VLOOKUP(E60,VIP!$A$2:$O12458,8,FALSE)</f>
        <v>Si</v>
      </c>
      <c r="J60" s="132" t="str">
        <f>VLOOKUP(E60,VIP!$A$2:$O12408,8,FALSE)</f>
        <v>Si</v>
      </c>
      <c r="K60" s="132" t="str">
        <f>VLOOKUP(E60,VIP!$A$2:$O15982,6,0)</f>
        <v>NO</v>
      </c>
      <c r="L60" s="155" t="s">
        <v>2434</v>
      </c>
      <c r="M60" s="157" t="s">
        <v>2533</v>
      </c>
      <c r="N60" s="131" t="s">
        <v>2645</v>
      </c>
      <c r="O60" s="132" t="s">
        <v>2624</v>
      </c>
      <c r="P60" s="145"/>
      <c r="Q60" s="225" t="s">
        <v>2759</v>
      </c>
      <c r="R60" s="44"/>
      <c r="S60" s="44"/>
      <c r="W60" s="78"/>
      <c r="X60" s="69"/>
    </row>
    <row r="61" spans="1:24" s="123" customFormat="1" ht="18" x14ac:dyDescent="0.25">
      <c r="A61" s="132" t="str">
        <f>VLOOKUP(E61,'LISTADO ATM'!$A$2:$C$901,3,0)</f>
        <v>ESTE</v>
      </c>
      <c r="B61" s="126">
        <v>3336005479</v>
      </c>
      <c r="C61" s="96">
        <v>44436.887314814812</v>
      </c>
      <c r="D61" s="96" t="s">
        <v>2460</v>
      </c>
      <c r="E61" s="126">
        <v>386</v>
      </c>
      <c r="F61" s="132" t="str">
        <f>VLOOKUP(E61,VIP!$A$2:$O15531,2,0)</f>
        <v>DRBR386</v>
      </c>
      <c r="G61" s="132" t="str">
        <f>VLOOKUP(E61,'LISTADO ATM'!$A$2:$B$900,2,0)</f>
        <v xml:space="preserve">ATM Plaza Verón II </v>
      </c>
      <c r="H61" s="132" t="str">
        <f>VLOOKUP(E61,VIP!$A$2:$O20492,7,FALSE)</f>
        <v>Si</v>
      </c>
      <c r="I61" s="132" t="str">
        <f>VLOOKUP(E61,VIP!$A$2:$O12457,8,FALSE)</f>
        <v>Si</v>
      </c>
      <c r="J61" s="132" t="str">
        <f>VLOOKUP(E61,VIP!$A$2:$O12407,8,FALSE)</f>
        <v>Si</v>
      </c>
      <c r="K61" s="132" t="str">
        <f>VLOOKUP(E61,VIP!$A$2:$O15981,6,0)</f>
        <v>NO</v>
      </c>
      <c r="L61" s="155" t="s">
        <v>2434</v>
      </c>
      <c r="M61" s="157" t="s">
        <v>2533</v>
      </c>
      <c r="N61" s="131" t="s">
        <v>2645</v>
      </c>
      <c r="O61" s="132" t="s">
        <v>2624</v>
      </c>
      <c r="P61" s="145"/>
      <c r="Q61" s="156" t="s">
        <v>2658</v>
      </c>
      <c r="R61" s="44"/>
      <c r="S61" s="44"/>
      <c r="W61" s="78"/>
      <c r="X61" s="69"/>
    </row>
    <row r="62" spans="1:24" s="123" customFormat="1" ht="18" x14ac:dyDescent="0.25">
      <c r="A62" s="132" t="str">
        <f>VLOOKUP(E62,'LISTADO ATM'!$A$2:$C$901,3,0)</f>
        <v>DISTRITO NACIONAL</v>
      </c>
      <c r="B62" s="126">
        <v>3336005481</v>
      </c>
      <c r="C62" s="96">
        <v>44436.921574074076</v>
      </c>
      <c r="D62" s="96" t="s">
        <v>2441</v>
      </c>
      <c r="E62" s="126">
        <v>363</v>
      </c>
      <c r="F62" s="132" t="str">
        <f>VLOOKUP(E62,VIP!$A$2:$O15529,2,0)</f>
        <v>DRBR363</v>
      </c>
      <c r="G62" s="132" t="str">
        <f>VLOOKUP(E62,'LISTADO ATM'!$A$2:$B$900,2,0)</f>
        <v>ATM Sirena Villa Mella</v>
      </c>
      <c r="H62" s="132" t="str">
        <f>VLOOKUP(E62,VIP!$A$2:$O20490,7,FALSE)</f>
        <v>N/A</v>
      </c>
      <c r="I62" s="132" t="str">
        <f>VLOOKUP(E62,VIP!$A$2:$O12455,8,FALSE)</f>
        <v>N/A</v>
      </c>
      <c r="J62" s="132" t="str">
        <f>VLOOKUP(E62,VIP!$A$2:$O12405,8,FALSE)</f>
        <v>N/A</v>
      </c>
      <c r="K62" s="132" t="str">
        <f>VLOOKUP(E62,VIP!$A$2:$O15979,6,0)</f>
        <v>N/A</v>
      </c>
      <c r="L62" s="130" t="s">
        <v>2410</v>
      </c>
      <c r="M62" s="157" t="s">
        <v>2533</v>
      </c>
      <c r="N62" s="95" t="s">
        <v>2444</v>
      </c>
      <c r="O62" s="132" t="s">
        <v>2445</v>
      </c>
      <c r="P62" s="145"/>
      <c r="Q62" s="156" t="s">
        <v>2712</v>
      </c>
      <c r="R62" s="44"/>
      <c r="S62" s="44"/>
      <c r="W62" s="78"/>
      <c r="X62" s="69"/>
    </row>
    <row r="63" spans="1:24" s="123" customFormat="1" ht="18" x14ac:dyDescent="0.25">
      <c r="A63" s="132" t="str">
        <f>VLOOKUP(E63,'LISTADO ATM'!$A$2:$C$901,3,0)</f>
        <v>ESTE</v>
      </c>
      <c r="B63" s="126">
        <v>3336005482</v>
      </c>
      <c r="C63" s="96">
        <v>44436.944444444445</v>
      </c>
      <c r="D63" s="96" t="s">
        <v>2174</v>
      </c>
      <c r="E63" s="126">
        <v>631</v>
      </c>
      <c r="F63" s="132" t="str">
        <f>VLOOKUP(E63,VIP!$A$2:$O15528,2,0)</f>
        <v>DRBR417</v>
      </c>
      <c r="G63" s="132" t="str">
        <f>VLOOKUP(E63,'LISTADO ATM'!$A$2:$B$900,2,0)</f>
        <v xml:space="preserve">ATM ASOCODEQUI (San Pedro) </v>
      </c>
      <c r="H63" s="132" t="str">
        <f>VLOOKUP(E63,VIP!$A$2:$O20489,7,FALSE)</f>
        <v>Si</v>
      </c>
      <c r="I63" s="132" t="str">
        <f>VLOOKUP(E63,VIP!$A$2:$O12454,8,FALSE)</f>
        <v>Si</v>
      </c>
      <c r="J63" s="132" t="str">
        <f>VLOOKUP(E63,VIP!$A$2:$O12404,8,FALSE)</f>
        <v>Si</v>
      </c>
      <c r="K63" s="132" t="str">
        <f>VLOOKUP(E63,VIP!$A$2:$O15978,6,0)</f>
        <v>NO</v>
      </c>
      <c r="L63" s="130" t="s">
        <v>2625</v>
      </c>
      <c r="M63" s="157" t="s">
        <v>2533</v>
      </c>
      <c r="N63" s="131" t="s">
        <v>2645</v>
      </c>
      <c r="O63" s="132" t="s">
        <v>2446</v>
      </c>
      <c r="P63" s="145"/>
      <c r="Q63" s="156" t="s">
        <v>2705</v>
      </c>
      <c r="R63" s="44"/>
      <c r="S63" s="44"/>
      <c r="W63" s="78"/>
      <c r="X63" s="69"/>
    </row>
    <row r="64" spans="1:24" s="123" customFormat="1" ht="18" x14ac:dyDescent="0.25">
      <c r="A64" s="132" t="str">
        <f>VLOOKUP(E64,'LISTADO ATM'!$A$2:$C$901,3,0)</f>
        <v>NORTE</v>
      </c>
      <c r="B64" s="126">
        <v>3336005487</v>
      </c>
      <c r="C64" s="96">
        <v>44436.98605324074</v>
      </c>
      <c r="D64" s="96" t="s">
        <v>2460</v>
      </c>
      <c r="E64" s="126">
        <v>292</v>
      </c>
      <c r="F64" s="132" t="str">
        <f>VLOOKUP(E64,VIP!$A$2:$O15535,2,0)</f>
        <v>DRBR292</v>
      </c>
      <c r="G64" s="132" t="str">
        <f>VLOOKUP(E64,'LISTADO ATM'!$A$2:$B$900,2,0)</f>
        <v xml:space="preserve">ATM UNP Castañuelas (Montecristi) </v>
      </c>
      <c r="H64" s="132" t="str">
        <f>VLOOKUP(E64,VIP!$A$2:$O20496,7,FALSE)</f>
        <v>Si</v>
      </c>
      <c r="I64" s="132" t="str">
        <f>VLOOKUP(E64,VIP!$A$2:$O12461,8,FALSE)</f>
        <v>Si</v>
      </c>
      <c r="J64" s="132" t="str">
        <f>VLOOKUP(E64,VIP!$A$2:$O12411,8,FALSE)</f>
        <v>Si</v>
      </c>
      <c r="K64" s="132" t="str">
        <f>VLOOKUP(E64,VIP!$A$2:$O15985,6,0)</f>
        <v>NO</v>
      </c>
      <c r="L64" s="130" t="s">
        <v>2548</v>
      </c>
      <c r="M64" s="157" t="s">
        <v>2533</v>
      </c>
      <c r="N64" s="131" t="s">
        <v>2645</v>
      </c>
      <c r="O64" s="132" t="s">
        <v>2624</v>
      </c>
      <c r="P64" s="145"/>
      <c r="Q64" s="156" t="s">
        <v>2659</v>
      </c>
      <c r="R64" s="44"/>
      <c r="S64" s="44"/>
      <c r="W64" s="78"/>
      <c r="X64" s="69"/>
    </row>
    <row r="65" spans="1:24" s="123" customFormat="1" ht="18" x14ac:dyDescent="0.25">
      <c r="A65" s="132" t="str">
        <f>VLOOKUP(E65,'LISTADO ATM'!$A$2:$C$901,3,0)</f>
        <v>DISTRITO NACIONAL</v>
      </c>
      <c r="B65" s="126">
        <v>3336005488</v>
      </c>
      <c r="C65" s="96">
        <v>44436.988888888889</v>
      </c>
      <c r="D65" s="96" t="s">
        <v>2441</v>
      </c>
      <c r="E65" s="126">
        <v>980</v>
      </c>
      <c r="F65" s="132" t="str">
        <f>VLOOKUP(E65,VIP!$A$2:$O15568,2,0)</f>
        <v>DRBR980</v>
      </c>
      <c r="G65" s="132" t="str">
        <f>VLOOKUP(E65,'LISTADO ATM'!$A$2:$B$900,2,0)</f>
        <v xml:space="preserve">ATM Oficina Bella Vista Mall II </v>
      </c>
      <c r="H65" s="132" t="str">
        <f>VLOOKUP(E65,VIP!$A$2:$O20529,7,FALSE)</f>
        <v>Si</v>
      </c>
      <c r="I65" s="132" t="str">
        <f>VLOOKUP(E65,VIP!$A$2:$O12494,8,FALSE)</f>
        <v>Si</v>
      </c>
      <c r="J65" s="132" t="str">
        <f>VLOOKUP(E65,VIP!$A$2:$O12444,8,FALSE)</f>
        <v>Si</v>
      </c>
      <c r="K65" s="132" t="str">
        <f>VLOOKUP(E65,VIP!$A$2:$O16018,6,0)</f>
        <v>NO</v>
      </c>
      <c r="L65" s="130" t="s">
        <v>2623</v>
      </c>
      <c r="M65" s="157" t="s">
        <v>2533</v>
      </c>
      <c r="N65" s="95" t="s">
        <v>2444</v>
      </c>
      <c r="O65" s="132" t="s">
        <v>2445</v>
      </c>
      <c r="P65" s="145"/>
      <c r="Q65" s="225" t="s">
        <v>2761</v>
      </c>
      <c r="R65" s="44"/>
      <c r="S65" s="44"/>
      <c r="W65" s="78"/>
      <c r="X65" s="69"/>
    </row>
    <row r="66" spans="1:24" s="123" customFormat="1" ht="18" x14ac:dyDescent="0.25">
      <c r="A66" s="132" t="str">
        <f>VLOOKUP(E66,'LISTADO ATM'!$A$2:$C$901,3,0)</f>
        <v>DISTRITO NACIONAL</v>
      </c>
      <c r="B66" s="126">
        <v>3336005495</v>
      </c>
      <c r="C66" s="96">
        <v>44437.098611111112</v>
      </c>
      <c r="D66" s="96" t="s">
        <v>2441</v>
      </c>
      <c r="E66" s="126">
        <v>139</v>
      </c>
      <c r="F66" s="132" t="str">
        <f>VLOOKUP(E66,VIP!$A$2:$O15564,2,0)</f>
        <v>DRBR139</v>
      </c>
      <c r="G66" s="132" t="str">
        <f>VLOOKUP(E66,'LISTADO ATM'!$A$2:$B$900,2,0)</f>
        <v xml:space="preserve">ATM Oficina Plaza Lama Zona Oriental I </v>
      </c>
      <c r="H66" s="132" t="str">
        <f>VLOOKUP(E66,VIP!$A$2:$O20525,7,FALSE)</f>
        <v>Si</v>
      </c>
      <c r="I66" s="132" t="str">
        <f>VLOOKUP(E66,VIP!$A$2:$O12490,8,FALSE)</f>
        <v>Si</v>
      </c>
      <c r="J66" s="132" t="str">
        <f>VLOOKUP(E66,VIP!$A$2:$O12440,8,FALSE)</f>
        <v>Si</v>
      </c>
      <c r="K66" s="132" t="str">
        <f>VLOOKUP(E66,VIP!$A$2:$O16014,6,0)</f>
        <v>NO</v>
      </c>
      <c r="L66" s="130" t="s">
        <v>2434</v>
      </c>
      <c r="M66" s="95" t="s">
        <v>2438</v>
      </c>
      <c r="N66" s="95" t="s">
        <v>2444</v>
      </c>
      <c r="O66" s="132" t="s">
        <v>2445</v>
      </c>
      <c r="P66" s="145"/>
      <c r="Q66" s="129" t="s">
        <v>2434</v>
      </c>
      <c r="R66" s="44"/>
      <c r="S66" s="44"/>
      <c r="W66" s="78"/>
      <c r="X66" s="69"/>
    </row>
    <row r="67" spans="1:24" s="123" customFormat="1" ht="18" x14ac:dyDescent="0.25">
      <c r="A67" s="132" t="str">
        <f>VLOOKUP(E67,'LISTADO ATM'!$A$2:$C$901,3,0)</f>
        <v>DISTRITO NACIONAL</v>
      </c>
      <c r="B67" s="126">
        <v>3336005496</v>
      </c>
      <c r="C67" s="96">
        <v>44437.10496527778</v>
      </c>
      <c r="D67" s="96" t="s">
        <v>2441</v>
      </c>
      <c r="E67" s="126">
        <v>718</v>
      </c>
      <c r="F67" s="132" t="str">
        <f>VLOOKUP(E67,VIP!$A$2:$O15532,2,0)</f>
        <v>DRBR24Y</v>
      </c>
      <c r="G67" s="132" t="str">
        <f>VLOOKUP(E67,'LISTADO ATM'!$A$2:$B$900,2,0)</f>
        <v xml:space="preserve">ATM Feria Ganadera </v>
      </c>
      <c r="H67" s="132" t="str">
        <f>VLOOKUP(E67,VIP!$A$2:$O20493,7,FALSE)</f>
        <v>Si</v>
      </c>
      <c r="I67" s="132" t="str">
        <f>VLOOKUP(E67,VIP!$A$2:$O12458,8,FALSE)</f>
        <v>Si</v>
      </c>
      <c r="J67" s="132" t="str">
        <f>VLOOKUP(E67,VIP!$A$2:$O12408,8,FALSE)</f>
        <v>Si</v>
      </c>
      <c r="K67" s="132" t="str">
        <f>VLOOKUP(E67,VIP!$A$2:$O15982,6,0)</f>
        <v>NO</v>
      </c>
      <c r="L67" s="130" t="s">
        <v>2410</v>
      </c>
      <c r="M67" s="157" t="s">
        <v>2533</v>
      </c>
      <c r="N67" s="95" t="s">
        <v>2444</v>
      </c>
      <c r="O67" s="132" t="s">
        <v>2445</v>
      </c>
      <c r="P67" s="145"/>
      <c r="Q67" s="156" t="s">
        <v>2660</v>
      </c>
      <c r="R67" s="44"/>
      <c r="S67" s="44"/>
      <c r="W67" s="78"/>
      <c r="X67" s="69"/>
    </row>
    <row r="68" spans="1:24" s="123" customFormat="1" ht="18" x14ac:dyDescent="0.25">
      <c r="A68" s="132" t="str">
        <f>VLOOKUP(E68,'LISTADO ATM'!$A$2:$C$901,3,0)</f>
        <v>DISTRITO NACIONAL</v>
      </c>
      <c r="B68" s="126">
        <v>3336005497</v>
      </c>
      <c r="C68" s="96">
        <v>44437.147858796299</v>
      </c>
      <c r="D68" s="96" t="s">
        <v>2460</v>
      </c>
      <c r="E68" s="126">
        <v>957</v>
      </c>
      <c r="F68" s="132" t="str">
        <f>VLOOKUP(E68,VIP!$A$2:$O15531,2,0)</f>
        <v>DRBR23F</v>
      </c>
      <c r="G68" s="132" t="str">
        <f>VLOOKUP(E68,'LISTADO ATM'!$A$2:$B$900,2,0)</f>
        <v xml:space="preserve">ATM Oficina Venezuela </v>
      </c>
      <c r="H68" s="132" t="str">
        <f>VLOOKUP(E68,VIP!$A$2:$O20492,7,FALSE)</f>
        <v>Si</v>
      </c>
      <c r="I68" s="132" t="str">
        <f>VLOOKUP(E68,VIP!$A$2:$O12457,8,FALSE)</f>
        <v>Si</v>
      </c>
      <c r="J68" s="132" t="str">
        <f>VLOOKUP(E68,VIP!$A$2:$O12407,8,FALSE)</f>
        <v>Si</v>
      </c>
      <c r="K68" s="132" t="str">
        <f>VLOOKUP(E68,VIP!$A$2:$O15981,6,0)</f>
        <v>SI</v>
      </c>
      <c r="L68" s="130" t="s">
        <v>2456</v>
      </c>
      <c r="M68" s="157" t="s">
        <v>2533</v>
      </c>
      <c r="N68" s="131" t="s">
        <v>2645</v>
      </c>
      <c r="O68" s="132" t="s">
        <v>2632</v>
      </c>
      <c r="P68" s="145"/>
      <c r="Q68" s="156" t="s">
        <v>2711</v>
      </c>
      <c r="R68" s="44"/>
      <c r="S68" s="44"/>
      <c r="W68" s="78"/>
      <c r="X68" s="69"/>
    </row>
    <row r="69" spans="1:24" s="123" customFormat="1" ht="18" x14ac:dyDescent="0.25">
      <c r="A69" s="132" t="str">
        <f>VLOOKUP(E69,'LISTADO ATM'!$A$2:$C$901,3,0)</f>
        <v>ESTE</v>
      </c>
      <c r="B69" s="126">
        <v>3336005499</v>
      </c>
      <c r="C69" s="96">
        <v>44437.15121527778</v>
      </c>
      <c r="D69" s="96" t="s">
        <v>2460</v>
      </c>
      <c r="E69" s="126">
        <v>211</v>
      </c>
      <c r="F69" s="132" t="str">
        <f>VLOOKUP(E69,VIP!$A$2:$O15529,2,0)</f>
        <v>DRBR211</v>
      </c>
      <c r="G69" s="132" t="str">
        <f>VLOOKUP(E69,'LISTADO ATM'!$A$2:$B$900,2,0)</f>
        <v xml:space="preserve">ATM Oficina La Romana I </v>
      </c>
      <c r="H69" s="132" t="str">
        <f>VLOOKUP(E69,VIP!$A$2:$O20490,7,FALSE)</f>
        <v>Si</v>
      </c>
      <c r="I69" s="132" t="str">
        <f>VLOOKUP(E69,VIP!$A$2:$O12455,8,FALSE)</f>
        <v>Si</v>
      </c>
      <c r="J69" s="132" t="str">
        <f>VLOOKUP(E69,VIP!$A$2:$O12405,8,FALSE)</f>
        <v>Si</v>
      </c>
      <c r="K69" s="132" t="str">
        <f>VLOOKUP(E69,VIP!$A$2:$O15979,6,0)</f>
        <v>NO</v>
      </c>
      <c r="L69" s="130" t="s">
        <v>2410</v>
      </c>
      <c r="M69" s="157" t="s">
        <v>2533</v>
      </c>
      <c r="N69" s="131" t="s">
        <v>2645</v>
      </c>
      <c r="O69" s="132" t="s">
        <v>2632</v>
      </c>
      <c r="P69" s="145"/>
      <c r="Q69" s="156" t="s">
        <v>2661</v>
      </c>
      <c r="R69" s="44"/>
      <c r="S69" s="44"/>
      <c r="W69" s="78"/>
      <c r="X69" s="69"/>
    </row>
    <row r="70" spans="1:24" s="123" customFormat="1" ht="18" x14ac:dyDescent="0.25">
      <c r="A70" s="132" t="str">
        <f>VLOOKUP(E70,'LISTADO ATM'!$A$2:$C$901,3,0)</f>
        <v>NORTE</v>
      </c>
      <c r="B70" s="126">
        <v>3336005506</v>
      </c>
      <c r="C70" s="96">
        <v>44437.350115740737</v>
      </c>
      <c r="D70" s="96" t="s">
        <v>2460</v>
      </c>
      <c r="E70" s="126">
        <v>8</v>
      </c>
      <c r="F70" s="132" t="str">
        <f>VLOOKUP(E70,VIP!$A$2:$O15536,2,0)</f>
        <v>DRBR008</v>
      </c>
      <c r="G70" s="132" t="str">
        <f>VLOOKUP(E70,'LISTADO ATM'!$A$2:$B$900,2,0)</f>
        <v>ATM Autoservicio Yaque</v>
      </c>
      <c r="H70" s="132" t="str">
        <f>VLOOKUP(E70,VIP!$A$2:$O20497,7,FALSE)</f>
        <v>Si</v>
      </c>
      <c r="I70" s="132" t="str">
        <f>VLOOKUP(E70,VIP!$A$2:$O12462,8,FALSE)</f>
        <v>Si</v>
      </c>
      <c r="J70" s="132" t="str">
        <f>VLOOKUP(E70,VIP!$A$2:$O12412,8,FALSE)</f>
        <v>Si</v>
      </c>
      <c r="K70" s="132" t="str">
        <f>VLOOKUP(E70,VIP!$A$2:$O15986,6,0)</f>
        <v>NO</v>
      </c>
      <c r="L70" s="130" t="s">
        <v>2623</v>
      </c>
      <c r="M70" s="95" t="s">
        <v>2438</v>
      </c>
      <c r="N70" s="95" t="s">
        <v>2444</v>
      </c>
      <c r="O70" s="132" t="s">
        <v>2461</v>
      </c>
      <c r="P70" s="145"/>
      <c r="Q70" s="129" t="s">
        <v>2623</v>
      </c>
      <c r="R70" s="44"/>
      <c r="S70" s="44"/>
      <c r="W70" s="78"/>
      <c r="X70" s="69"/>
    </row>
    <row r="71" spans="1:24" s="123" customFormat="1" ht="18" x14ac:dyDescent="0.25">
      <c r="A71" s="132" t="str">
        <f>VLOOKUP(E71,'LISTADO ATM'!$A$2:$C$901,3,0)</f>
        <v>NORTE</v>
      </c>
      <c r="B71" s="126">
        <v>3336005507</v>
      </c>
      <c r="C71" s="96">
        <v>44437.352303240739</v>
      </c>
      <c r="D71" s="96" t="s">
        <v>2633</v>
      </c>
      <c r="E71" s="126">
        <v>88</v>
      </c>
      <c r="F71" s="132" t="str">
        <f>VLOOKUP(E71,VIP!$A$2:$O15535,2,0)</f>
        <v>DRBR088</v>
      </c>
      <c r="G71" s="132" t="str">
        <f>VLOOKUP(E71,'LISTADO ATM'!$A$2:$B$900,2,0)</f>
        <v xml:space="preserve">ATM S/M La Fuente (Santiago) </v>
      </c>
      <c r="H71" s="132" t="str">
        <f>VLOOKUP(E71,VIP!$A$2:$O20496,7,FALSE)</f>
        <v>Si</v>
      </c>
      <c r="I71" s="132" t="str">
        <f>VLOOKUP(E71,VIP!$A$2:$O12461,8,FALSE)</f>
        <v>Si</v>
      </c>
      <c r="J71" s="132" t="str">
        <f>VLOOKUP(E71,VIP!$A$2:$O12411,8,FALSE)</f>
        <v>Si</v>
      </c>
      <c r="K71" s="132" t="str">
        <f>VLOOKUP(E71,VIP!$A$2:$O15985,6,0)</f>
        <v>NO</v>
      </c>
      <c r="L71" s="130" t="s">
        <v>2548</v>
      </c>
      <c r="M71" s="157" t="s">
        <v>2533</v>
      </c>
      <c r="N71" s="131" t="s">
        <v>2645</v>
      </c>
      <c r="O71" s="132" t="s">
        <v>2634</v>
      </c>
      <c r="P71" s="145"/>
      <c r="Q71" s="156" t="s">
        <v>2703</v>
      </c>
      <c r="R71" s="44"/>
      <c r="S71" s="44"/>
      <c r="W71" s="78"/>
      <c r="X71" s="69"/>
    </row>
    <row r="72" spans="1:24" s="123" customFormat="1" ht="18" x14ac:dyDescent="0.25">
      <c r="A72" s="132" t="str">
        <f>VLOOKUP(E72,'LISTADO ATM'!$A$2:$C$901,3,0)</f>
        <v>SUR</v>
      </c>
      <c r="B72" s="126">
        <v>3336005513</v>
      </c>
      <c r="C72" s="96">
        <v>44437.430972222224</v>
      </c>
      <c r="D72" s="96" t="s">
        <v>2460</v>
      </c>
      <c r="E72" s="126">
        <v>677</v>
      </c>
      <c r="F72" s="132" t="str">
        <f>VLOOKUP(E72,VIP!$A$2:$O15533,2,0)</f>
        <v>DRBR677</v>
      </c>
      <c r="G72" s="132" t="str">
        <f>VLOOKUP(E72,'LISTADO ATM'!$A$2:$B$900,2,0)</f>
        <v>ATM PBG Villa Jaragua</v>
      </c>
      <c r="H72" s="132" t="str">
        <f>VLOOKUP(E72,VIP!$A$2:$O20494,7,FALSE)</f>
        <v>Si</v>
      </c>
      <c r="I72" s="132" t="str">
        <f>VLOOKUP(E72,VIP!$A$2:$O12459,8,FALSE)</f>
        <v>Si</v>
      </c>
      <c r="J72" s="132" t="str">
        <f>VLOOKUP(E72,VIP!$A$2:$O12409,8,FALSE)</f>
        <v>Si</v>
      </c>
      <c r="K72" s="132" t="str">
        <f>VLOOKUP(E72,VIP!$A$2:$O15983,6,0)</f>
        <v>SI</v>
      </c>
      <c r="L72" s="130" t="s">
        <v>2410</v>
      </c>
      <c r="M72" s="157" t="s">
        <v>2533</v>
      </c>
      <c r="N72" s="131" t="s">
        <v>2645</v>
      </c>
      <c r="O72" s="132" t="s">
        <v>2461</v>
      </c>
      <c r="P72" s="145"/>
      <c r="Q72" s="156" t="s">
        <v>2711</v>
      </c>
      <c r="R72" s="44"/>
      <c r="S72" s="44"/>
      <c r="W72" s="78"/>
      <c r="X72" s="69"/>
    </row>
    <row r="73" spans="1:24" s="123" customFormat="1" ht="18" x14ac:dyDescent="0.25">
      <c r="A73" s="132" t="str">
        <f>VLOOKUP(E73,'LISTADO ATM'!$A$2:$C$901,3,0)</f>
        <v>DISTRITO NACIONAL</v>
      </c>
      <c r="B73" s="126">
        <v>3336005519</v>
      </c>
      <c r="C73" s="96">
        <v>44437.447800925926</v>
      </c>
      <c r="D73" s="96" t="s">
        <v>2460</v>
      </c>
      <c r="E73" s="126">
        <v>347</v>
      </c>
      <c r="F73" s="132" t="str">
        <f>VLOOKUP(E73,VIP!$A$2:$O15531,2,0)</f>
        <v>DRBR347</v>
      </c>
      <c r="G73" s="132" t="str">
        <f>VLOOKUP(E73,'LISTADO ATM'!$A$2:$B$900,2,0)</f>
        <v>ATM Patio de Colombia</v>
      </c>
      <c r="H73" s="132" t="str">
        <f>VLOOKUP(E73,VIP!$A$2:$O20492,7,FALSE)</f>
        <v>N/A</v>
      </c>
      <c r="I73" s="132" t="str">
        <f>VLOOKUP(E73,VIP!$A$2:$O12457,8,FALSE)</f>
        <v>N/A</v>
      </c>
      <c r="J73" s="132" t="str">
        <f>VLOOKUP(E73,VIP!$A$2:$O12407,8,FALSE)</f>
        <v>N/A</v>
      </c>
      <c r="K73" s="132" t="str">
        <f>VLOOKUP(E73,VIP!$A$2:$O15981,6,0)</f>
        <v>N/A</v>
      </c>
      <c r="L73" s="130" t="s">
        <v>2410</v>
      </c>
      <c r="M73" s="157" t="s">
        <v>2533</v>
      </c>
      <c r="N73" s="131" t="s">
        <v>2645</v>
      </c>
      <c r="O73" s="132" t="s">
        <v>2461</v>
      </c>
      <c r="P73" s="145"/>
      <c r="Q73" s="225" t="s">
        <v>2759</v>
      </c>
      <c r="R73" s="44"/>
      <c r="S73" s="44"/>
      <c r="W73" s="78"/>
      <c r="X73" s="69"/>
    </row>
    <row r="74" spans="1:24" s="123" customFormat="1" ht="18" x14ac:dyDescent="0.25">
      <c r="A74" s="132" t="str">
        <f>VLOOKUP(E74,'LISTADO ATM'!$A$2:$C$901,3,0)</f>
        <v>ESTE</v>
      </c>
      <c r="B74" s="126">
        <v>3336005522</v>
      </c>
      <c r="C74" s="96">
        <v>44437.486574074072</v>
      </c>
      <c r="D74" s="96" t="s">
        <v>2174</v>
      </c>
      <c r="E74" s="126">
        <v>844</v>
      </c>
      <c r="F74" s="132" t="str">
        <f>VLOOKUP(E74,VIP!$A$2:$O15606,2,0)</f>
        <v>DRBR844</v>
      </c>
      <c r="G74" s="132" t="str">
        <f>VLOOKUP(E74,'LISTADO ATM'!$A$2:$B$900,2,0)</f>
        <v xml:space="preserve">ATM San Juan Shopping Center (Bávaro) </v>
      </c>
      <c r="H74" s="132" t="str">
        <f>VLOOKUP(E74,VIP!$A$2:$O20567,7,FALSE)</f>
        <v>Si</v>
      </c>
      <c r="I74" s="132" t="str">
        <f>VLOOKUP(E74,VIP!$A$2:$O12532,8,FALSE)</f>
        <v>Si</v>
      </c>
      <c r="J74" s="132" t="str">
        <f>VLOOKUP(E74,VIP!$A$2:$O12482,8,FALSE)</f>
        <v>Si</v>
      </c>
      <c r="K74" s="132" t="str">
        <f>VLOOKUP(E74,VIP!$A$2:$O16056,6,0)</f>
        <v>NO</v>
      </c>
      <c r="L74" s="130" t="s">
        <v>2622</v>
      </c>
      <c r="M74" s="157" t="s">
        <v>2533</v>
      </c>
      <c r="N74" s="95" t="s">
        <v>2444</v>
      </c>
      <c r="O74" s="132" t="s">
        <v>2446</v>
      </c>
      <c r="P74" s="145"/>
      <c r="Q74" s="225" t="s">
        <v>2765</v>
      </c>
      <c r="R74" s="44"/>
      <c r="S74" s="44"/>
      <c r="W74" s="78"/>
      <c r="X74" s="69"/>
    </row>
    <row r="75" spans="1:24" s="123" customFormat="1" ht="18" x14ac:dyDescent="0.25">
      <c r="A75" s="132" t="str">
        <f>VLOOKUP(E75,'LISTADO ATM'!$A$2:$C$901,3,0)</f>
        <v>ESTE</v>
      </c>
      <c r="B75" s="126">
        <v>3336005527</v>
      </c>
      <c r="C75" s="96">
        <v>44437.514201388891</v>
      </c>
      <c r="D75" s="96" t="s">
        <v>2174</v>
      </c>
      <c r="E75" s="126">
        <v>104</v>
      </c>
      <c r="F75" s="132" t="str">
        <f>VLOOKUP(E75,VIP!$A$2:$O15604,2,0)</f>
        <v>DRBR104</v>
      </c>
      <c r="G75" s="132" t="str">
        <f>VLOOKUP(E75,'LISTADO ATM'!$A$2:$B$900,2,0)</f>
        <v xml:space="preserve">ATM Jumbo Higuey </v>
      </c>
      <c r="H75" s="132" t="str">
        <f>VLOOKUP(E75,VIP!$A$2:$O20565,7,FALSE)</f>
        <v>Si</v>
      </c>
      <c r="I75" s="132" t="str">
        <f>VLOOKUP(E75,VIP!$A$2:$O12530,8,FALSE)</f>
        <v>Si</v>
      </c>
      <c r="J75" s="132" t="str">
        <f>VLOOKUP(E75,VIP!$A$2:$O12480,8,FALSE)</f>
        <v>Si</v>
      </c>
      <c r="K75" s="132" t="str">
        <f>VLOOKUP(E75,VIP!$A$2:$O16054,6,0)</f>
        <v>NO</v>
      </c>
      <c r="L75" s="155" t="s">
        <v>2456</v>
      </c>
      <c r="M75" s="95" t="s">
        <v>2438</v>
      </c>
      <c r="N75" s="95" t="s">
        <v>2444</v>
      </c>
      <c r="O75" s="132" t="s">
        <v>2446</v>
      </c>
      <c r="P75" s="145"/>
      <c r="Q75" s="129" t="s">
        <v>2456</v>
      </c>
      <c r="R75" s="44"/>
      <c r="S75" s="44"/>
      <c r="W75" s="78"/>
      <c r="X75" s="69"/>
    </row>
    <row r="76" spans="1:24" s="123" customFormat="1" ht="18" x14ac:dyDescent="0.25">
      <c r="A76" s="132" t="str">
        <f>VLOOKUP(E76,'LISTADO ATM'!$A$2:$C$901,3,0)</f>
        <v>DISTRITO NACIONAL</v>
      </c>
      <c r="B76" s="126">
        <v>3336005529</v>
      </c>
      <c r="C76" s="96">
        <v>44437.51771990741</v>
      </c>
      <c r="D76" s="96" t="s">
        <v>2174</v>
      </c>
      <c r="E76" s="126">
        <v>422</v>
      </c>
      <c r="F76" s="132" t="str">
        <f>VLOOKUP(E76,VIP!$A$2:$O15602,2,0)</f>
        <v>DRBR422</v>
      </c>
      <c r="G76" s="132" t="str">
        <f>VLOOKUP(E76,'LISTADO ATM'!$A$2:$B$900,2,0)</f>
        <v xml:space="preserve">ATM Olé Manoguayabo </v>
      </c>
      <c r="H76" s="132" t="str">
        <f>VLOOKUP(E76,VIP!$A$2:$O20563,7,FALSE)</f>
        <v>Si</v>
      </c>
      <c r="I76" s="132" t="str">
        <f>VLOOKUP(E76,VIP!$A$2:$O12528,8,FALSE)</f>
        <v>Si</v>
      </c>
      <c r="J76" s="132" t="str">
        <f>VLOOKUP(E76,VIP!$A$2:$O12478,8,FALSE)</f>
        <v>Si</v>
      </c>
      <c r="K76" s="132" t="str">
        <f>VLOOKUP(E76,VIP!$A$2:$O16052,6,0)</f>
        <v>NO</v>
      </c>
      <c r="L76" s="155" t="s">
        <v>2456</v>
      </c>
      <c r="M76" s="95" t="s">
        <v>2438</v>
      </c>
      <c r="N76" s="95" t="s">
        <v>2444</v>
      </c>
      <c r="O76" s="132" t="s">
        <v>2446</v>
      </c>
      <c r="P76" s="145"/>
      <c r="Q76" s="129" t="s">
        <v>2456</v>
      </c>
      <c r="R76" s="44"/>
      <c r="S76" s="44"/>
      <c r="W76" s="78"/>
      <c r="X76" s="69"/>
    </row>
    <row r="77" spans="1:24" s="123" customFormat="1" ht="18" x14ac:dyDescent="0.25">
      <c r="A77" s="132" t="str">
        <f>VLOOKUP(E77,'LISTADO ATM'!$A$2:$C$901,3,0)</f>
        <v>NORTE</v>
      </c>
      <c r="B77" s="126">
        <v>3336005530</v>
      </c>
      <c r="C77" s="96">
        <v>44437.519814814812</v>
      </c>
      <c r="D77" s="96" t="s">
        <v>2633</v>
      </c>
      <c r="E77" s="126">
        <v>807</v>
      </c>
      <c r="F77" s="132" t="str">
        <f>VLOOKUP(E77,VIP!$A$2:$O15601,2,0)</f>
        <v>DRBR207</v>
      </c>
      <c r="G77" s="132" t="str">
        <f>VLOOKUP(E77,'LISTADO ATM'!$A$2:$B$900,2,0)</f>
        <v xml:space="preserve">ATM S/M Morel (Mao) </v>
      </c>
      <c r="H77" s="132" t="str">
        <f>VLOOKUP(E77,VIP!$A$2:$O20562,7,FALSE)</f>
        <v>Si</v>
      </c>
      <c r="I77" s="132" t="str">
        <f>VLOOKUP(E77,VIP!$A$2:$O12527,8,FALSE)</f>
        <v>Si</v>
      </c>
      <c r="J77" s="132" t="str">
        <f>VLOOKUP(E77,VIP!$A$2:$O12477,8,FALSE)</f>
        <v>Si</v>
      </c>
      <c r="K77" s="132" t="str">
        <f>VLOOKUP(E77,VIP!$A$2:$O16051,6,0)</f>
        <v>SI</v>
      </c>
      <c r="L77" s="155" t="s">
        <v>2410</v>
      </c>
      <c r="M77" s="157" t="s">
        <v>2533</v>
      </c>
      <c r="N77" s="131" t="s">
        <v>2645</v>
      </c>
      <c r="O77" s="132" t="s">
        <v>2634</v>
      </c>
      <c r="P77" s="145"/>
      <c r="Q77" s="156" t="s">
        <v>2713</v>
      </c>
      <c r="R77" s="44"/>
      <c r="S77" s="44"/>
      <c r="W77" s="78"/>
      <c r="X77" s="69"/>
    </row>
    <row r="78" spans="1:24" s="123" customFormat="1" ht="18" x14ac:dyDescent="0.25">
      <c r="A78" s="132" t="str">
        <f>VLOOKUP(E78,'LISTADO ATM'!$A$2:$C$901,3,0)</f>
        <v>DISTRITO NACIONAL</v>
      </c>
      <c r="B78" s="126">
        <v>3336005531</v>
      </c>
      <c r="C78" s="96">
        <v>44437.521238425928</v>
      </c>
      <c r="D78" s="96" t="s">
        <v>2174</v>
      </c>
      <c r="E78" s="126">
        <v>655</v>
      </c>
      <c r="F78" s="132" t="str">
        <f>VLOOKUP(E78,VIP!$A$2:$O15600,2,0)</f>
        <v>DRBR655</v>
      </c>
      <c r="G78" s="132" t="str">
        <f>VLOOKUP(E78,'LISTADO ATM'!$A$2:$B$900,2,0)</f>
        <v>ATM Farmacia Sandra</v>
      </c>
      <c r="H78" s="132" t="str">
        <f>VLOOKUP(E78,VIP!$A$2:$O20561,7,FALSE)</f>
        <v>Si</v>
      </c>
      <c r="I78" s="132" t="str">
        <f>VLOOKUP(E78,VIP!$A$2:$O12526,8,FALSE)</f>
        <v>Si</v>
      </c>
      <c r="J78" s="132" t="str">
        <f>VLOOKUP(E78,VIP!$A$2:$O12476,8,FALSE)</f>
        <v>Si</v>
      </c>
      <c r="K78" s="132" t="str">
        <f>VLOOKUP(E78,VIP!$A$2:$O16050,6,0)</f>
        <v>NO</v>
      </c>
      <c r="L78" s="155" t="s">
        <v>2456</v>
      </c>
      <c r="M78" s="157" t="s">
        <v>2533</v>
      </c>
      <c r="N78" s="95" t="s">
        <v>2444</v>
      </c>
      <c r="O78" s="132" t="s">
        <v>2446</v>
      </c>
      <c r="P78" s="145"/>
      <c r="Q78" s="156" t="s">
        <v>2723</v>
      </c>
      <c r="R78" s="44"/>
      <c r="S78" s="44"/>
      <c r="W78" s="78"/>
      <c r="X78" s="69"/>
    </row>
    <row r="79" spans="1:24" s="123" customFormat="1" ht="18" x14ac:dyDescent="0.25">
      <c r="A79" s="132" t="str">
        <f>VLOOKUP(E79,'LISTADO ATM'!$A$2:$C$901,3,0)</f>
        <v>SUR</v>
      </c>
      <c r="B79" s="126">
        <v>3336005532</v>
      </c>
      <c r="C79" s="96">
        <v>44437.52138888889</v>
      </c>
      <c r="D79" s="96" t="s">
        <v>2460</v>
      </c>
      <c r="E79" s="126">
        <v>45</v>
      </c>
      <c r="F79" s="132" t="str">
        <f>VLOOKUP(E79,VIP!$A$2:$O15599,2,0)</f>
        <v>DRBR045</v>
      </c>
      <c r="G79" s="132" t="str">
        <f>VLOOKUP(E79,'LISTADO ATM'!$A$2:$B$900,2,0)</f>
        <v xml:space="preserve">ATM Oficina Tamayo </v>
      </c>
      <c r="H79" s="132" t="str">
        <f>VLOOKUP(E79,VIP!$A$2:$O20560,7,FALSE)</f>
        <v>Si</v>
      </c>
      <c r="I79" s="132" t="str">
        <f>VLOOKUP(E79,VIP!$A$2:$O12525,8,FALSE)</f>
        <v>Si</v>
      </c>
      <c r="J79" s="132" t="str">
        <f>VLOOKUP(E79,VIP!$A$2:$O12475,8,FALSE)</f>
        <v>Si</v>
      </c>
      <c r="K79" s="132" t="str">
        <f>VLOOKUP(E79,VIP!$A$2:$O16049,6,0)</f>
        <v>SI</v>
      </c>
      <c r="L79" s="155" t="s">
        <v>2410</v>
      </c>
      <c r="M79" s="157" t="s">
        <v>2533</v>
      </c>
      <c r="N79" s="131" t="s">
        <v>2645</v>
      </c>
      <c r="O79" s="132" t="s">
        <v>2461</v>
      </c>
      <c r="P79" s="145"/>
      <c r="Q79" s="156" t="s">
        <v>2662</v>
      </c>
      <c r="R79" s="44"/>
      <c r="S79" s="44"/>
      <c r="W79" s="78"/>
      <c r="X79" s="69"/>
    </row>
    <row r="80" spans="1:24" s="123" customFormat="1" ht="18" x14ac:dyDescent="0.25">
      <c r="A80" s="132" t="str">
        <f>VLOOKUP(E80,'LISTADO ATM'!$A$2:$C$901,3,0)</f>
        <v>DISTRITO NACIONAL</v>
      </c>
      <c r="B80" s="126">
        <v>3336005533</v>
      </c>
      <c r="C80" s="96">
        <v>44437.522013888891</v>
      </c>
      <c r="D80" s="96" t="s">
        <v>2174</v>
      </c>
      <c r="E80" s="126">
        <v>813</v>
      </c>
      <c r="F80" s="132" t="str">
        <f>VLOOKUP(E80,VIP!$A$2:$O15598,2,0)</f>
        <v>DRBR815</v>
      </c>
      <c r="G80" s="132" t="str">
        <f>VLOOKUP(E80,'LISTADO ATM'!$A$2:$B$900,2,0)</f>
        <v>ATM Occidental Mall</v>
      </c>
      <c r="H80" s="132" t="str">
        <f>VLOOKUP(E80,VIP!$A$2:$O20559,7,FALSE)</f>
        <v>Si</v>
      </c>
      <c r="I80" s="132" t="str">
        <f>VLOOKUP(E80,VIP!$A$2:$O12524,8,FALSE)</f>
        <v>Si</v>
      </c>
      <c r="J80" s="132" t="str">
        <f>VLOOKUP(E80,VIP!$A$2:$O12474,8,FALSE)</f>
        <v>Si</v>
      </c>
      <c r="K80" s="132" t="str">
        <f>VLOOKUP(E80,VIP!$A$2:$O16048,6,0)</f>
        <v>NO</v>
      </c>
      <c r="L80" s="155" t="s">
        <v>2456</v>
      </c>
      <c r="M80" s="95" t="s">
        <v>2438</v>
      </c>
      <c r="N80" s="95" t="s">
        <v>2444</v>
      </c>
      <c r="O80" s="132" t="s">
        <v>2446</v>
      </c>
      <c r="P80" s="145"/>
      <c r="Q80" s="129" t="s">
        <v>2456</v>
      </c>
      <c r="R80" s="44"/>
      <c r="S80" s="44"/>
      <c r="W80" s="78"/>
      <c r="X80" s="69"/>
    </row>
    <row r="81" spans="1:24" s="123" customFormat="1" ht="18" x14ac:dyDescent="0.25">
      <c r="A81" s="132" t="str">
        <f>VLOOKUP(E81,'LISTADO ATM'!$A$2:$C$901,3,0)</f>
        <v>SUR</v>
      </c>
      <c r="B81" s="126">
        <v>3336005534</v>
      </c>
      <c r="C81" s="96">
        <v>44437.522326388891</v>
      </c>
      <c r="D81" s="96" t="s">
        <v>2460</v>
      </c>
      <c r="E81" s="126">
        <v>984</v>
      </c>
      <c r="F81" s="132" t="str">
        <f>VLOOKUP(E81,VIP!$A$2:$O15597,2,0)</f>
        <v>DRBR984</v>
      </c>
      <c r="G81" s="132" t="str">
        <f>VLOOKUP(E81,'LISTADO ATM'!$A$2:$B$900,2,0)</f>
        <v xml:space="preserve">ATM Oficina Neiba II </v>
      </c>
      <c r="H81" s="132" t="str">
        <f>VLOOKUP(E81,VIP!$A$2:$O20558,7,FALSE)</f>
        <v>Si</v>
      </c>
      <c r="I81" s="132" t="str">
        <f>VLOOKUP(E81,VIP!$A$2:$O12523,8,FALSE)</f>
        <v>Si</v>
      </c>
      <c r="J81" s="132" t="str">
        <f>VLOOKUP(E81,VIP!$A$2:$O12473,8,FALSE)</f>
        <v>Si</v>
      </c>
      <c r="K81" s="132" t="str">
        <f>VLOOKUP(E81,VIP!$A$2:$O16047,6,0)</f>
        <v>NO</v>
      </c>
      <c r="L81" s="155" t="s">
        <v>2410</v>
      </c>
      <c r="M81" s="157" t="s">
        <v>2533</v>
      </c>
      <c r="N81" s="131" t="s">
        <v>2645</v>
      </c>
      <c r="O81" s="132" t="s">
        <v>2461</v>
      </c>
      <c r="P81" s="145"/>
      <c r="Q81" s="156" t="s">
        <v>2714</v>
      </c>
      <c r="R81" s="44"/>
      <c r="S81" s="44"/>
      <c r="W81" s="78"/>
      <c r="X81" s="69"/>
    </row>
    <row r="82" spans="1:24" s="123" customFormat="1" ht="18" x14ac:dyDescent="0.25">
      <c r="A82" s="132" t="str">
        <f>VLOOKUP(E82,'LISTADO ATM'!$A$2:$C$901,3,0)</f>
        <v>DISTRITO NACIONAL</v>
      </c>
      <c r="B82" s="126">
        <v>3336005535</v>
      </c>
      <c r="C82" s="96">
        <v>44437.523148148146</v>
      </c>
      <c r="D82" s="96" t="s">
        <v>2460</v>
      </c>
      <c r="E82" s="126">
        <v>23</v>
      </c>
      <c r="F82" s="132" t="str">
        <f>VLOOKUP(E82,VIP!$A$2:$O15596,2,0)</f>
        <v>DRBR023</v>
      </c>
      <c r="G82" s="132" t="str">
        <f>VLOOKUP(E82,'LISTADO ATM'!$A$2:$B$900,2,0)</f>
        <v xml:space="preserve">ATM Oficina México </v>
      </c>
      <c r="H82" s="132" t="str">
        <f>VLOOKUP(E82,VIP!$A$2:$O20557,7,FALSE)</f>
        <v>Si</v>
      </c>
      <c r="I82" s="132" t="str">
        <f>VLOOKUP(E82,VIP!$A$2:$O12522,8,FALSE)</f>
        <v>Si</v>
      </c>
      <c r="J82" s="132" t="str">
        <f>VLOOKUP(E82,VIP!$A$2:$O12472,8,FALSE)</f>
        <v>Si</v>
      </c>
      <c r="K82" s="132" t="str">
        <f>VLOOKUP(E82,VIP!$A$2:$O16046,6,0)</f>
        <v>NO</v>
      </c>
      <c r="L82" s="155" t="s">
        <v>2410</v>
      </c>
      <c r="M82" s="157" t="s">
        <v>2533</v>
      </c>
      <c r="N82" s="131" t="s">
        <v>2645</v>
      </c>
      <c r="O82" s="132" t="s">
        <v>2461</v>
      </c>
      <c r="P82" s="145"/>
      <c r="Q82" s="156" t="s">
        <v>2715</v>
      </c>
      <c r="R82" s="44"/>
      <c r="S82" s="44"/>
      <c r="W82" s="78"/>
      <c r="X82" s="69"/>
    </row>
    <row r="83" spans="1:24" s="123" customFormat="1" ht="18" x14ac:dyDescent="0.25">
      <c r="A83" s="132" t="str">
        <f>VLOOKUP(E83,'LISTADO ATM'!$A$2:$C$901,3,0)</f>
        <v>SUR</v>
      </c>
      <c r="B83" s="126">
        <v>3336005536</v>
      </c>
      <c r="C83" s="96">
        <v>44437.523888888885</v>
      </c>
      <c r="D83" s="96" t="s">
        <v>2460</v>
      </c>
      <c r="E83" s="126">
        <v>615</v>
      </c>
      <c r="F83" s="132" t="str">
        <f>VLOOKUP(E83,VIP!$A$2:$O15595,2,0)</f>
        <v>DRBR418</v>
      </c>
      <c r="G83" s="132" t="str">
        <f>VLOOKUP(E83,'LISTADO ATM'!$A$2:$B$900,2,0)</f>
        <v xml:space="preserve">ATM Estación Sunix Cabral (Barahona) </v>
      </c>
      <c r="H83" s="132" t="str">
        <f>VLOOKUP(E83,VIP!$A$2:$O20556,7,FALSE)</f>
        <v>Si</v>
      </c>
      <c r="I83" s="132" t="str">
        <f>VLOOKUP(E83,VIP!$A$2:$O12521,8,FALSE)</f>
        <v>Si</v>
      </c>
      <c r="J83" s="132" t="str">
        <f>VLOOKUP(E83,VIP!$A$2:$O12471,8,FALSE)</f>
        <v>Si</v>
      </c>
      <c r="K83" s="132" t="str">
        <f>VLOOKUP(E83,VIP!$A$2:$O16045,6,0)</f>
        <v>NO</v>
      </c>
      <c r="L83" s="155" t="s">
        <v>2410</v>
      </c>
      <c r="M83" s="157" t="s">
        <v>2533</v>
      </c>
      <c r="N83" s="131" t="s">
        <v>2645</v>
      </c>
      <c r="O83" s="132" t="s">
        <v>2461</v>
      </c>
      <c r="P83" s="145"/>
      <c r="Q83" s="156" t="s">
        <v>2715</v>
      </c>
      <c r="R83" s="44"/>
      <c r="S83" s="44"/>
      <c r="W83" s="78"/>
      <c r="X83" s="69"/>
    </row>
    <row r="84" spans="1:24" s="123" customFormat="1" ht="18" x14ac:dyDescent="0.25">
      <c r="A84" s="132" t="str">
        <f>VLOOKUP(E84,'LISTADO ATM'!$A$2:$C$901,3,0)</f>
        <v>SUR</v>
      </c>
      <c r="B84" s="126">
        <v>3336005537</v>
      </c>
      <c r="C84" s="96">
        <v>44437.524861111109</v>
      </c>
      <c r="D84" s="96" t="s">
        <v>2460</v>
      </c>
      <c r="E84" s="126">
        <v>48</v>
      </c>
      <c r="F84" s="132" t="str">
        <f>VLOOKUP(E84,VIP!$A$2:$O15594,2,0)</f>
        <v>DRBR048</v>
      </c>
      <c r="G84" s="132" t="str">
        <f>VLOOKUP(E84,'LISTADO ATM'!$A$2:$B$900,2,0)</f>
        <v xml:space="preserve">ATM Autoservicio Neiba I </v>
      </c>
      <c r="H84" s="132" t="str">
        <f>VLOOKUP(E84,VIP!$A$2:$O20555,7,FALSE)</f>
        <v>Si</v>
      </c>
      <c r="I84" s="132" t="str">
        <f>VLOOKUP(E84,VIP!$A$2:$O12520,8,FALSE)</f>
        <v>Si</v>
      </c>
      <c r="J84" s="132" t="str">
        <f>VLOOKUP(E84,VIP!$A$2:$O12470,8,FALSE)</f>
        <v>Si</v>
      </c>
      <c r="K84" s="132" t="str">
        <f>VLOOKUP(E84,VIP!$A$2:$O16044,6,0)</f>
        <v>SI</v>
      </c>
      <c r="L84" s="155" t="s">
        <v>2410</v>
      </c>
      <c r="M84" s="157" t="s">
        <v>2533</v>
      </c>
      <c r="N84" s="131" t="s">
        <v>2645</v>
      </c>
      <c r="O84" s="132" t="s">
        <v>2461</v>
      </c>
      <c r="P84" s="145"/>
      <c r="Q84" s="156" t="s">
        <v>2715</v>
      </c>
      <c r="R84" s="44"/>
      <c r="S84" s="44"/>
      <c r="W84" s="78"/>
      <c r="X84" s="69"/>
    </row>
    <row r="85" spans="1:24" s="123" customFormat="1" ht="18" x14ac:dyDescent="0.25">
      <c r="A85" s="132" t="str">
        <f>VLOOKUP(E85,'LISTADO ATM'!$A$2:$C$901,3,0)</f>
        <v>ESTE</v>
      </c>
      <c r="B85" s="126">
        <v>3336005538</v>
      </c>
      <c r="C85" s="96">
        <v>44437.528275462966</v>
      </c>
      <c r="D85" s="96" t="s">
        <v>2174</v>
      </c>
      <c r="E85" s="126">
        <v>933</v>
      </c>
      <c r="F85" s="132" t="str">
        <f>VLOOKUP(E85,VIP!$A$2:$O15593,2,0)</f>
        <v>DRBR933</v>
      </c>
      <c r="G85" s="132" t="str">
        <f>VLOOKUP(E85,'LISTADO ATM'!$A$2:$B$900,2,0)</f>
        <v>ATM Hotel Dreams Punta Cana II</v>
      </c>
      <c r="H85" s="132" t="str">
        <f>VLOOKUP(E85,VIP!$A$2:$O20554,7,FALSE)</f>
        <v>Si</v>
      </c>
      <c r="I85" s="132" t="str">
        <f>VLOOKUP(E85,VIP!$A$2:$O12519,8,FALSE)</f>
        <v>Si</v>
      </c>
      <c r="J85" s="132" t="str">
        <f>VLOOKUP(E85,VIP!$A$2:$O12469,8,FALSE)</f>
        <v>Si</v>
      </c>
      <c r="K85" s="132" t="str">
        <f>VLOOKUP(E85,VIP!$A$2:$O16043,6,0)</f>
        <v>NO</v>
      </c>
      <c r="L85" s="155" t="s">
        <v>2456</v>
      </c>
      <c r="M85" s="157" t="s">
        <v>2533</v>
      </c>
      <c r="N85" s="131" t="s">
        <v>2645</v>
      </c>
      <c r="O85" s="132" t="s">
        <v>2446</v>
      </c>
      <c r="P85" s="145"/>
      <c r="Q85" s="156" t="s">
        <v>2717</v>
      </c>
      <c r="R85" s="44"/>
      <c r="S85" s="44"/>
      <c r="W85" s="78"/>
      <c r="X85" s="69"/>
    </row>
    <row r="86" spans="1:24" s="123" customFormat="1" ht="18" x14ac:dyDescent="0.25">
      <c r="A86" s="132" t="str">
        <f>VLOOKUP(E86,'LISTADO ATM'!$A$2:$C$901,3,0)</f>
        <v>NORTE</v>
      </c>
      <c r="B86" s="126">
        <v>3336005540</v>
      </c>
      <c r="C86" s="96">
        <v>44437.535624999997</v>
      </c>
      <c r="D86" s="96" t="s">
        <v>2633</v>
      </c>
      <c r="E86" s="126">
        <v>282</v>
      </c>
      <c r="F86" s="132" t="str">
        <f>VLOOKUP(E86,VIP!$A$2:$O15592,2,0)</f>
        <v>DRBR282</v>
      </c>
      <c r="G86" s="132" t="str">
        <f>VLOOKUP(E86,'LISTADO ATM'!$A$2:$B$900,2,0)</f>
        <v xml:space="preserve">ATM Autobanco Nibaje </v>
      </c>
      <c r="H86" s="132" t="str">
        <f>VLOOKUP(E86,VIP!$A$2:$O20553,7,FALSE)</f>
        <v>Si</v>
      </c>
      <c r="I86" s="132" t="str">
        <f>VLOOKUP(E86,VIP!$A$2:$O12518,8,FALSE)</f>
        <v>Si</v>
      </c>
      <c r="J86" s="132" t="str">
        <f>VLOOKUP(E86,VIP!$A$2:$O12468,8,FALSE)</f>
        <v>Si</v>
      </c>
      <c r="K86" s="132" t="str">
        <f>VLOOKUP(E86,VIP!$A$2:$O16042,6,0)</f>
        <v>NO</v>
      </c>
      <c r="L86" s="155" t="s">
        <v>2410</v>
      </c>
      <c r="M86" s="157" t="s">
        <v>2533</v>
      </c>
      <c r="N86" s="131" t="s">
        <v>2645</v>
      </c>
      <c r="O86" s="132" t="s">
        <v>2634</v>
      </c>
      <c r="P86" s="145"/>
      <c r="Q86" s="225" t="s">
        <v>2755</v>
      </c>
      <c r="R86" s="44"/>
      <c r="S86" s="44"/>
      <c r="W86" s="78"/>
      <c r="X86" s="69"/>
    </row>
    <row r="87" spans="1:24" s="123" customFormat="1" ht="18" x14ac:dyDescent="0.25">
      <c r="A87" s="132" t="str">
        <f>VLOOKUP(E87,'LISTADO ATM'!$A$2:$C$901,3,0)</f>
        <v>NORTE</v>
      </c>
      <c r="B87" s="126">
        <v>3336005544</v>
      </c>
      <c r="C87" s="96">
        <v>44437.598587962966</v>
      </c>
      <c r="D87" s="96" t="s">
        <v>2460</v>
      </c>
      <c r="E87" s="126">
        <v>288</v>
      </c>
      <c r="F87" s="132" t="str">
        <f>VLOOKUP(E87,VIP!$A$2:$O15591,2,0)</f>
        <v>DRBR288</v>
      </c>
      <c r="G87" s="132" t="str">
        <f>VLOOKUP(E87,'LISTADO ATM'!$A$2:$B$900,2,0)</f>
        <v xml:space="preserve">ATM Oficina Camino Real II (Puerto Plata) </v>
      </c>
      <c r="H87" s="132" t="str">
        <f>VLOOKUP(E87,VIP!$A$2:$O20552,7,FALSE)</f>
        <v>N/A</v>
      </c>
      <c r="I87" s="132" t="str">
        <f>VLOOKUP(E87,VIP!$A$2:$O12517,8,FALSE)</f>
        <v>N/A</v>
      </c>
      <c r="J87" s="132" t="str">
        <f>VLOOKUP(E87,VIP!$A$2:$O12467,8,FALSE)</f>
        <v>N/A</v>
      </c>
      <c r="K87" s="132" t="str">
        <f>VLOOKUP(E87,VIP!$A$2:$O16041,6,0)</f>
        <v>N/A</v>
      </c>
      <c r="L87" s="155" t="s">
        <v>2410</v>
      </c>
      <c r="M87" s="157" t="s">
        <v>2533</v>
      </c>
      <c r="N87" s="131" t="s">
        <v>2645</v>
      </c>
      <c r="O87" s="132" t="s">
        <v>2461</v>
      </c>
      <c r="P87" s="145"/>
      <c r="Q87" s="225" t="s">
        <v>2759</v>
      </c>
      <c r="R87" s="44"/>
      <c r="S87" s="44"/>
      <c r="W87" s="78"/>
      <c r="X87" s="69"/>
    </row>
    <row r="88" spans="1:24" s="123" customFormat="1" ht="18" x14ac:dyDescent="0.25">
      <c r="A88" s="132" t="str">
        <f>VLOOKUP(E88,'LISTADO ATM'!$A$2:$C$901,3,0)</f>
        <v>SUR</v>
      </c>
      <c r="B88" s="126">
        <v>3336005545</v>
      </c>
      <c r="C88" s="96">
        <v>44437.599675925929</v>
      </c>
      <c r="D88" s="96" t="s">
        <v>2460</v>
      </c>
      <c r="E88" s="126">
        <v>403</v>
      </c>
      <c r="F88" s="132" t="str">
        <f>VLOOKUP(E88,VIP!$A$2:$O15590,2,0)</f>
        <v>DRBR403</v>
      </c>
      <c r="G88" s="132" t="str">
        <f>VLOOKUP(E88,'LISTADO ATM'!$A$2:$B$900,2,0)</f>
        <v xml:space="preserve">ATM Oficina Vicente Noble </v>
      </c>
      <c r="H88" s="132" t="str">
        <f>VLOOKUP(E88,VIP!$A$2:$O20551,7,FALSE)</f>
        <v>Si</v>
      </c>
      <c r="I88" s="132" t="str">
        <f>VLOOKUP(E88,VIP!$A$2:$O12516,8,FALSE)</f>
        <v>Si</v>
      </c>
      <c r="J88" s="132" t="str">
        <f>VLOOKUP(E88,VIP!$A$2:$O12466,8,FALSE)</f>
        <v>Si</v>
      </c>
      <c r="K88" s="132" t="str">
        <f>VLOOKUP(E88,VIP!$A$2:$O16040,6,0)</f>
        <v>NO</v>
      </c>
      <c r="L88" s="155" t="s">
        <v>2410</v>
      </c>
      <c r="M88" s="157" t="s">
        <v>2533</v>
      </c>
      <c r="N88" s="131" t="s">
        <v>2645</v>
      </c>
      <c r="O88" s="145" t="s">
        <v>2461</v>
      </c>
      <c r="P88" s="145"/>
      <c r="Q88" s="225" t="s">
        <v>2759</v>
      </c>
      <c r="R88" s="44"/>
      <c r="S88" s="44"/>
      <c r="W88" s="78"/>
      <c r="X88" s="69"/>
    </row>
    <row r="89" spans="1:24" s="123" customFormat="1" ht="18" x14ac:dyDescent="0.25">
      <c r="A89" s="132" t="str">
        <f>VLOOKUP(E89,'LISTADO ATM'!$A$2:$C$901,3,0)</f>
        <v>ESTE</v>
      </c>
      <c r="B89" s="126">
        <v>3336005546</v>
      </c>
      <c r="C89" s="96">
        <v>44437.601238425923</v>
      </c>
      <c r="D89" s="96" t="s">
        <v>2460</v>
      </c>
      <c r="E89" s="126">
        <v>634</v>
      </c>
      <c r="F89" s="132" t="str">
        <f>VLOOKUP(E89,VIP!$A$2:$O15589,2,0)</f>
        <v>DRBR273</v>
      </c>
      <c r="G89" s="132" t="str">
        <f>VLOOKUP(E89,'LISTADO ATM'!$A$2:$B$900,2,0)</f>
        <v xml:space="preserve">ATM Ayuntamiento Los Llanos (SPM) </v>
      </c>
      <c r="H89" s="132" t="str">
        <f>VLOOKUP(E89,VIP!$A$2:$O20550,7,FALSE)</f>
        <v>Si</v>
      </c>
      <c r="I89" s="132" t="str">
        <f>VLOOKUP(E89,VIP!$A$2:$O12515,8,FALSE)</f>
        <v>Si</v>
      </c>
      <c r="J89" s="132" t="str">
        <f>VLOOKUP(E89,VIP!$A$2:$O12465,8,FALSE)</f>
        <v>Si</v>
      </c>
      <c r="K89" s="132" t="str">
        <f>VLOOKUP(E89,VIP!$A$2:$O16039,6,0)</f>
        <v>NO</v>
      </c>
      <c r="L89" s="155" t="s">
        <v>2410</v>
      </c>
      <c r="M89" s="157" t="s">
        <v>2533</v>
      </c>
      <c r="N89" s="131" t="s">
        <v>2645</v>
      </c>
      <c r="O89" s="132" t="s">
        <v>2461</v>
      </c>
      <c r="P89" s="145"/>
      <c r="Q89" s="156" t="s">
        <v>2711</v>
      </c>
      <c r="R89" s="44"/>
      <c r="S89" s="44"/>
      <c r="W89" s="78"/>
      <c r="X89" s="69"/>
    </row>
    <row r="90" spans="1:24" s="123" customFormat="1" ht="18" x14ac:dyDescent="0.25">
      <c r="A90" s="132" t="str">
        <f>VLOOKUP(E90,'LISTADO ATM'!$A$2:$C$901,3,0)</f>
        <v>SUR</v>
      </c>
      <c r="B90" s="126">
        <v>3336005547</v>
      </c>
      <c r="C90" s="96">
        <v>44437.603726851848</v>
      </c>
      <c r="D90" s="96" t="s">
        <v>2460</v>
      </c>
      <c r="E90" s="126">
        <v>783</v>
      </c>
      <c r="F90" s="132" t="str">
        <f>VLOOKUP(E90,VIP!$A$2:$O15588,2,0)</f>
        <v>DRBR303</v>
      </c>
      <c r="G90" s="132" t="str">
        <f>VLOOKUP(E90,'LISTADO ATM'!$A$2:$B$900,2,0)</f>
        <v xml:space="preserve">ATM Autobanco Alfa y Omega (Barahona) </v>
      </c>
      <c r="H90" s="132" t="str">
        <f>VLOOKUP(E90,VIP!$A$2:$O20549,7,FALSE)</f>
        <v>Si</v>
      </c>
      <c r="I90" s="132" t="str">
        <f>VLOOKUP(E90,VIP!$A$2:$O12514,8,FALSE)</f>
        <v>Si</v>
      </c>
      <c r="J90" s="132" t="str">
        <f>VLOOKUP(E90,VIP!$A$2:$O12464,8,FALSE)</f>
        <v>Si</v>
      </c>
      <c r="K90" s="132" t="str">
        <f>VLOOKUP(E90,VIP!$A$2:$O16038,6,0)</f>
        <v>NO</v>
      </c>
      <c r="L90" s="155" t="s">
        <v>2410</v>
      </c>
      <c r="M90" s="157" t="s">
        <v>2533</v>
      </c>
      <c r="N90" s="131" t="s">
        <v>2645</v>
      </c>
      <c r="O90" s="132" t="s">
        <v>2461</v>
      </c>
      <c r="P90" s="145"/>
      <c r="Q90" s="156" t="s">
        <v>2716</v>
      </c>
      <c r="R90" s="44"/>
      <c r="S90" s="44"/>
      <c r="W90" s="78"/>
      <c r="X90" s="69"/>
    </row>
    <row r="91" spans="1:24" s="123" customFormat="1" ht="18" x14ac:dyDescent="0.25">
      <c r="A91" s="132" t="str">
        <f>VLOOKUP(E91,'LISTADO ATM'!$A$2:$C$901,3,0)</f>
        <v>DISTRITO NACIONAL</v>
      </c>
      <c r="B91" s="126">
        <v>3336005549</v>
      </c>
      <c r="C91" s="96">
        <v>44437.607395833336</v>
      </c>
      <c r="D91" s="96" t="s">
        <v>2460</v>
      </c>
      <c r="E91" s="126">
        <v>504</v>
      </c>
      <c r="F91" s="132" t="str">
        <f>VLOOKUP(E91,VIP!$A$2:$O15587,2,0)</f>
        <v>DRBR504</v>
      </c>
      <c r="G91" s="132" t="str">
        <f>VLOOKUP(E91,'LISTADO ATM'!$A$2:$B$900,2,0)</f>
        <v>ATM Oficina Plaza Moderna</v>
      </c>
      <c r="H91" s="132" t="str">
        <f>VLOOKUP(E91,VIP!$A$2:$O20548,7,FALSE)</f>
        <v>Si</v>
      </c>
      <c r="I91" s="132" t="str">
        <f>VLOOKUP(E91,VIP!$A$2:$O12513,8,FALSE)</f>
        <v>Si</v>
      </c>
      <c r="J91" s="132" t="str">
        <f>VLOOKUP(E91,VIP!$A$2:$O12463,8,FALSE)</f>
        <v>Si</v>
      </c>
      <c r="K91" s="132" t="str">
        <f>VLOOKUP(E91,VIP!$A$2:$O16037,6,0)</f>
        <v>NO</v>
      </c>
      <c r="L91" s="155" t="s">
        <v>2410</v>
      </c>
      <c r="M91" s="157" t="s">
        <v>2533</v>
      </c>
      <c r="N91" s="131" t="s">
        <v>2645</v>
      </c>
      <c r="O91" s="132" t="s">
        <v>2461</v>
      </c>
      <c r="P91" s="145"/>
      <c r="Q91" s="156" t="s">
        <v>2709</v>
      </c>
      <c r="R91" s="44"/>
      <c r="S91" s="44"/>
      <c r="W91" s="78"/>
      <c r="X91" s="69"/>
    </row>
    <row r="92" spans="1:24" s="123" customFormat="1" ht="18" x14ac:dyDescent="0.25">
      <c r="A92" s="132" t="str">
        <f>VLOOKUP(E92,'LISTADO ATM'!$A$2:$C$901,3,0)</f>
        <v>ESTE</v>
      </c>
      <c r="B92" s="126">
        <v>3336005550</v>
      </c>
      <c r="C92" s="96">
        <v>44437.611273148148</v>
      </c>
      <c r="D92" s="96" t="s">
        <v>2460</v>
      </c>
      <c r="E92" s="126">
        <v>293</v>
      </c>
      <c r="F92" s="132" t="str">
        <f>VLOOKUP(E92,VIP!$A$2:$O15586,2,0)</f>
        <v>DRBR293</v>
      </c>
      <c r="G92" s="132" t="str">
        <f>VLOOKUP(E92,'LISTADO ATM'!$A$2:$B$900,2,0)</f>
        <v xml:space="preserve">ATM S/M Nueva Visión (San Pedro) </v>
      </c>
      <c r="H92" s="132" t="str">
        <f>VLOOKUP(E92,VIP!$A$2:$O20547,7,FALSE)</f>
        <v>Si</v>
      </c>
      <c r="I92" s="132" t="str">
        <f>VLOOKUP(E92,VIP!$A$2:$O12512,8,FALSE)</f>
        <v>Si</v>
      </c>
      <c r="J92" s="132" t="str">
        <f>VLOOKUP(E92,VIP!$A$2:$O12462,8,FALSE)</f>
        <v>Si</v>
      </c>
      <c r="K92" s="132" t="str">
        <f>VLOOKUP(E92,VIP!$A$2:$O16036,6,0)</f>
        <v>NO</v>
      </c>
      <c r="L92" s="155" t="s">
        <v>2434</v>
      </c>
      <c r="M92" s="157" t="s">
        <v>2533</v>
      </c>
      <c r="N92" s="131" t="s">
        <v>2645</v>
      </c>
      <c r="O92" s="132" t="s">
        <v>2461</v>
      </c>
      <c r="P92" s="145"/>
      <c r="Q92" s="156" t="s">
        <v>2663</v>
      </c>
      <c r="R92" s="44"/>
      <c r="S92" s="44"/>
      <c r="W92" s="78"/>
      <c r="X92" s="69"/>
    </row>
    <row r="93" spans="1:24" s="123" customFormat="1" ht="18" x14ac:dyDescent="0.25">
      <c r="A93" s="132" t="str">
        <f>VLOOKUP(E93,'LISTADO ATM'!$A$2:$C$901,3,0)</f>
        <v>DISTRITO NACIONAL</v>
      </c>
      <c r="B93" s="126">
        <v>3336005551</v>
      </c>
      <c r="C93" s="96">
        <v>44437.61440972222</v>
      </c>
      <c r="D93" s="96" t="s">
        <v>2174</v>
      </c>
      <c r="E93" s="126">
        <v>34</v>
      </c>
      <c r="F93" s="132" t="str">
        <f>VLOOKUP(E93,VIP!$A$2:$O15585,2,0)</f>
        <v>DRBR034</v>
      </c>
      <c r="G93" s="132" t="str">
        <f>VLOOKUP(E93,'LISTADO ATM'!$A$2:$B$900,2,0)</f>
        <v xml:space="preserve">ATM Plaza de la Salud </v>
      </c>
      <c r="H93" s="132" t="str">
        <f>VLOOKUP(E93,VIP!$A$2:$O20546,7,FALSE)</f>
        <v>Si</v>
      </c>
      <c r="I93" s="132" t="str">
        <f>VLOOKUP(E93,VIP!$A$2:$O12511,8,FALSE)</f>
        <v>Si</v>
      </c>
      <c r="J93" s="132" t="str">
        <f>VLOOKUP(E93,VIP!$A$2:$O12461,8,FALSE)</f>
        <v>Si</v>
      </c>
      <c r="K93" s="132" t="str">
        <f>VLOOKUP(E93,VIP!$A$2:$O16035,6,0)</f>
        <v>NO</v>
      </c>
      <c r="L93" s="155" t="s">
        <v>2213</v>
      </c>
      <c r="M93" s="157" t="s">
        <v>2533</v>
      </c>
      <c r="N93" s="131" t="s">
        <v>2645</v>
      </c>
      <c r="O93" s="132" t="s">
        <v>2446</v>
      </c>
      <c r="P93" s="145"/>
      <c r="Q93" s="156" t="s">
        <v>2696</v>
      </c>
      <c r="R93" s="44"/>
      <c r="S93" s="44"/>
      <c r="W93" s="78"/>
      <c r="X93" s="69"/>
    </row>
    <row r="94" spans="1:24" s="123" customFormat="1" ht="18" x14ac:dyDescent="0.25">
      <c r="A94" s="132" t="str">
        <f>VLOOKUP(E94,'LISTADO ATM'!$A$2:$C$901,3,0)</f>
        <v>NORTE</v>
      </c>
      <c r="B94" s="126">
        <v>3336005552</v>
      </c>
      <c r="C94" s="96">
        <v>44437.615115740744</v>
      </c>
      <c r="D94" s="96" t="s">
        <v>2174</v>
      </c>
      <c r="E94" s="126">
        <v>105</v>
      </c>
      <c r="F94" s="132" t="str">
        <f>VLOOKUP(E94,VIP!$A$2:$O15584,2,0)</f>
        <v>DRBR105</v>
      </c>
      <c r="G94" s="132" t="str">
        <f>VLOOKUP(E94,'LISTADO ATM'!$A$2:$B$900,2,0)</f>
        <v xml:space="preserve">ATM Autobanco Estancia Nueva (Moca) </v>
      </c>
      <c r="H94" s="132" t="str">
        <f>VLOOKUP(E94,VIP!$A$2:$O20545,7,FALSE)</f>
        <v>Si</v>
      </c>
      <c r="I94" s="132" t="str">
        <f>VLOOKUP(E94,VIP!$A$2:$O12510,8,FALSE)</f>
        <v>Si</v>
      </c>
      <c r="J94" s="132" t="str">
        <f>VLOOKUP(E94,VIP!$A$2:$O12460,8,FALSE)</f>
        <v>Si</v>
      </c>
      <c r="K94" s="132" t="str">
        <f>VLOOKUP(E94,VIP!$A$2:$O16034,6,0)</f>
        <v>NO</v>
      </c>
      <c r="L94" s="155" t="s">
        <v>2213</v>
      </c>
      <c r="M94" s="157" t="s">
        <v>2533</v>
      </c>
      <c r="N94" s="131" t="s">
        <v>2645</v>
      </c>
      <c r="O94" s="132" t="s">
        <v>2446</v>
      </c>
      <c r="P94" s="145"/>
      <c r="Q94" s="225" t="s">
        <v>2746</v>
      </c>
      <c r="R94" s="44"/>
      <c r="S94" s="44"/>
      <c r="W94" s="78"/>
      <c r="X94" s="69"/>
    </row>
    <row r="95" spans="1:24" s="123" customFormat="1" ht="18" x14ac:dyDescent="0.25">
      <c r="A95" s="132" t="str">
        <f>VLOOKUP(E95,'LISTADO ATM'!$A$2:$C$901,3,0)</f>
        <v>SUR</v>
      </c>
      <c r="B95" s="126">
        <v>3336005553</v>
      </c>
      <c r="C95" s="96">
        <v>44437.617083333331</v>
      </c>
      <c r="D95" s="96" t="s">
        <v>2174</v>
      </c>
      <c r="E95" s="126">
        <v>455</v>
      </c>
      <c r="F95" s="132" t="str">
        <f>VLOOKUP(E95,VIP!$A$2:$O15583,2,0)</f>
        <v>DRBR455</v>
      </c>
      <c r="G95" s="132" t="str">
        <f>VLOOKUP(E95,'LISTADO ATM'!$A$2:$B$900,2,0)</f>
        <v xml:space="preserve">ATM Oficina Baní II </v>
      </c>
      <c r="H95" s="132" t="str">
        <f>VLOOKUP(E95,VIP!$A$2:$O20544,7,FALSE)</f>
        <v>Si</v>
      </c>
      <c r="I95" s="132" t="str">
        <f>VLOOKUP(E95,VIP!$A$2:$O12509,8,FALSE)</f>
        <v>Si</v>
      </c>
      <c r="J95" s="132" t="str">
        <f>VLOOKUP(E95,VIP!$A$2:$O12459,8,FALSE)</f>
        <v>Si</v>
      </c>
      <c r="K95" s="132" t="str">
        <f>VLOOKUP(E95,VIP!$A$2:$O16033,6,0)</f>
        <v>NO</v>
      </c>
      <c r="L95" s="155" t="s">
        <v>2213</v>
      </c>
      <c r="M95" s="157" t="s">
        <v>2533</v>
      </c>
      <c r="N95" s="131" t="s">
        <v>2645</v>
      </c>
      <c r="O95" s="132" t="s">
        <v>2446</v>
      </c>
      <c r="P95" s="145"/>
      <c r="Q95" s="156" t="s">
        <v>2663</v>
      </c>
      <c r="R95" s="44"/>
      <c r="S95" s="44"/>
      <c r="W95" s="78"/>
      <c r="X95" s="69"/>
    </row>
    <row r="96" spans="1:24" s="123" customFormat="1" ht="18" x14ac:dyDescent="0.25">
      <c r="A96" s="132" t="str">
        <f>VLOOKUP(E96,'LISTADO ATM'!$A$2:$C$901,3,0)</f>
        <v>DISTRITO NACIONAL</v>
      </c>
      <c r="B96" s="126">
        <v>3336005554</v>
      </c>
      <c r="C96" s="96">
        <v>44437.618032407408</v>
      </c>
      <c r="D96" s="96" t="s">
        <v>2174</v>
      </c>
      <c r="E96" s="126">
        <v>476</v>
      </c>
      <c r="F96" s="132" t="str">
        <f>VLOOKUP(E96,VIP!$A$2:$O15582,2,0)</f>
        <v>DRBR476</v>
      </c>
      <c r="G96" s="132" t="str">
        <f>VLOOKUP(E96,'LISTADO ATM'!$A$2:$B$900,2,0)</f>
        <v xml:space="preserve">ATM Multicentro La Sirena Las Caobas </v>
      </c>
      <c r="H96" s="132" t="str">
        <f>VLOOKUP(E96,VIP!$A$2:$O20543,7,FALSE)</f>
        <v>Si</v>
      </c>
      <c r="I96" s="132" t="str">
        <f>VLOOKUP(E96,VIP!$A$2:$O12508,8,FALSE)</f>
        <v>Si</v>
      </c>
      <c r="J96" s="132" t="str">
        <f>VLOOKUP(E96,VIP!$A$2:$O12458,8,FALSE)</f>
        <v>Si</v>
      </c>
      <c r="K96" s="132" t="str">
        <f>VLOOKUP(E96,VIP!$A$2:$O16032,6,0)</f>
        <v>SI</v>
      </c>
      <c r="L96" s="155" t="s">
        <v>2213</v>
      </c>
      <c r="M96" s="157" t="s">
        <v>2533</v>
      </c>
      <c r="N96" s="131" t="s">
        <v>2645</v>
      </c>
      <c r="O96" s="132" t="s">
        <v>2446</v>
      </c>
      <c r="P96" s="145"/>
      <c r="Q96" s="156" t="s">
        <v>2697</v>
      </c>
      <c r="R96" s="44"/>
      <c r="S96" s="44"/>
      <c r="W96" s="78"/>
      <c r="X96" s="69"/>
    </row>
    <row r="97" spans="1:24" s="123" customFormat="1" ht="18" x14ac:dyDescent="0.25">
      <c r="A97" s="132" t="str">
        <f>VLOOKUP(E97,'LISTADO ATM'!$A$2:$C$901,3,0)</f>
        <v>NORTE</v>
      </c>
      <c r="B97" s="126">
        <v>3336005555</v>
      </c>
      <c r="C97" s="96">
        <v>44437.620486111111</v>
      </c>
      <c r="D97" s="96" t="s">
        <v>2174</v>
      </c>
      <c r="E97" s="126">
        <v>948</v>
      </c>
      <c r="F97" s="132" t="str">
        <f>VLOOKUP(E97,VIP!$A$2:$O15581,2,0)</f>
        <v>DRBR948</v>
      </c>
      <c r="G97" s="132" t="str">
        <f>VLOOKUP(E97,'LISTADO ATM'!$A$2:$B$900,2,0)</f>
        <v xml:space="preserve">ATM Autobanco El Jaya II (SFM) </v>
      </c>
      <c r="H97" s="132" t="str">
        <f>VLOOKUP(E97,VIP!$A$2:$O20542,7,FALSE)</f>
        <v>Si</v>
      </c>
      <c r="I97" s="132" t="str">
        <f>VLOOKUP(E97,VIP!$A$2:$O12507,8,FALSE)</f>
        <v>Si</v>
      </c>
      <c r="J97" s="132" t="str">
        <f>VLOOKUP(E97,VIP!$A$2:$O12457,8,FALSE)</f>
        <v>Si</v>
      </c>
      <c r="K97" s="132" t="str">
        <f>VLOOKUP(E97,VIP!$A$2:$O16031,6,0)</f>
        <v>NO</v>
      </c>
      <c r="L97" s="155" t="s">
        <v>2213</v>
      </c>
      <c r="M97" s="157" t="s">
        <v>2533</v>
      </c>
      <c r="N97" s="131" t="s">
        <v>2645</v>
      </c>
      <c r="O97" s="132" t="s">
        <v>2446</v>
      </c>
      <c r="P97" s="145"/>
      <c r="Q97" s="225" t="s">
        <v>2745</v>
      </c>
      <c r="R97" s="44"/>
      <c r="S97" s="44"/>
      <c r="W97" s="78"/>
      <c r="X97" s="69"/>
    </row>
    <row r="98" spans="1:24" s="123" customFormat="1" ht="18" x14ac:dyDescent="0.25">
      <c r="A98" s="132" t="str">
        <f>VLOOKUP(E98,'LISTADO ATM'!$A$2:$C$901,3,0)</f>
        <v>DISTRITO NACIONAL</v>
      </c>
      <c r="B98" s="126">
        <v>3336005556</v>
      </c>
      <c r="C98" s="96">
        <v>44437.621770833335</v>
      </c>
      <c r="D98" s="96" t="s">
        <v>2174</v>
      </c>
      <c r="E98" s="126">
        <v>224</v>
      </c>
      <c r="F98" s="132" t="str">
        <f>VLOOKUP(E98,VIP!$A$2:$O15580,2,0)</f>
        <v>DRBR224</v>
      </c>
      <c r="G98" s="132" t="str">
        <f>VLOOKUP(E98,'LISTADO ATM'!$A$2:$B$900,2,0)</f>
        <v xml:space="preserve">ATM S/M Nacional El Millón (Núñez de Cáceres) </v>
      </c>
      <c r="H98" s="132" t="str">
        <f>VLOOKUP(E98,VIP!$A$2:$O20541,7,FALSE)</f>
        <v>Si</v>
      </c>
      <c r="I98" s="132" t="str">
        <f>VLOOKUP(E98,VIP!$A$2:$O12506,8,FALSE)</f>
        <v>Si</v>
      </c>
      <c r="J98" s="132" t="str">
        <f>VLOOKUP(E98,VIP!$A$2:$O12456,8,FALSE)</f>
        <v>Si</v>
      </c>
      <c r="K98" s="132" t="str">
        <f>VLOOKUP(E98,VIP!$A$2:$O16030,6,0)</f>
        <v>SI</v>
      </c>
      <c r="L98" s="155" t="s">
        <v>2213</v>
      </c>
      <c r="M98" s="157" t="s">
        <v>2533</v>
      </c>
      <c r="N98" s="131" t="s">
        <v>2645</v>
      </c>
      <c r="O98" s="132" t="s">
        <v>2446</v>
      </c>
      <c r="P98" s="145"/>
      <c r="Q98" s="156" t="s">
        <v>2696</v>
      </c>
      <c r="R98" s="44"/>
      <c r="S98" s="44"/>
      <c r="W98" s="78"/>
      <c r="X98" s="69"/>
    </row>
    <row r="99" spans="1:24" s="123" customFormat="1" ht="18" x14ac:dyDescent="0.25">
      <c r="A99" s="132" t="str">
        <f>VLOOKUP(E99,'LISTADO ATM'!$A$2:$C$901,3,0)</f>
        <v>NORTE</v>
      </c>
      <c r="B99" s="126">
        <v>3336005557</v>
      </c>
      <c r="C99" s="96">
        <v>44437.622777777775</v>
      </c>
      <c r="D99" s="96" t="s">
        <v>2174</v>
      </c>
      <c r="E99" s="126">
        <v>95</v>
      </c>
      <c r="F99" s="132" t="str">
        <f>VLOOKUP(E99,VIP!$A$2:$O15579,2,0)</f>
        <v>DRBR095</v>
      </c>
      <c r="G99" s="132" t="str">
        <f>VLOOKUP(E99,'LISTADO ATM'!$A$2:$B$900,2,0)</f>
        <v xml:space="preserve">ATM Oficina Tenares </v>
      </c>
      <c r="H99" s="132" t="str">
        <f>VLOOKUP(E99,VIP!$A$2:$O20540,7,FALSE)</f>
        <v>Si</v>
      </c>
      <c r="I99" s="132" t="str">
        <f>VLOOKUP(E99,VIP!$A$2:$O12505,8,FALSE)</f>
        <v>Si</v>
      </c>
      <c r="J99" s="132" t="str">
        <f>VLOOKUP(E99,VIP!$A$2:$O12455,8,FALSE)</f>
        <v>Si</v>
      </c>
      <c r="K99" s="132" t="str">
        <f>VLOOKUP(E99,VIP!$A$2:$O16029,6,0)</f>
        <v>SI</v>
      </c>
      <c r="L99" s="155" t="s">
        <v>2213</v>
      </c>
      <c r="M99" s="157" t="s">
        <v>2533</v>
      </c>
      <c r="N99" s="131" t="s">
        <v>2645</v>
      </c>
      <c r="O99" s="132" t="s">
        <v>2446</v>
      </c>
      <c r="P99" s="145"/>
      <c r="Q99" s="225" t="s">
        <v>2747</v>
      </c>
      <c r="R99" s="44"/>
      <c r="S99" s="44"/>
      <c r="W99" s="78"/>
      <c r="X99" s="69"/>
    </row>
    <row r="100" spans="1:24" s="123" customFormat="1" ht="18" x14ac:dyDescent="0.25">
      <c r="A100" s="132" t="str">
        <f>VLOOKUP(E100,'LISTADO ATM'!$A$2:$C$901,3,0)</f>
        <v>DISTRITO NACIONAL</v>
      </c>
      <c r="B100" s="126">
        <v>3336005559</v>
      </c>
      <c r="C100" s="96">
        <v>44437.627951388888</v>
      </c>
      <c r="D100" s="96" t="s">
        <v>2174</v>
      </c>
      <c r="E100" s="126">
        <v>239</v>
      </c>
      <c r="F100" s="132" t="str">
        <f>VLOOKUP(E100,VIP!$A$2:$O15577,2,0)</f>
        <v>DRBR239</v>
      </c>
      <c r="G100" s="132" t="str">
        <f>VLOOKUP(E100,'LISTADO ATM'!$A$2:$B$900,2,0)</f>
        <v xml:space="preserve">ATM Autobanco Charles de Gaulle </v>
      </c>
      <c r="H100" s="132" t="str">
        <f>VLOOKUP(E100,VIP!$A$2:$O20538,7,FALSE)</f>
        <v>Si</v>
      </c>
      <c r="I100" s="132" t="str">
        <f>VLOOKUP(E100,VIP!$A$2:$O12503,8,FALSE)</f>
        <v>Si</v>
      </c>
      <c r="J100" s="132" t="str">
        <f>VLOOKUP(E100,VIP!$A$2:$O12453,8,FALSE)</f>
        <v>Si</v>
      </c>
      <c r="K100" s="132" t="str">
        <f>VLOOKUP(E100,VIP!$A$2:$O16027,6,0)</f>
        <v>SI</v>
      </c>
      <c r="L100" s="155" t="s">
        <v>2213</v>
      </c>
      <c r="M100" s="157" t="s">
        <v>2533</v>
      </c>
      <c r="N100" s="131" t="s">
        <v>2645</v>
      </c>
      <c r="O100" s="132" t="s">
        <v>2446</v>
      </c>
      <c r="P100" s="145"/>
      <c r="Q100" s="225" t="s">
        <v>2748</v>
      </c>
      <c r="R100" s="44"/>
      <c r="S100" s="44"/>
      <c r="W100" s="78"/>
      <c r="X100" s="69"/>
    </row>
    <row r="101" spans="1:24" s="123" customFormat="1" ht="18" x14ac:dyDescent="0.25">
      <c r="A101" s="132" t="str">
        <f>VLOOKUP(E101,'LISTADO ATM'!$A$2:$C$901,3,0)</f>
        <v>DISTRITO NACIONAL</v>
      </c>
      <c r="B101" s="126">
        <v>3336005561</v>
      </c>
      <c r="C101" s="96">
        <v>44437.630902777775</v>
      </c>
      <c r="D101" s="96" t="s">
        <v>2174</v>
      </c>
      <c r="E101" s="126">
        <v>498</v>
      </c>
      <c r="F101" s="132" t="str">
        <f>VLOOKUP(E101,VIP!$A$2:$O15576,2,0)</f>
        <v>DRBR498</v>
      </c>
      <c r="G101" s="132" t="str">
        <f>VLOOKUP(E101,'LISTADO ATM'!$A$2:$B$900,2,0)</f>
        <v xml:space="preserve">ATM Estación Sunix 27 de Febrero </v>
      </c>
      <c r="H101" s="132" t="str">
        <f>VLOOKUP(E101,VIP!$A$2:$O20537,7,FALSE)</f>
        <v>Si</v>
      </c>
      <c r="I101" s="132" t="str">
        <f>VLOOKUP(E101,VIP!$A$2:$O12502,8,FALSE)</f>
        <v>Si</v>
      </c>
      <c r="J101" s="132" t="str">
        <f>VLOOKUP(E101,VIP!$A$2:$O12452,8,FALSE)</f>
        <v>Si</v>
      </c>
      <c r="K101" s="132" t="str">
        <f>VLOOKUP(E101,VIP!$A$2:$O16026,6,0)</f>
        <v>NO</v>
      </c>
      <c r="L101" s="155" t="s">
        <v>2213</v>
      </c>
      <c r="M101" s="157" t="s">
        <v>2533</v>
      </c>
      <c r="N101" s="131" t="s">
        <v>2645</v>
      </c>
      <c r="O101" s="132" t="s">
        <v>2446</v>
      </c>
      <c r="P101" s="145"/>
      <c r="Q101" s="156" t="s">
        <v>2698</v>
      </c>
      <c r="R101" s="44"/>
      <c r="S101" s="44"/>
      <c r="W101" s="78"/>
      <c r="X101" s="69"/>
    </row>
    <row r="102" spans="1:24" s="123" customFormat="1" ht="18" x14ac:dyDescent="0.25">
      <c r="A102" s="132" t="str">
        <f>VLOOKUP(E102,'LISTADO ATM'!$A$2:$C$901,3,0)</f>
        <v>DISTRITO NACIONAL</v>
      </c>
      <c r="B102" s="126">
        <v>3336005562</v>
      </c>
      <c r="C102" s="96">
        <v>44437.631863425922</v>
      </c>
      <c r="D102" s="96" t="s">
        <v>2174</v>
      </c>
      <c r="E102" s="126">
        <v>327</v>
      </c>
      <c r="F102" s="132" t="str">
        <f>VLOOKUP(E102,VIP!$A$2:$O15575,2,0)</f>
        <v>DRBR327</v>
      </c>
      <c r="G102" s="132" t="str">
        <f>VLOOKUP(E102,'LISTADO ATM'!$A$2:$B$900,2,0)</f>
        <v xml:space="preserve">ATM UNP CCN (Nacional 27 de Febrero) </v>
      </c>
      <c r="H102" s="132" t="str">
        <f>VLOOKUP(E102,VIP!$A$2:$O20536,7,FALSE)</f>
        <v>Si</v>
      </c>
      <c r="I102" s="132" t="str">
        <f>VLOOKUP(E102,VIP!$A$2:$O12501,8,FALSE)</f>
        <v>Si</v>
      </c>
      <c r="J102" s="132" t="str">
        <f>VLOOKUP(E102,VIP!$A$2:$O12451,8,FALSE)</f>
        <v>Si</v>
      </c>
      <c r="K102" s="132" t="str">
        <f>VLOOKUP(E102,VIP!$A$2:$O16025,6,0)</f>
        <v>NO</v>
      </c>
      <c r="L102" s="130" t="s">
        <v>2213</v>
      </c>
      <c r="M102" s="157" t="s">
        <v>2533</v>
      </c>
      <c r="N102" s="131" t="s">
        <v>2645</v>
      </c>
      <c r="O102" s="132" t="s">
        <v>2446</v>
      </c>
      <c r="P102" s="145"/>
      <c r="Q102" s="225" t="s">
        <v>2717</v>
      </c>
      <c r="R102" s="44"/>
      <c r="S102" s="44"/>
      <c r="W102" s="78"/>
      <c r="X102" s="69"/>
    </row>
    <row r="103" spans="1:24" s="123" customFormat="1" ht="18" x14ac:dyDescent="0.25">
      <c r="A103" s="132" t="str">
        <f>VLOOKUP(E103,'LISTADO ATM'!$A$2:$C$901,3,0)</f>
        <v>NORTE</v>
      </c>
      <c r="B103" s="126">
        <v>3336005563</v>
      </c>
      <c r="C103" s="96">
        <v>44437.633321759262</v>
      </c>
      <c r="D103" s="96" t="s">
        <v>2174</v>
      </c>
      <c r="E103" s="126">
        <v>808</v>
      </c>
      <c r="F103" s="132" t="str">
        <f>VLOOKUP(E103,VIP!$A$2:$O15574,2,0)</f>
        <v>DRBR808</v>
      </c>
      <c r="G103" s="132" t="str">
        <f>VLOOKUP(E103,'LISTADO ATM'!$A$2:$B$900,2,0)</f>
        <v xml:space="preserve">ATM Oficina Castillo </v>
      </c>
      <c r="H103" s="132" t="str">
        <f>VLOOKUP(E103,VIP!$A$2:$O20535,7,FALSE)</f>
        <v>Si</v>
      </c>
      <c r="I103" s="132" t="str">
        <f>VLOOKUP(E103,VIP!$A$2:$O12500,8,FALSE)</f>
        <v>Si</v>
      </c>
      <c r="J103" s="132" t="str">
        <f>VLOOKUP(E103,VIP!$A$2:$O12450,8,FALSE)</f>
        <v>Si</v>
      </c>
      <c r="K103" s="132" t="str">
        <f>VLOOKUP(E103,VIP!$A$2:$O16024,6,0)</f>
        <v>NO</v>
      </c>
      <c r="L103" s="130" t="s">
        <v>2213</v>
      </c>
      <c r="M103" s="157" t="s">
        <v>2533</v>
      </c>
      <c r="N103" s="131" t="s">
        <v>2645</v>
      </c>
      <c r="O103" s="132" t="s">
        <v>2446</v>
      </c>
      <c r="P103" s="145"/>
      <c r="Q103" s="156" t="s">
        <v>2699</v>
      </c>
      <c r="R103" s="44"/>
      <c r="S103" s="44"/>
      <c r="W103" s="78"/>
      <c r="X103" s="69"/>
    </row>
    <row r="104" spans="1:24" s="123" customFormat="1" ht="18" x14ac:dyDescent="0.25">
      <c r="A104" s="132" t="str">
        <f>VLOOKUP(E104,'LISTADO ATM'!$A$2:$C$901,3,0)</f>
        <v>DISTRITO NACIONAL</v>
      </c>
      <c r="B104" s="126">
        <v>3336005564</v>
      </c>
      <c r="C104" s="96">
        <v>44437.633703703701</v>
      </c>
      <c r="D104" s="96" t="s">
        <v>2174</v>
      </c>
      <c r="E104" s="126">
        <v>710</v>
      </c>
      <c r="F104" s="132" t="str">
        <f>VLOOKUP(E104,VIP!$A$2:$O15573,2,0)</f>
        <v>DRBR506</v>
      </c>
      <c r="G104" s="132" t="str">
        <f>VLOOKUP(E104,'LISTADO ATM'!$A$2:$B$900,2,0)</f>
        <v xml:space="preserve">ATM S/M Soberano </v>
      </c>
      <c r="H104" s="132" t="str">
        <f>VLOOKUP(E104,VIP!$A$2:$O20534,7,FALSE)</f>
        <v>Si</v>
      </c>
      <c r="I104" s="132" t="str">
        <f>VLOOKUP(E104,VIP!$A$2:$O12499,8,FALSE)</f>
        <v>Si</v>
      </c>
      <c r="J104" s="132" t="str">
        <f>VLOOKUP(E104,VIP!$A$2:$O12449,8,FALSE)</f>
        <v>Si</v>
      </c>
      <c r="K104" s="132" t="str">
        <f>VLOOKUP(E104,VIP!$A$2:$O16023,6,0)</f>
        <v>NO</v>
      </c>
      <c r="L104" s="130" t="s">
        <v>2239</v>
      </c>
      <c r="M104" s="157" t="s">
        <v>2533</v>
      </c>
      <c r="N104" s="131" t="s">
        <v>2645</v>
      </c>
      <c r="O104" s="132" t="s">
        <v>2446</v>
      </c>
      <c r="P104" s="145"/>
      <c r="Q104" s="156" t="s">
        <v>2664</v>
      </c>
      <c r="R104" s="44"/>
      <c r="S104" s="44"/>
      <c r="W104" s="78"/>
      <c r="X104" s="69"/>
    </row>
    <row r="105" spans="1:24" s="123" customFormat="1" ht="18" x14ac:dyDescent="0.25">
      <c r="A105" s="145" t="str">
        <f>VLOOKUP(E105,'LISTADO ATM'!$A$2:$C$901,3,0)</f>
        <v>SUR</v>
      </c>
      <c r="B105" s="126">
        <v>3336005567</v>
      </c>
      <c r="C105" s="96">
        <v>44437.636458333334</v>
      </c>
      <c r="D105" s="96" t="s">
        <v>2174</v>
      </c>
      <c r="E105" s="126">
        <v>84</v>
      </c>
      <c r="F105" s="145" t="str">
        <f>VLOOKUP(E105,VIP!$A$2:$O15570,2,0)</f>
        <v>DRBR084</v>
      </c>
      <c r="G105" s="145" t="str">
        <f>VLOOKUP(E105,'LISTADO ATM'!$A$2:$B$900,2,0)</f>
        <v xml:space="preserve">ATM Oficina Multicentro Sirena San Cristóbal </v>
      </c>
      <c r="H105" s="145" t="str">
        <f>VLOOKUP(E105,VIP!$A$2:$O20531,7,FALSE)</f>
        <v>Si</v>
      </c>
      <c r="I105" s="145" t="str">
        <f>VLOOKUP(E105,VIP!$A$2:$O12496,8,FALSE)</f>
        <v>Si</v>
      </c>
      <c r="J105" s="145" t="str">
        <f>VLOOKUP(E105,VIP!$A$2:$O12446,8,FALSE)</f>
        <v>Si</v>
      </c>
      <c r="K105" s="145" t="str">
        <f>VLOOKUP(E105,VIP!$A$2:$O16020,6,0)</f>
        <v>SI</v>
      </c>
      <c r="L105" s="155" t="s">
        <v>2434</v>
      </c>
      <c r="M105" s="157" t="s">
        <v>2533</v>
      </c>
      <c r="N105" s="95" t="s">
        <v>2444</v>
      </c>
      <c r="O105" s="145" t="s">
        <v>2445</v>
      </c>
      <c r="P105" s="145"/>
      <c r="Q105" s="156" t="s">
        <v>2664</v>
      </c>
      <c r="R105" s="44"/>
      <c r="S105" s="44"/>
      <c r="W105" s="78"/>
      <c r="X105" s="69"/>
    </row>
    <row r="106" spans="1:24" s="123" customFormat="1" ht="18" x14ac:dyDescent="0.25">
      <c r="A106" s="132" t="str">
        <f>VLOOKUP(E106,'LISTADO ATM'!$A$2:$C$901,3,0)</f>
        <v>DISTRITO NACIONAL</v>
      </c>
      <c r="B106" s="126">
        <v>3336005569</v>
      </c>
      <c r="C106" s="96">
        <v>44437.637141203704</v>
      </c>
      <c r="D106" s="96" t="s">
        <v>2174</v>
      </c>
      <c r="E106" s="126">
        <v>685</v>
      </c>
      <c r="F106" s="132" t="str">
        <f>VLOOKUP(E106,VIP!$A$2:$O15568,2,0)</f>
        <v>DRBR685</v>
      </c>
      <c r="G106" s="132" t="str">
        <f>VLOOKUP(E106,'LISTADO ATM'!$A$2:$B$900,2,0)</f>
        <v>ATM Autoservicio UASD</v>
      </c>
      <c r="H106" s="132" t="str">
        <f>VLOOKUP(E106,VIP!$A$2:$O20529,7,FALSE)</f>
        <v>NO</v>
      </c>
      <c r="I106" s="132" t="str">
        <f>VLOOKUP(E106,VIP!$A$2:$O12494,8,FALSE)</f>
        <v>SI</v>
      </c>
      <c r="J106" s="132" t="str">
        <f>VLOOKUP(E106,VIP!$A$2:$O12444,8,FALSE)</f>
        <v>SI</v>
      </c>
      <c r="K106" s="132" t="str">
        <f>VLOOKUP(E106,VIP!$A$2:$O16018,6,0)</f>
        <v>NO</v>
      </c>
      <c r="L106" s="130" t="s">
        <v>2239</v>
      </c>
      <c r="M106" s="157" t="s">
        <v>2533</v>
      </c>
      <c r="N106" s="131" t="s">
        <v>2645</v>
      </c>
      <c r="O106" s="132" t="s">
        <v>2446</v>
      </c>
      <c r="P106" s="145"/>
      <c r="Q106" s="156" t="s">
        <v>2662</v>
      </c>
      <c r="R106" s="44"/>
      <c r="S106" s="44"/>
      <c r="W106" s="78"/>
      <c r="X106" s="69"/>
    </row>
    <row r="107" spans="1:24" s="123" customFormat="1" ht="18" x14ac:dyDescent="0.25">
      <c r="A107" s="145" t="str">
        <f>VLOOKUP(E107,'LISTADO ATM'!$A$2:$C$901,3,0)</f>
        <v>ESTE</v>
      </c>
      <c r="B107" s="126">
        <v>3336005570</v>
      </c>
      <c r="C107" s="96">
        <v>44437.637673611112</v>
      </c>
      <c r="D107" s="96" t="s">
        <v>2174</v>
      </c>
      <c r="E107" s="126">
        <v>630</v>
      </c>
      <c r="F107" s="145" t="str">
        <f>VLOOKUP(E107,VIP!$A$2:$O15567,2,0)</f>
        <v>DRBR112</v>
      </c>
      <c r="G107" s="145" t="str">
        <f>VLOOKUP(E107,'LISTADO ATM'!$A$2:$B$900,2,0)</f>
        <v xml:space="preserve">ATM Oficina Plaza Zaglul (SPM) </v>
      </c>
      <c r="H107" s="145" t="str">
        <f>VLOOKUP(E107,VIP!$A$2:$O20528,7,FALSE)</f>
        <v>Si</v>
      </c>
      <c r="I107" s="145" t="str">
        <f>VLOOKUP(E107,VIP!$A$2:$O12493,8,FALSE)</f>
        <v>Si</v>
      </c>
      <c r="J107" s="145" t="str">
        <f>VLOOKUP(E107,VIP!$A$2:$O12443,8,FALSE)</f>
        <v>Si</v>
      </c>
      <c r="K107" s="145" t="str">
        <f>VLOOKUP(E107,VIP!$A$2:$O16017,6,0)</f>
        <v>NO</v>
      </c>
      <c r="L107" s="155" t="s">
        <v>2213</v>
      </c>
      <c r="M107" s="157" t="s">
        <v>2533</v>
      </c>
      <c r="N107" s="131" t="s">
        <v>2645</v>
      </c>
      <c r="O107" s="145" t="s">
        <v>2446</v>
      </c>
      <c r="P107" s="145"/>
      <c r="Q107" s="156" t="s">
        <v>2665</v>
      </c>
      <c r="R107" s="44"/>
      <c r="S107" s="44"/>
      <c r="W107" s="78"/>
      <c r="X107" s="69"/>
    </row>
    <row r="108" spans="1:24" s="123" customFormat="1" ht="18" x14ac:dyDescent="0.25">
      <c r="A108" s="145" t="str">
        <f>VLOOKUP(E108,'LISTADO ATM'!$A$2:$C$901,3,0)</f>
        <v>ESTE</v>
      </c>
      <c r="B108" s="126">
        <v>3336005571</v>
      </c>
      <c r="C108" s="96">
        <v>44437.638645833336</v>
      </c>
      <c r="D108" s="96" t="s">
        <v>2174</v>
      </c>
      <c r="E108" s="126">
        <v>472</v>
      </c>
      <c r="F108" s="132" t="str">
        <f>VLOOKUP(E108,VIP!$A$2:$O15566,2,0)</f>
        <v>DRBRA72</v>
      </c>
      <c r="G108" s="132" t="str">
        <f>VLOOKUP(E108,'LISTADO ATM'!$A$2:$B$900,2,0)</f>
        <v>ATM Ayuntamiento Ramon Santana</v>
      </c>
      <c r="H108" s="132" t="str">
        <f>VLOOKUP(E108,VIP!$A$2:$O20527,7,FALSE)</f>
        <v>Si</v>
      </c>
      <c r="I108" s="132" t="str">
        <f>VLOOKUP(E108,VIP!$A$2:$O12492,8,FALSE)</f>
        <v>Si</v>
      </c>
      <c r="J108" s="132" t="str">
        <f>VLOOKUP(E108,VIP!$A$2:$O12442,8,FALSE)</f>
        <v>Si</v>
      </c>
      <c r="K108" s="132" t="str">
        <f>VLOOKUP(E108,VIP!$A$2:$O16016,6,0)</f>
        <v>NO</v>
      </c>
      <c r="L108" s="130" t="s">
        <v>2239</v>
      </c>
      <c r="M108" s="157" t="s">
        <v>2533</v>
      </c>
      <c r="N108" s="131" t="s">
        <v>2645</v>
      </c>
      <c r="O108" s="132" t="s">
        <v>2446</v>
      </c>
      <c r="P108" s="145"/>
      <c r="Q108" s="225" t="s">
        <v>2751</v>
      </c>
      <c r="R108" s="44"/>
      <c r="S108" s="44"/>
      <c r="W108" s="78"/>
      <c r="X108" s="69"/>
    </row>
    <row r="109" spans="1:24" s="123" customFormat="1" ht="18" x14ac:dyDescent="0.25">
      <c r="A109" s="132" t="str">
        <f>VLOOKUP(E109,'LISTADO ATM'!$A$2:$C$901,3,0)</f>
        <v>DISTRITO NACIONAL</v>
      </c>
      <c r="B109" s="126">
        <v>3336005573</v>
      </c>
      <c r="C109" s="96">
        <v>44437.642291666663</v>
      </c>
      <c r="D109" s="96" t="s">
        <v>2174</v>
      </c>
      <c r="E109" s="126">
        <v>545</v>
      </c>
      <c r="F109" s="132" t="str">
        <f>VLOOKUP(E109,VIP!$A$2:$O15564,2,0)</f>
        <v>DRBR995</v>
      </c>
      <c r="G109" s="132" t="str">
        <f>VLOOKUP(E109,'LISTADO ATM'!$A$2:$B$900,2,0)</f>
        <v xml:space="preserve">ATM Oficina Isabel La Católica II  </v>
      </c>
      <c r="H109" s="132" t="str">
        <f>VLOOKUP(E109,VIP!$A$2:$O20525,7,FALSE)</f>
        <v>Si</v>
      </c>
      <c r="I109" s="132" t="str">
        <f>VLOOKUP(E109,VIP!$A$2:$O12490,8,FALSE)</f>
        <v>Si</v>
      </c>
      <c r="J109" s="132" t="str">
        <f>VLOOKUP(E109,VIP!$A$2:$O12440,8,FALSE)</f>
        <v>Si</v>
      </c>
      <c r="K109" s="132" t="str">
        <f>VLOOKUP(E109,VIP!$A$2:$O16014,6,0)</f>
        <v>NO</v>
      </c>
      <c r="L109" s="130" t="s">
        <v>2213</v>
      </c>
      <c r="M109" s="157" t="s">
        <v>2533</v>
      </c>
      <c r="N109" s="131" t="s">
        <v>2645</v>
      </c>
      <c r="O109" s="132" t="s">
        <v>2446</v>
      </c>
      <c r="P109" s="145"/>
      <c r="Q109" s="225" t="s">
        <v>2749</v>
      </c>
      <c r="R109" s="44"/>
      <c r="S109" s="44"/>
      <c r="W109" s="78"/>
      <c r="X109" s="69"/>
    </row>
    <row r="110" spans="1:24" s="123" customFormat="1" ht="18" x14ac:dyDescent="0.25">
      <c r="A110" s="132" t="str">
        <f>VLOOKUP(E110,'LISTADO ATM'!$A$2:$C$901,3,0)</f>
        <v>NORTE</v>
      </c>
      <c r="B110" s="126">
        <v>3336005575</v>
      </c>
      <c r="C110" s="96">
        <v>44437.644548611112</v>
      </c>
      <c r="D110" s="96" t="s">
        <v>2460</v>
      </c>
      <c r="E110" s="126">
        <v>431</v>
      </c>
      <c r="F110" s="132" t="str">
        <f>VLOOKUP(E110,VIP!$A$2:$O15563,2,0)</f>
        <v>DRBR583</v>
      </c>
      <c r="G110" s="132" t="str">
        <f>VLOOKUP(E110,'LISTADO ATM'!$A$2:$B$900,2,0)</f>
        <v xml:space="preserve">ATM Autoservicio Sol (Santiago) </v>
      </c>
      <c r="H110" s="132" t="str">
        <f>VLOOKUP(E110,VIP!$A$2:$O20524,7,FALSE)</f>
        <v>Si</v>
      </c>
      <c r="I110" s="132" t="str">
        <f>VLOOKUP(E110,VIP!$A$2:$O12489,8,FALSE)</f>
        <v>Si</v>
      </c>
      <c r="J110" s="132" t="str">
        <f>VLOOKUP(E110,VIP!$A$2:$O12439,8,FALSE)</f>
        <v>Si</v>
      </c>
      <c r="K110" s="132" t="str">
        <f>VLOOKUP(E110,VIP!$A$2:$O16013,6,0)</f>
        <v>SI</v>
      </c>
      <c r="L110" s="155" t="s">
        <v>2623</v>
      </c>
      <c r="M110" s="157" t="s">
        <v>2533</v>
      </c>
      <c r="N110" s="131" t="s">
        <v>2645</v>
      </c>
      <c r="O110" s="132" t="s">
        <v>2461</v>
      </c>
      <c r="P110" s="145"/>
      <c r="Q110" s="225" t="s">
        <v>2752</v>
      </c>
      <c r="R110" s="44"/>
      <c r="S110" s="44"/>
      <c r="W110" s="78"/>
      <c r="X110" s="69"/>
    </row>
    <row r="111" spans="1:24" s="123" customFormat="1" ht="18" x14ac:dyDescent="0.25">
      <c r="A111" s="145" t="str">
        <f>VLOOKUP(E111,'LISTADO ATM'!$A$2:$C$901,3,0)</f>
        <v>DISTRITO NACIONAL</v>
      </c>
      <c r="B111" s="126">
        <v>3336005580</v>
      </c>
      <c r="C111" s="96">
        <v>44437.647280092591</v>
      </c>
      <c r="D111" s="96" t="s">
        <v>2460</v>
      </c>
      <c r="E111" s="126">
        <v>946</v>
      </c>
      <c r="F111" s="132" t="str">
        <f>VLOOKUP(E111,VIP!$A$2:$O15562,2,0)</f>
        <v>DRBR24R</v>
      </c>
      <c r="G111" s="132" t="str">
        <f>VLOOKUP(E111,'LISTADO ATM'!$A$2:$B$900,2,0)</f>
        <v xml:space="preserve">ATM Oficina Núñez de Cáceres I </v>
      </c>
      <c r="H111" s="132" t="str">
        <f>VLOOKUP(E111,VIP!$A$2:$O20523,7,FALSE)</f>
        <v>Si</v>
      </c>
      <c r="I111" s="132" t="str">
        <f>VLOOKUP(E111,VIP!$A$2:$O12488,8,FALSE)</f>
        <v>Si</v>
      </c>
      <c r="J111" s="132" t="str">
        <f>VLOOKUP(E111,VIP!$A$2:$O12438,8,FALSE)</f>
        <v>Si</v>
      </c>
      <c r="K111" s="132" t="str">
        <f>VLOOKUP(E111,VIP!$A$2:$O16012,6,0)</f>
        <v>NO</v>
      </c>
      <c r="L111" s="155" t="s">
        <v>2623</v>
      </c>
      <c r="M111" s="95" t="s">
        <v>2438</v>
      </c>
      <c r="N111" s="95" t="s">
        <v>2444</v>
      </c>
      <c r="O111" s="145" t="s">
        <v>2461</v>
      </c>
      <c r="P111" s="145"/>
      <c r="Q111" s="129" t="s">
        <v>2623</v>
      </c>
      <c r="R111" s="44"/>
      <c r="S111" s="44"/>
      <c r="W111" s="78"/>
      <c r="X111" s="69"/>
    </row>
    <row r="112" spans="1:24" ht="18" x14ac:dyDescent="0.25">
      <c r="A112" s="145" t="str">
        <f>VLOOKUP(E112,'LISTADO ATM'!$A$2:$C$901,3,0)</f>
        <v>NORTE</v>
      </c>
      <c r="B112" s="126">
        <v>3336005591</v>
      </c>
      <c r="C112" s="96">
        <v>44437.676770833335</v>
      </c>
      <c r="D112" s="96" t="s">
        <v>2460</v>
      </c>
      <c r="E112" s="126">
        <v>956</v>
      </c>
      <c r="F112" s="145" t="str">
        <f>VLOOKUP(E112,VIP!$A$2:$O15577,2,0)</f>
        <v>DRBR956</v>
      </c>
      <c r="G112" s="145" t="str">
        <f>VLOOKUP(E112,'LISTADO ATM'!$A$2:$B$900,2,0)</f>
        <v xml:space="preserve">ATM Autoservicio El Jaya (SFM) </v>
      </c>
      <c r="H112" s="145" t="str">
        <f>VLOOKUP(E112,VIP!$A$2:$O20538,7,FALSE)</f>
        <v>Si</v>
      </c>
      <c r="I112" s="145" t="str">
        <f>VLOOKUP(E112,VIP!$A$2:$O12503,8,FALSE)</f>
        <v>Si</v>
      </c>
      <c r="J112" s="145" t="str">
        <f>VLOOKUP(E112,VIP!$A$2:$O12453,8,FALSE)</f>
        <v>Si</v>
      </c>
      <c r="K112" s="145" t="str">
        <f>VLOOKUP(E112,VIP!$A$2:$O16027,6,0)</f>
        <v>NO</v>
      </c>
      <c r="L112" s="155" t="s">
        <v>2410</v>
      </c>
      <c r="M112" s="157" t="s">
        <v>2533</v>
      </c>
      <c r="N112" s="131" t="s">
        <v>2645</v>
      </c>
      <c r="O112" s="145" t="s">
        <v>2624</v>
      </c>
      <c r="P112" s="145"/>
      <c r="Q112" s="156" t="s">
        <v>2713</v>
      </c>
    </row>
    <row r="113" spans="1:17" ht="18" x14ac:dyDescent="0.25">
      <c r="A113" s="145" t="str">
        <f>VLOOKUP(E113,'LISTADO ATM'!$A$2:$C$901,3,0)</f>
        <v>DISTRITO NACIONAL</v>
      </c>
      <c r="B113" s="126">
        <v>3336005592</v>
      </c>
      <c r="C113" s="96">
        <v>44437.678078703706</v>
      </c>
      <c r="D113" s="96" t="s">
        <v>2460</v>
      </c>
      <c r="E113" s="126">
        <v>713</v>
      </c>
      <c r="F113" s="145" t="str">
        <f>VLOOKUP(E113,VIP!$A$2:$O15576,2,0)</f>
        <v>DRBR016</v>
      </c>
      <c r="G113" s="145" t="str">
        <f>VLOOKUP(E113,'LISTADO ATM'!$A$2:$B$900,2,0)</f>
        <v xml:space="preserve">ATM Oficina Las Américas </v>
      </c>
      <c r="H113" s="145" t="str">
        <f>VLOOKUP(E113,VIP!$A$2:$O20537,7,FALSE)</f>
        <v>Si</v>
      </c>
      <c r="I113" s="145" t="str">
        <f>VLOOKUP(E113,VIP!$A$2:$O12502,8,FALSE)</f>
        <v>Si</v>
      </c>
      <c r="J113" s="145" t="str">
        <f>VLOOKUP(E113,VIP!$A$2:$O12452,8,FALSE)</f>
        <v>Si</v>
      </c>
      <c r="K113" s="145" t="str">
        <f>VLOOKUP(E113,VIP!$A$2:$O16026,6,0)</f>
        <v>NO</v>
      </c>
      <c r="L113" s="155" t="s">
        <v>2410</v>
      </c>
      <c r="M113" s="157" t="s">
        <v>2533</v>
      </c>
      <c r="N113" s="131" t="s">
        <v>2645</v>
      </c>
      <c r="O113" s="145" t="s">
        <v>2624</v>
      </c>
      <c r="P113" s="145"/>
      <c r="Q113" s="156" t="s">
        <v>2716</v>
      </c>
    </row>
    <row r="114" spans="1:17" ht="18" x14ac:dyDescent="0.25">
      <c r="A114" s="145" t="str">
        <f>VLOOKUP(E114,'LISTADO ATM'!$A$2:$C$901,3,0)</f>
        <v>DISTRITO NACIONAL</v>
      </c>
      <c r="B114" s="126">
        <v>3336005595</v>
      </c>
      <c r="C114" s="96">
        <v>44437.697835648149</v>
      </c>
      <c r="D114" s="96" t="s">
        <v>2174</v>
      </c>
      <c r="E114" s="126">
        <v>486</v>
      </c>
      <c r="F114" s="145" t="str">
        <f>VLOOKUP(E114,VIP!$A$2:$O15575,2,0)</f>
        <v>DRBR486</v>
      </c>
      <c r="G114" s="145" t="str">
        <f>VLOOKUP(E114,'LISTADO ATM'!$A$2:$B$900,2,0)</f>
        <v xml:space="preserve">ATM Olé La Caleta </v>
      </c>
      <c r="H114" s="145" t="str">
        <f>VLOOKUP(E114,VIP!$A$2:$O20536,7,FALSE)</f>
        <v>Si</v>
      </c>
      <c r="I114" s="145" t="str">
        <f>VLOOKUP(E114,VIP!$A$2:$O12501,8,FALSE)</f>
        <v>Si</v>
      </c>
      <c r="J114" s="145" t="str">
        <f>VLOOKUP(E114,VIP!$A$2:$O12451,8,FALSE)</f>
        <v>Si</v>
      </c>
      <c r="K114" s="145" t="str">
        <f>VLOOKUP(E114,VIP!$A$2:$O16025,6,0)</f>
        <v>NO</v>
      </c>
      <c r="L114" s="155" t="s">
        <v>2456</v>
      </c>
      <c r="M114" s="157" t="s">
        <v>2533</v>
      </c>
      <c r="N114" s="95" t="s">
        <v>2444</v>
      </c>
      <c r="O114" s="145" t="s">
        <v>2446</v>
      </c>
      <c r="P114" s="145"/>
      <c r="Q114" s="225" t="s">
        <v>2758</v>
      </c>
    </row>
    <row r="115" spans="1:17" ht="18" x14ac:dyDescent="0.25">
      <c r="A115" s="145" t="str">
        <f>VLOOKUP(E115,'LISTADO ATM'!$A$2:$C$901,3,0)</f>
        <v>DISTRITO NACIONAL</v>
      </c>
      <c r="B115" s="126">
        <v>3336005596</v>
      </c>
      <c r="C115" s="96">
        <v>44437.70385416667</v>
      </c>
      <c r="D115" s="96" t="s">
        <v>2460</v>
      </c>
      <c r="E115" s="126">
        <v>722</v>
      </c>
      <c r="F115" s="145" t="str">
        <f>VLOOKUP(E115,VIP!$A$2:$O15574,2,0)</f>
        <v>DRBR393</v>
      </c>
      <c r="G115" s="145" t="str">
        <f>VLOOKUP(E115,'LISTADO ATM'!$A$2:$B$900,2,0)</f>
        <v xml:space="preserve">ATM Oficina Charles de Gaulle III </v>
      </c>
      <c r="H115" s="145" t="str">
        <f>VLOOKUP(E115,VIP!$A$2:$O20535,7,FALSE)</f>
        <v>Si</v>
      </c>
      <c r="I115" s="145" t="str">
        <f>VLOOKUP(E115,VIP!$A$2:$O12500,8,FALSE)</f>
        <v>Si</v>
      </c>
      <c r="J115" s="145" t="str">
        <f>VLOOKUP(E115,VIP!$A$2:$O12450,8,FALSE)</f>
        <v>Si</v>
      </c>
      <c r="K115" s="145" t="str">
        <f>VLOOKUP(E115,VIP!$A$2:$O16024,6,0)</f>
        <v>SI</v>
      </c>
      <c r="L115" s="155" t="s">
        <v>2410</v>
      </c>
      <c r="M115" s="157" t="s">
        <v>2533</v>
      </c>
      <c r="N115" s="131" t="s">
        <v>2645</v>
      </c>
      <c r="O115" s="145" t="s">
        <v>2624</v>
      </c>
      <c r="P115" s="145"/>
      <c r="Q115" s="156" t="s">
        <v>2666</v>
      </c>
    </row>
    <row r="116" spans="1:17" ht="18" x14ac:dyDescent="0.25">
      <c r="A116" s="145" t="str">
        <f>VLOOKUP(E116,'LISTADO ATM'!$A$2:$C$901,3,0)</f>
        <v>SUR</v>
      </c>
      <c r="B116" s="126">
        <v>3336005597</v>
      </c>
      <c r="C116" s="96">
        <v>44437.705937500003</v>
      </c>
      <c r="D116" s="96" t="s">
        <v>2460</v>
      </c>
      <c r="E116" s="126">
        <v>871</v>
      </c>
      <c r="F116" s="145" t="str">
        <f>VLOOKUP(E116,VIP!$A$2:$O15573,2,0)</f>
        <v>DRBR871</v>
      </c>
      <c r="G116" s="145" t="str">
        <f>VLOOKUP(E116,'LISTADO ATM'!$A$2:$B$900,2,0)</f>
        <v>ATM Plaza Cultural San Juan</v>
      </c>
      <c r="H116" s="145" t="str">
        <f>VLOOKUP(E116,VIP!$A$2:$O20534,7,FALSE)</f>
        <v>N/A</v>
      </c>
      <c r="I116" s="145" t="str">
        <f>VLOOKUP(E116,VIP!$A$2:$O12499,8,FALSE)</f>
        <v>N/A</v>
      </c>
      <c r="J116" s="145" t="str">
        <f>VLOOKUP(E116,VIP!$A$2:$O12449,8,FALSE)</f>
        <v>N/A</v>
      </c>
      <c r="K116" s="145" t="str">
        <f>VLOOKUP(E116,VIP!$A$2:$O16023,6,0)</f>
        <v>N/A</v>
      </c>
      <c r="L116" s="155" t="s">
        <v>2434</v>
      </c>
      <c r="M116" s="157" t="s">
        <v>2533</v>
      </c>
      <c r="N116" s="131" t="s">
        <v>2645</v>
      </c>
      <c r="O116" s="145" t="s">
        <v>2624</v>
      </c>
      <c r="P116" s="145"/>
      <c r="Q116" s="225" t="s">
        <v>2762</v>
      </c>
    </row>
    <row r="117" spans="1:17" ht="18" x14ac:dyDescent="0.25">
      <c r="A117" s="145" t="str">
        <f>VLOOKUP(E117,'LISTADO ATM'!$A$2:$C$901,3,0)</f>
        <v>DISTRITO NACIONAL</v>
      </c>
      <c r="B117" s="126">
        <v>3336005598</v>
      </c>
      <c r="C117" s="96">
        <v>44437.740613425929</v>
      </c>
      <c r="D117" s="96" t="s">
        <v>2174</v>
      </c>
      <c r="E117" s="126">
        <v>36</v>
      </c>
      <c r="F117" s="145" t="str">
        <f>VLOOKUP(E117,VIP!$A$2:$O15572,2,0)</f>
        <v>DRBR036</v>
      </c>
      <c r="G117" s="145" t="str">
        <f>VLOOKUP(E117,'LISTADO ATM'!$A$2:$B$900,2,0)</f>
        <v xml:space="preserve">ATM Banco Central </v>
      </c>
      <c r="H117" s="145" t="str">
        <f>VLOOKUP(E117,VIP!$A$2:$O20533,7,FALSE)</f>
        <v>Si</v>
      </c>
      <c r="I117" s="145" t="str">
        <f>VLOOKUP(E117,VIP!$A$2:$O12498,8,FALSE)</f>
        <v>Si</v>
      </c>
      <c r="J117" s="145" t="str">
        <f>VLOOKUP(E117,VIP!$A$2:$O12448,8,FALSE)</f>
        <v>Si</v>
      </c>
      <c r="K117" s="145" t="str">
        <f>VLOOKUP(E117,VIP!$A$2:$O16022,6,0)</f>
        <v>SI</v>
      </c>
      <c r="L117" s="155" t="s">
        <v>2213</v>
      </c>
      <c r="M117" s="95" t="s">
        <v>2438</v>
      </c>
      <c r="N117" s="95" t="s">
        <v>2444</v>
      </c>
      <c r="O117" s="145" t="s">
        <v>2446</v>
      </c>
      <c r="P117" s="145"/>
      <c r="Q117" s="129" t="s">
        <v>2213</v>
      </c>
    </row>
    <row r="118" spans="1:17" ht="18" x14ac:dyDescent="0.25">
      <c r="A118" s="145" t="str">
        <f>VLOOKUP(E118,'LISTADO ATM'!$A$2:$C$901,3,0)</f>
        <v>NORTE</v>
      </c>
      <c r="B118" s="126">
        <v>3336005599</v>
      </c>
      <c r="C118" s="96">
        <v>44437.778090277781</v>
      </c>
      <c r="D118" s="96" t="s">
        <v>2633</v>
      </c>
      <c r="E118" s="126">
        <v>373</v>
      </c>
      <c r="F118" s="145" t="str">
        <f>VLOOKUP(E118,VIP!$A$2:$O15571,2,0)</f>
        <v>DRBR373</v>
      </c>
      <c r="G118" s="145" t="str">
        <f>VLOOKUP(E118,'LISTADO ATM'!$A$2:$B$900,2,0)</f>
        <v>S/M Tangui Nagua</v>
      </c>
      <c r="H118" s="145" t="str">
        <f>VLOOKUP(E118,VIP!$A$2:$O20532,7,FALSE)</f>
        <v>N/A</v>
      </c>
      <c r="I118" s="145" t="str">
        <f>VLOOKUP(E118,VIP!$A$2:$O12497,8,FALSE)</f>
        <v>N/A</v>
      </c>
      <c r="J118" s="145" t="str">
        <f>VLOOKUP(E118,VIP!$A$2:$O12447,8,FALSE)</f>
        <v>N/A</v>
      </c>
      <c r="K118" s="145" t="str">
        <f>VLOOKUP(E118,VIP!$A$2:$O16021,6,0)</f>
        <v>N/A</v>
      </c>
      <c r="L118" s="155" t="s">
        <v>2410</v>
      </c>
      <c r="M118" s="157" t="s">
        <v>2533</v>
      </c>
      <c r="N118" s="131" t="s">
        <v>2645</v>
      </c>
      <c r="O118" s="145" t="s">
        <v>2634</v>
      </c>
      <c r="P118" s="145"/>
      <c r="Q118" s="156" t="s">
        <v>2713</v>
      </c>
    </row>
    <row r="119" spans="1:17" ht="18" x14ac:dyDescent="0.25">
      <c r="A119" s="145" t="str">
        <f>VLOOKUP(E119,'LISTADO ATM'!$A$2:$C$901,3,0)</f>
        <v>ESTE</v>
      </c>
      <c r="B119" s="126">
        <v>3336005600</v>
      </c>
      <c r="C119" s="96">
        <v>44437.798252314817</v>
      </c>
      <c r="D119" s="96" t="s">
        <v>2174</v>
      </c>
      <c r="E119" s="126">
        <v>609</v>
      </c>
      <c r="F119" s="145" t="str">
        <f>VLOOKUP(E119,VIP!$A$2:$O15570,2,0)</f>
        <v>DRBR120</v>
      </c>
      <c r="G119" s="145" t="str">
        <f>VLOOKUP(E119,'LISTADO ATM'!$A$2:$B$900,2,0)</f>
        <v xml:space="preserve">ATM S/M Jumbo (San Pedro) </v>
      </c>
      <c r="H119" s="145" t="str">
        <f>VLOOKUP(E119,VIP!$A$2:$O20531,7,FALSE)</f>
        <v>Si</v>
      </c>
      <c r="I119" s="145" t="str">
        <f>VLOOKUP(E119,VIP!$A$2:$O12496,8,FALSE)</f>
        <v>Si</v>
      </c>
      <c r="J119" s="145" t="str">
        <f>VLOOKUP(E119,VIP!$A$2:$O12446,8,FALSE)</f>
        <v>Si</v>
      </c>
      <c r="K119" s="145" t="str">
        <f>VLOOKUP(E119,VIP!$A$2:$O16020,6,0)</f>
        <v>NO</v>
      </c>
      <c r="L119" s="155" t="s">
        <v>2213</v>
      </c>
      <c r="M119" s="157" t="s">
        <v>2533</v>
      </c>
      <c r="N119" s="131" t="s">
        <v>2645</v>
      </c>
      <c r="O119" s="145" t="s">
        <v>2446</v>
      </c>
      <c r="P119" s="145"/>
      <c r="Q119" s="156" t="s">
        <v>2667</v>
      </c>
    </row>
    <row r="120" spans="1:17" ht="18" x14ac:dyDescent="0.25">
      <c r="A120" s="145" t="str">
        <f>VLOOKUP(E120,'LISTADO ATM'!$A$2:$C$901,3,0)</f>
        <v>NORTE</v>
      </c>
      <c r="B120" s="126">
        <v>3336005601</v>
      </c>
      <c r="C120" s="96">
        <v>44437.806863425925</v>
      </c>
      <c r="D120" s="96" t="s">
        <v>2175</v>
      </c>
      <c r="E120" s="126">
        <v>171</v>
      </c>
      <c r="F120" s="145" t="str">
        <f>VLOOKUP(E120,VIP!$A$2:$O15569,2,0)</f>
        <v>DRBR171</v>
      </c>
      <c r="G120" s="145" t="str">
        <f>VLOOKUP(E120,'LISTADO ATM'!$A$2:$B$900,2,0)</f>
        <v xml:space="preserve">ATM Oficina Moca </v>
      </c>
      <c r="H120" s="145" t="str">
        <f>VLOOKUP(E120,VIP!$A$2:$O20530,7,FALSE)</f>
        <v>Si</v>
      </c>
      <c r="I120" s="145" t="str">
        <f>VLOOKUP(E120,VIP!$A$2:$O12495,8,FALSE)</f>
        <v>Si</v>
      </c>
      <c r="J120" s="145" t="str">
        <f>VLOOKUP(E120,VIP!$A$2:$O12445,8,FALSE)</f>
        <v>Si</v>
      </c>
      <c r="K120" s="145" t="str">
        <f>VLOOKUP(E120,VIP!$A$2:$O16019,6,0)</f>
        <v>NO</v>
      </c>
      <c r="L120" s="155" t="s">
        <v>2456</v>
      </c>
      <c r="M120" s="157" t="s">
        <v>2533</v>
      </c>
      <c r="N120" s="131" t="s">
        <v>2645</v>
      </c>
      <c r="O120" s="145" t="s">
        <v>2640</v>
      </c>
      <c r="P120" s="145"/>
      <c r="Q120" s="156" t="s">
        <v>2651</v>
      </c>
    </row>
    <row r="121" spans="1:17" ht="18" x14ac:dyDescent="0.25">
      <c r="A121" s="145" t="str">
        <f>VLOOKUP(E121,'LISTADO ATM'!$A$2:$C$901,3,0)</f>
        <v>SUR</v>
      </c>
      <c r="B121" s="126">
        <v>3336005602</v>
      </c>
      <c r="C121" s="96">
        <v>44437.807175925926</v>
      </c>
      <c r="D121" s="96" t="s">
        <v>2174</v>
      </c>
      <c r="E121" s="126">
        <v>50</v>
      </c>
      <c r="F121" s="145" t="str">
        <f>VLOOKUP(E121,VIP!$A$2:$O15568,2,0)</f>
        <v>DRBR050</v>
      </c>
      <c r="G121" s="145" t="str">
        <f>VLOOKUP(E121,'LISTADO ATM'!$A$2:$B$900,2,0)</f>
        <v xml:space="preserve">ATM Oficina Padre Las Casas (Azua) </v>
      </c>
      <c r="H121" s="145" t="str">
        <f>VLOOKUP(E121,VIP!$A$2:$O20529,7,FALSE)</f>
        <v>Si</v>
      </c>
      <c r="I121" s="145" t="str">
        <f>VLOOKUP(E121,VIP!$A$2:$O12494,8,FALSE)</f>
        <v>Si</v>
      </c>
      <c r="J121" s="145" t="str">
        <f>VLOOKUP(E121,VIP!$A$2:$O12444,8,FALSE)</f>
        <v>Si</v>
      </c>
      <c r="K121" s="145" t="str">
        <f>VLOOKUP(E121,VIP!$A$2:$O16018,6,0)</f>
        <v>NO</v>
      </c>
      <c r="L121" s="155" t="s">
        <v>2456</v>
      </c>
      <c r="M121" s="157" t="s">
        <v>2533</v>
      </c>
      <c r="N121" s="131" t="s">
        <v>2645</v>
      </c>
      <c r="O121" s="145" t="s">
        <v>2446</v>
      </c>
      <c r="P121" s="145"/>
      <c r="Q121" s="156" t="s">
        <v>2665</v>
      </c>
    </row>
    <row r="122" spans="1:17" ht="18" x14ac:dyDescent="0.25">
      <c r="A122" s="145" t="str">
        <f>VLOOKUP(E122,'LISTADO ATM'!$A$2:$C$901,3,0)</f>
        <v>SUR</v>
      </c>
      <c r="B122" s="126">
        <v>3336005603</v>
      </c>
      <c r="C122" s="96">
        <v>44437.808900462966</v>
      </c>
      <c r="D122" s="96" t="s">
        <v>2460</v>
      </c>
      <c r="E122" s="126">
        <v>829</v>
      </c>
      <c r="F122" s="145" t="str">
        <f>VLOOKUP(E122,VIP!$A$2:$O15567,2,0)</f>
        <v>DRBR829</v>
      </c>
      <c r="G122" s="145" t="str">
        <f>VLOOKUP(E122,'LISTADO ATM'!$A$2:$B$900,2,0)</f>
        <v xml:space="preserve">ATM UNP Multicentro Sirena Baní </v>
      </c>
      <c r="H122" s="145" t="str">
        <f>VLOOKUP(E122,VIP!$A$2:$O20528,7,FALSE)</f>
        <v>Si</v>
      </c>
      <c r="I122" s="145" t="str">
        <f>VLOOKUP(E122,VIP!$A$2:$O12493,8,FALSE)</f>
        <v>Si</v>
      </c>
      <c r="J122" s="145" t="str">
        <f>VLOOKUP(E122,VIP!$A$2:$O12443,8,FALSE)</f>
        <v>Si</v>
      </c>
      <c r="K122" s="145" t="str">
        <f>VLOOKUP(E122,VIP!$A$2:$O16017,6,0)</f>
        <v>NO</v>
      </c>
      <c r="L122" s="155" t="s">
        <v>2410</v>
      </c>
      <c r="M122" s="95" t="s">
        <v>2438</v>
      </c>
      <c r="N122" s="95" t="s">
        <v>2444</v>
      </c>
      <c r="O122" s="145" t="s">
        <v>2624</v>
      </c>
      <c r="P122" s="145"/>
      <c r="Q122" s="129" t="s">
        <v>2410</v>
      </c>
    </row>
    <row r="123" spans="1:17" ht="18" x14ac:dyDescent="0.25">
      <c r="A123" s="145" t="str">
        <f>VLOOKUP(E123,'LISTADO ATM'!$A$2:$C$901,3,0)</f>
        <v>NORTE</v>
      </c>
      <c r="B123" s="126">
        <v>3336005605</v>
      </c>
      <c r="C123" s="96">
        <v>44437.821087962962</v>
      </c>
      <c r="D123" s="96" t="s">
        <v>2460</v>
      </c>
      <c r="E123" s="126">
        <v>283</v>
      </c>
      <c r="F123" s="145" t="str">
        <f>VLOOKUP(E123,VIP!$A$2:$O15566,2,0)</f>
        <v>DRBR283</v>
      </c>
      <c r="G123" s="145" t="str">
        <f>VLOOKUP(E123,'LISTADO ATM'!$A$2:$B$900,2,0)</f>
        <v xml:space="preserve">ATM Oficina Nibaje </v>
      </c>
      <c r="H123" s="145" t="str">
        <f>VLOOKUP(E123,VIP!$A$2:$O20527,7,FALSE)</f>
        <v>Si</v>
      </c>
      <c r="I123" s="145" t="str">
        <f>VLOOKUP(E123,VIP!$A$2:$O12492,8,FALSE)</f>
        <v>Si</v>
      </c>
      <c r="J123" s="145" t="str">
        <f>VLOOKUP(E123,VIP!$A$2:$O12442,8,FALSE)</f>
        <v>Si</v>
      </c>
      <c r="K123" s="145" t="str">
        <f>VLOOKUP(E123,VIP!$A$2:$O16016,6,0)</f>
        <v>NO</v>
      </c>
      <c r="L123" s="155" t="s">
        <v>2410</v>
      </c>
      <c r="M123" s="157" t="s">
        <v>2533</v>
      </c>
      <c r="N123" s="131" t="s">
        <v>2645</v>
      </c>
      <c r="O123" s="145" t="s">
        <v>2624</v>
      </c>
      <c r="P123" s="145"/>
      <c r="Q123" s="225" t="s">
        <v>2759</v>
      </c>
    </row>
    <row r="124" spans="1:17" ht="18" x14ac:dyDescent="0.25">
      <c r="A124" s="145" t="str">
        <f>VLOOKUP(E124,'LISTADO ATM'!$A$2:$C$901,3,0)</f>
        <v>DISTRITO NACIONAL</v>
      </c>
      <c r="B124" s="126">
        <v>3336005607</v>
      </c>
      <c r="C124" s="96">
        <v>44437.851053240738</v>
      </c>
      <c r="D124" s="96" t="s">
        <v>2174</v>
      </c>
      <c r="E124" s="126">
        <v>967</v>
      </c>
      <c r="F124" s="145" t="str">
        <f>VLOOKUP(E124,VIP!$A$2:$O15564,2,0)</f>
        <v>DRBR967</v>
      </c>
      <c r="G124" s="145" t="str">
        <f>VLOOKUP(E124,'LISTADO ATM'!$A$2:$B$900,2,0)</f>
        <v xml:space="preserve">ATM UNP Hiper Olé Autopista Duarte </v>
      </c>
      <c r="H124" s="145" t="str">
        <f>VLOOKUP(E124,VIP!$A$2:$O20525,7,FALSE)</f>
        <v>Si</v>
      </c>
      <c r="I124" s="145" t="str">
        <f>VLOOKUP(E124,VIP!$A$2:$O12490,8,FALSE)</f>
        <v>Si</v>
      </c>
      <c r="J124" s="145" t="str">
        <f>VLOOKUP(E124,VIP!$A$2:$O12440,8,FALSE)</f>
        <v>Si</v>
      </c>
      <c r="K124" s="145" t="str">
        <f>VLOOKUP(E124,VIP!$A$2:$O16014,6,0)</f>
        <v>NO</v>
      </c>
      <c r="L124" s="155" t="s">
        <v>2456</v>
      </c>
      <c r="M124" s="157" t="s">
        <v>2533</v>
      </c>
      <c r="N124" s="131" t="s">
        <v>2645</v>
      </c>
      <c r="O124" s="145" t="s">
        <v>2446</v>
      </c>
      <c r="P124" s="145"/>
      <c r="Q124" s="156" t="s">
        <v>2716</v>
      </c>
    </row>
    <row r="125" spans="1:17" ht="18" x14ac:dyDescent="0.25">
      <c r="A125" s="145" t="str">
        <f>VLOOKUP(E125,'LISTADO ATM'!$A$2:$C$901,3,0)</f>
        <v>DISTRITO NACIONAL</v>
      </c>
      <c r="B125" s="126">
        <v>3336005608</v>
      </c>
      <c r="C125" s="96">
        <v>44437.853888888887</v>
      </c>
      <c r="D125" s="96" t="s">
        <v>2174</v>
      </c>
      <c r="E125" s="126">
        <v>955</v>
      </c>
      <c r="F125" s="145" t="str">
        <f>VLOOKUP(E125,VIP!$A$2:$O15563,2,0)</f>
        <v>DRBR955</v>
      </c>
      <c r="G125" s="145" t="str">
        <f>VLOOKUP(E125,'LISTADO ATM'!$A$2:$B$900,2,0)</f>
        <v xml:space="preserve">ATM Oficina Americana Independencia II </v>
      </c>
      <c r="H125" s="145" t="str">
        <f>VLOOKUP(E125,VIP!$A$2:$O20524,7,FALSE)</f>
        <v>Si</v>
      </c>
      <c r="I125" s="145" t="str">
        <f>VLOOKUP(E125,VIP!$A$2:$O12489,8,FALSE)</f>
        <v>Si</v>
      </c>
      <c r="J125" s="145" t="str">
        <f>VLOOKUP(E125,VIP!$A$2:$O12439,8,FALSE)</f>
        <v>Si</v>
      </c>
      <c r="K125" s="145" t="str">
        <f>VLOOKUP(E125,VIP!$A$2:$O16013,6,0)</f>
        <v>NO</v>
      </c>
      <c r="L125" s="155" t="s">
        <v>2456</v>
      </c>
      <c r="M125" s="157" t="s">
        <v>2533</v>
      </c>
      <c r="N125" s="131" t="s">
        <v>2645</v>
      </c>
      <c r="O125" s="145" t="s">
        <v>2446</v>
      </c>
      <c r="P125" s="145"/>
      <c r="Q125" s="156" t="s">
        <v>2724</v>
      </c>
    </row>
    <row r="126" spans="1:17" ht="18" x14ac:dyDescent="0.25">
      <c r="A126" s="145" t="str">
        <f>VLOOKUP(E126,'LISTADO ATM'!$A$2:$C$901,3,0)</f>
        <v>ESTE</v>
      </c>
      <c r="B126" s="126">
        <v>3336005609</v>
      </c>
      <c r="C126" s="96">
        <v>44437.946435185186</v>
      </c>
      <c r="D126" s="96" t="s">
        <v>2441</v>
      </c>
      <c r="E126" s="126">
        <v>838</v>
      </c>
      <c r="F126" s="145" t="str">
        <f>VLOOKUP(E126,VIP!$A$2:$O15574,2,0)</f>
        <v>DRBR838</v>
      </c>
      <c r="G126" s="145" t="str">
        <f>VLOOKUP(E126,'LISTADO ATM'!$A$2:$B$900,2,0)</f>
        <v xml:space="preserve">ATM UNP Consuelo </v>
      </c>
      <c r="H126" s="145" t="str">
        <f>VLOOKUP(E126,VIP!$A$2:$O20535,7,FALSE)</f>
        <v>Si</v>
      </c>
      <c r="I126" s="145" t="str">
        <f>VLOOKUP(E126,VIP!$A$2:$O12500,8,FALSE)</f>
        <v>Si</v>
      </c>
      <c r="J126" s="145" t="str">
        <f>VLOOKUP(E126,VIP!$A$2:$O12450,8,FALSE)</f>
        <v>Si</v>
      </c>
      <c r="K126" s="145" t="str">
        <f>VLOOKUP(E126,VIP!$A$2:$O16024,6,0)</f>
        <v>NO</v>
      </c>
      <c r="L126" s="155" t="s">
        <v>2410</v>
      </c>
      <c r="M126" s="157" t="s">
        <v>2533</v>
      </c>
      <c r="N126" s="131" t="s">
        <v>2645</v>
      </c>
      <c r="O126" s="145" t="s">
        <v>2445</v>
      </c>
      <c r="P126" s="145"/>
      <c r="Q126" s="225" t="s">
        <v>2762</v>
      </c>
    </row>
    <row r="127" spans="1:17" ht="18" x14ac:dyDescent="0.25">
      <c r="A127" s="145" t="str">
        <f>VLOOKUP(E127,'LISTADO ATM'!$A$2:$C$901,3,0)</f>
        <v>DISTRITO NACIONAL</v>
      </c>
      <c r="B127" s="126">
        <v>3336005610</v>
      </c>
      <c r="C127" s="96">
        <v>44437.948541666665</v>
      </c>
      <c r="D127" s="96" t="s">
        <v>2441</v>
      </c>
      <c r="E127" s="126">
        <v>507</v>
      </c>
      <c r="F127" s="145" t="str">
        <f>VLOOKUP(E127,VIP!$A$2:$O15573,2,0)</f>
        <v>DRBR507</v>
      </c>
      <c r="G127" s="145" t="str">
        <f>VLOOKUP(E127,'LISTADO ATM'!$A$2:$B$900,2,0)</f>
        <v>ATM Estación Sigma Boca Chica</v>
      </c>
      <c r="H127" s="145" t="str">
        <f>VLOOKUP(E127,VIP!$A$2:$O20534,7,FALSE)</f>
        <v>Si</v>
      </c>
      <c r="I127" s="145" t="str">
        <f>VLOOKUP(E127,VIP!$A$2:$O12499,8,FALSE)</f>
        <v>Si</v>
      </c>
      <c r="J127" s="145" t="str">
        <f>VLOOKUP(E127,VIP!$A$2:$O12449,8,FALSE)</f>
        <v>Si</v>
      </c>
      <c r="K127" s="145" t="str">
        <f>VLOOKUP(E127,VIP!$A$2:$O16023,6,0)</f>
        <v>NO</v>
      </c>
      <c r="L127" s="155" t="s">
        <v>2410</v>
      </c>
      <c r="M127" s="157" t="s">
        <v>2533</v>
      </c>
      <c r="N127" s="95" t="s">
        <v>2444</v>
      </c>
      <c r="O127" s="145" t="s">
        <v>2445</v>
      </c>
      <c r="P127" s="145"/>
      <c r="Q127" s="156" t="s">
        <v>2715</v>
      </c>
    </row>
    <row r="128" spans="1:17" ht="18" x14ac:dyDescent="0.25">
      <c r="A128" s="145" t="str">
        <f>VLOOKUP(E128,'LISTADO ATM'!$A$2:$C$901,3,0)</f>
        <v>DISTRITO NACIONAL</v>
      </c>
      <c r="B128" s="126">
        <v>3336005611</v>
      </c>
      <c r="C128" s="96">
        <v>44437.957731481481</v>
      </c>
      <c r="D128" s="96" t="s">
        <v>2441</v>
      </c>
      <c r="E128" s="126">
        <v>493</v>
      </c>
      <c r="F128" s="145" t="str">
        <f>VLOOKUP(E128,VIP!$A$2:$O15572,2,0)</f>
        <v>DRBR493</v>
      </c>
      <c r="G128" s="145" t="str">
        <f>VLOOKUP(E128,'LISTADO ATM'!$A$2:$B$900,2,0)</f>
        <v xml:space="preserve">ATM Oficina Haina Occidental II </v>
      </c>
      <c r="H128" s="145" t="str">
        <f>VLOOKUP(E128,VIP!$A$2:$O20533,7,FALSE)</f>
        <v>Si</v>
      </c>
      <c r="I128" s="145" t="str">
        <f>VLOOKUP(E128,VIP!$A$2:$O12498,8,FALSE)</f>
        <v>Si</v>
      </c>
      <c r="J128" s="145" t="str">
        <f>VLOOKUP(E128,VIP!$A$2:$O12448,8,FALSE)</f>
        <v>Si</v>
      </c>
      <c r="K128" s="145" t="str">
        <f>VLOOKUP(E128,VIP!$A$2:$O16022,6,0)</f>
        <v>NO</v>
      </c>
      <c r="L128" s="155" t="s">
        <v>2548</v>
      </c>
      <c r="M128" s="157" t="s">
        <v>2533</v>
      </c>
      <c r="N128" s="95" t="s">
        <v>2444</v>
      </c>
      <c r="O128" s="145" t="s">
        <v>2445</v>
      </c>
      <c r="P128" s="145"/>
      <c r="Q128" s="225" t="s">
        <v>2759</v>
      </c>
    </row>
    <row r="129" spans="1:24" ht="18" x14ac:dyDescent="0.25">
      <c r="A129" s="145" t="str">
        <f>VLOOKUP(E129,'LISTADO ATM'!$A$2:$C$901,3,0)</f>
        <v>DISTRITO NACIONAL</v>
      </c>
      <c r="B129" s="126">
        <v>3336005612</v>
      </c>
      <c r="C129" s="96">
        <v>44437.958460648151</v>
      </c>
      <c r="D129" s="96" t="s">
        <v>2174</v>
      </c>
      <c r="E129" s="126">
        <v>162</v>
      </c>
      <c r="F129" s="145" t="str">
        <f>VLOOKUP(E129,VIP!$A$2:$O15571,2,0)</f>
        <v>DRBR162</v>
      </c>
      <c r="G129" s="145" t="str">
        <f>VLOOKUP(E129,'LISTADO ATM'!$A$2:$B$900,2,0)</f>
        <v xml:space="preserve">ATM Oficina Tiradentes I </v>
      </c>
      <c r="H129" s="145" t="str">
        <f>VLOOKUP(E129,VIP!$A$2:$O20532,7,FALSE)</f>
        <v>Si</v>
      </c>
      <c r="I129" s="145" t="str">
        <f>VLOOKUP(E129,VIP!$A$2:$O12497,8,FALSE)</f>
        <v>Si</v>
      </c>
      <c r="J129" s="145" t="str">
        <f>VLOOKUP(E129,VIP!$A$2:$O12447,8,FALSE)</f>
        <v>Si</v>
      </c>
      <c r="K129" s="145" t="str">
        <f>VLOOKUP(E129,VIP!$A$2:$O16021,6,0)</f>
        <v>NO</v>
      </c>
      <c r="L129" s="155" t="s">
        <v>2213</v>
      </c>
      <c r="M129" s="157" t="s">
        <v>2533</v>
      </c>
      <c r="N129" s="131" t="s">
        <v>2645</v>
      </c>
      <c r="O129" s="145" t="s">
        <v>2446</v>
      </c>
      <c r="P129" s="145"/>
      <c r="Q129" s="156" t="s">
        <v>2668</v>
      </c>
    </row>
    <row r="130" spans="1:24" ht="18" x14ac:dyDescent="0.25">
      <c r="A130" s="145" t="str">
        <f>VLOOKUP(E130,'LISTADO ATM'!$A$2:$C$901,3,0)</f>
        <v>NORTE</v>
      </c>
      <c r="B130" s="126">
        <v>3336005613</v>
      </c>
      <c r="C130" s="96">
        <v>44437.959490740737</v>
      </c>
      <c r="D130" s="96" t="s">
        <v>2460</v>
      </c>
      <c r="E130" s="126">
        <v>333</v>
      </c>
      <c r="F130" s="145" t="str">
        <f>VLOOKUP(E130,VIP!$A$2:$O15570,2,0)</f>
        <v>DRBR333</v>
      </c>
      <c r="G130" s="145" t="str">
        <f>VLOOKUP(E130,'LISTADO ATM'!$A$2:$B$900,2,0)</f>
        <v>ATM Oficina Turey Maimón</v>
      </c>
      <c r="H130" s="145" t="str">
        <f>VLOOKUP(E130,VIP!$A$2:$O20531,7,FALSE)</f>
        <v>Si</v>
      </c>
      <c r="I130" s="145" t="str">
        <f>VLOOKUP(E130,VIP!$A$2:$O12496,8,FALSE)</f>
        <v>Si</v>
      </c>
      <c r="J130" s="145" t="str">
        <f>VLOOKUP(E130,VIP!$A$2:$O12446,8,FALSE)</f>
        <v>Si</v>
      </c>
      <c r="K130" s="145" t="str">
        <f>VLOOKUP(E130,VIP!$A$2:$O16020,6,0)</f>
        <v>NO</v>
      </c>
      <c r="L130" s="155" t="s">
        <v>2548</v>
      </c>
      <c r="M130" s="157" t="s">
        <v>2533</v>
      </c>
      <c r="N130" s="131" t="s">
        <v>2645</v>
      </c>
      <c r="O130" s="145" t="s">
        <v>2461</v>
      </c>
      <c r="P130" s="145"/>
      <c r="Q130" s="225" t="s">
        <v>2759</v>
      </c>
      <c r="R130" s="44"/>
      <c r="S130" s="44"/>
      <c r="T130" s="101"/>
      <c r="U130" s="101"/>
      <c r="V130" s="101"/>
      <c r="W130" s="78"/>
      <c r="X130" s="69"/>
    </row>
    <row r="131" spans="1:24" ht="18" x14ac:dyDescent="0.25">
      <c r="A131" s="145" t="str">
        <f>VLOOKUP(E131,'LISTADO ATM'!$A$2:$C$901,3,0)</f>
        <v>NORTE</v>
      </c>
      <c r="B131" s="126">
        <v>3336005615</v>
      </c>
      <c r="C131" s="96">
        <v>44437.963958333334</v>
      </c>
      <c r="D131" s="96" t="s">
        <v>2460</v>
      </c>
      <c r="E131" s="126">
        <v>894</v>
      </c>
      <c r="F131" s="145" t="str">
        <f>VLOOKUP(E131,VIP!$A$2:$O15569,2,0)</f>
        <v>DRBR894</v>
      </c>
      <c r="G131" s="145" t="str">
        <f>VLOOKUP(E131,'LISTADO ATM'!$A$2:$B$900,2,0)</f>
        <v>ATM Eco Petroleo Estero Hondo</v>
      </c>
      <c r="H131" s="145" t="str">
        <f>VLOOKUP(E131,VIP!$A$2:$O20530,7,FALSE)</f>
        <v>NO</v>
      </c>
      <c r="I131" s="145" t="str">
        <f>VLOOKUP(E131,VIP!$A$2:$O12495,8,FALSE)</f>
        <v>NO</v>
      </c>
      <c r="J131" s="145" t="str">
        <f>VLOOKUP(E131,VIP!$A$2:$O12445,8,FALSE)</f>
        <v>NO</v>
      </c>
      <c r="K131" s="145" t="str">
        <f>VLOOKUP(E131,VIP!$A$2:$O16019,6,0)</f>
        <v>NO</v>
      </c>
      <c r="L131" s="155" t="s">
        <v>2548</v>
      </c>
      <c r="M131" s="157" t="s">
        <v>2533</v>
      </c>
      <c r="N131" s="131" t="s">
        <v>2645</v>
      </c>
      <c r="O131" s="145" t="s">
        <v>2461</v>
      </c>
      <c r="P131" s="145"/>
      <c r="Q131" s="225" t="s">
        <v>2759</v>
      </c>
      <c r="R131" s="44"/>
      <c r="S131" s="44"/>
      <c r="T131" s="101"/>
      <c r="U131" s="101"/>
      <c r="V131" s="101"/>
      <c r="W131" s="78"/>
      <c r="X131" s="69"/>
    </row>
    <row r="132" spans="1:24" ht="18" x14ac:dyDescent="0.25">
      <c r="A132" s="145" t="str">
        <f>VLOOKUP(E132,'LISTADO ATM'!$A$2:$C$901,3,0)</f>
        <v>SUR</v>
      </c>
      <c r="B132" s="126">
        <v>3336005616</v>
      </c>
      <c r="C132" s="96">
        <v>44438.004328703704</v>
      </c>
      <c r="D132" s="96" t="s">
        <v>2174</v>
      </c>
      <c r="E132" s="126">
        <v>45</v>
      </c>
      <c r="F132" s="145" t="str">
        <f>VLOOKUP(E132,VIP!$A$2:$O15568,2,0)</f>
        <v>DRBR045</v>
      </c>
      <c r="G132" s="145" t="str">
        <f>VLOOKUP(E132,'LISTADO ATM'!$A$2:$B$900,2,0)</f>
        <v xml:space="preserve">ATM Oficina Tamayo </v>
      </c>
      <c r="H132" s="145" t="str">
        <f>VLOOKUP(E132,VIP!$A$2:$O20529,7,FALSE)</f>
        <v>Si</v>
      </c>
      <c r="I132" s="145" t="str">
        <f>VLOOKUP(E132,VIP!$A$2:$O12494,8,FALSE)</f>
        <v>Si</v>
      </c>
      <c r="J132" s="145" t="str">
        <f>VLOOKUP(E132,VIP!$A$2:$O12444,8,FALSE)</f>
        <v>Si</v>
      </c>
      <c r="K132" s="145" t="str">
        <f>VLOOKUP(E132,VIP!$A$2:$O16018,6,0)</f>
        <v>SI</v>
      </c>
      <c r="L132" s="155" t="s">
        <v>2239</v>
      </c>
      <c r="M132" s="157" t="s">
        <v>2533</v>
      </c>
      <c r="N132" s="131" t="s">
        <v>2645</v>
      </c>
      <c r="O132" s="145" t="s">
        <v>2446</v>
      </c>
      <c r="P132" s="145"/>
      <c r="Q132" s="156" t="s">
        <v>2669</v>
      </c>
      <c r="R132" s="44"/>
      <c r="S132" s="44"/>
      <c r="T132" s="101"/>
      <c r="U132" s="101"/>
      <c r="V132" s="101"/>
      <c r="W132" s="78"/>
      <c r="X132" s="69"/>
    </row>
    <row r="133" spans="1:24" ht="18" x14ac:dyDescent="0.25">
      <c r="A133" s="145" t="str">
        <f>VLOOKUP(E133,'LISTADO ATM'!$A$2:$C$901,3,0)</f>
        <v>DISTRITO NACIONAL</v>
      </c>
      <c r="B133" s="126">
        <v>3336005619</v>
      </c>
      <c r="C133" s="96">
        <v>44438.179907407408</v>
      </c>
      <c r="D133" s="96" t="s">
        <v>2441</v>
      </c>
      <c r="E133" s="126">
        <v>600</v>
      </c>
      <c r="F133" s="145" t="str">
        <f>VLOOKUP(E133,VIP!$A$2:$O15566,2,0)</f>
        <v>DRBR600</v>
      </c>
      <c r="G133" s="145" t="str">
        <f>VLOOKUP(E133,'LISTADO ATM'!$A$2:$B$900,2,0)</f>
        <v>ATM S/M Bravo Hipica</v>
      </c>
      <c r="H133" s="145" t="str">
        <f>VLOOKUP(E133,VIP!$A$2:$O20527,7,FALSE)</f>
        <v>N/A</v>
      </c>
      <c r="I133" s="145" t="str">
        <f>VLOOKUP(E133,VIP!$A$2:$O12492,8,FALSE)</f>
        <v>N/A</v>
      </c>
      <c r="J133" s="145" t="str">
        <f>VLOOKUP(E133,VIP!$A$2:$O12442,8,FALSE)</f>
        <v>N/A</v>
      </c>
      <c r="K133" s="145" t="str">
        <f>VLOOKUP(E133,VIP!$A$2:$O16016,6,0)</f>
        <v>N/A</v>
      </c>
      <c r="L133" s="155" t="s">
        <v>2410</v>
      </c>
      <c r="M133" s="157" t="s">
        <v>2533</v>
      </c>
      <c r="N133" s="95" t="s">
        <v>2444</v>
      </c>
      <c r="O133" s="145" t="s">
        <v>2445</v>
      </c>
      <c r="P133" s="145"/>
      <c r="Q133" s="156" t="s">
        <v>2717</v>
      </c>
      <c r="R133" s="44"/>
      <c r="S133" s="44"/>
      <c r="T133" s="101"/>
      <c r="U133" s="101"/>
      <c r="V133" s="101"/>
      <c r="W133" s="78"/>
      <c r="X133" s="69"/>
    </row>
    <row r="134" spans="1:24" ht="18" x14ac:dyDescent="0.25">
      <c r="A134" s="145" t="str">
        <f>VLOOKUP(E134,'LISTADO ATM'!$A$2:$C$901,3,0)</f>
        <v>NORTE</v>
      </c>
      <c r="B134" s="126">
        <v>3336005620</v>
      </c>
      <c r="C134" s="96">
        <v>44438.181284722225</v>
      </c>
      <c r="D134" s="96" t="s">
        <v>2633</v>
      </c>
      <c r="E134" s="126">
        <v>633</v>
      </c>
      <c r="F134" s="145" t="str">
        <f>VLOOKUP(E134,VIP!$A$2:$O15565,2,0)</f>
        <v>DRBR260</v>
      </c>
      <c r="G134" s="145" t="str">
        <f>VLOOKUP(E134,'LISTADO ATM'!$A$2:$B$900,2,0)</f>
        <v xml:space="preserve">ATM Autobanco Las Colinas </v>
      </c>
      <c r="H134" s="145" t="str">
        <f>VLOOKUP(E134,VIP!$A$2:$O20526,7,FALSE)</f>
        <v>Si</v>
      </c>
      <c r="I134" s="145" t="str">
        <f>VLOOKUP(E134,VIP!$A$2:$O12491,8,FALSE)</f>
        <v>Si</v>
      </c>
      <c r="J134" s="145" t="str">
        <f>VLOOKUP(E134,VIP!$A$2:$O12441,8,FALSE)</f>
        <v>Si</v>
      </c>
      <c r="K134" s="145" t="str">
        <f>VLOOKUP(E134,VIP!$A$2:$O16015,6,0)</f>
        <v>SI</v>
      </c>
      <c r="L134" s="155" t="s">
        <v>2410</v>
      </c>
      <c r="M134" s="157" t="s">
        <v>2533</v>
      </c>
      <c r="N134" s="131" t="s">
        <v>2645</v>
      </c>
      <c r="O134" s="145" t="s">
        <v>2634</v>
      </c>
      <c r="P134" s="145"/>
      <c r="Q134" s="225" t="s">
        <v>2755</v>
      </c>
      <c r="R134" s="44"/>
      <c r="S134" s="44"/>
      <c r="T134" s="101"/>
      <c r="U134" s="101"/>
      <c r="V134" s="101"/>
      <c r="W134" s="78"/>
      <c r="X134" s="69"/>
    </row>
    <row r="135" spans="1:24" ht="18" x14ac:dyDescent="0.25">
      <c r="A135" s="145" t="str">
        <f>VLOOKUP(E135,'LISTADO ATM'!$A$2:$C$901,3,0)</f>
        <v>ESTE</v>
      </c>
      <c r="B135" s="126">
        <v>3336005621</v>
      </c>
      <c r="C135" s="96">
        <v>44438.182291666664</v>
      </c>
      <c r="D135" s="96" t="s">
        <v>2174</v>
      </c>
      <c r="E135" s="126">
        <v>367</v>
      </c>
      <c r="F135" s="145" t="str">
        <f>VLOOKUP(E135,VIP!$A$2:$O15564,2,0)</f>
        <v xml:space="preserve">DRBR367 </v>
      </c>
      <c r="G135" s="145" t="str">
        <f>VLOOKUP(E135,'LISTADO ATM'!$A$2:$B$900,2,0)</f>
        <v>ATM Ayuntamiento El Puerto</v>
      </c>
      <c r="H135" s="145" t="str">
        <f>VLOOKUP(E135,VIP!$A$2:$O20525,7,FALSE)</f>
        <v>N/A</v>
      </c>
      <c r="I135" s="145" t="str">
        <f>VLOOKUP(E135,VIP!$A$2:$O12490,8,FALSE)</f>
        <v>N/A</v>
      </c>
      <c r="J135" s="145" t="str">
        <f>VLOOKUP(E135,VIP!$A$2:$O12440,8,FALSE)</f>
        <v>N/A</v>
      </c>
      <c r="K135" s="145" t="str">
        <f>VLOOKUP(E135,VIP!$A$2:$O16014,6,0)</f>
        <v>N/A</v>
      </c>
      <c r="L135" s="155" t="s">
        <v>2239</v>
      </c>
      <c r="M135" s="157" t="s">
        <v>2533</v>
      </c>
      <c r="N135" s="95" t="s">
        <v>2444</v>
      </c>
      <c r="O135" s="145" t="s">
        <v>2446</v>
      </c>
      <c r="P135" s="145"/>
      <c r="Q135" s="225" t="s">
        <v>2763</v>
      </c>
      <c r="R135" s="44"/>
      <c r="S135" s="44"/>
      <c r="T135" s="101"/>
      <c r="U135" s="101"/>
      <c r="V135" s="101"/>
      <c r="W135" s="78"/>
      <c r="X135" s="69"/>
    </row>
    <row r="136" spans="1:24" ht="18" x14ac:dyDescent="0.25">
      <c r="A136" s="145" t="str">
        <f>VLOOKUP(E136,'LISTADO ATM'!$A$2:$C$901,3,0)</f>
        <v>NORTE</v>
      </c>
      <c r="B136" s="126">
        <v>3336005967</v>
      </c>
      <c r="C136" s="96">
        <v>44438.38689814815</v>
      </c>
      <c r="D136" s="96" t="s">
        <v>2460</v>
      </c>
      <c r="E136" s="126">
        <v>878</v>
      </c>
      <c r="F136" s="145" t="str">
        <f>VLOOKUP(E136,VIP!$A$2:$O15582,2,0)</f>
        <v>DRBR878</v>
      </c>
      <c r="G136" s="145" t="str">
        <f>VLOOKUP(E136,'LISTADO ATM'!$A$2:$B$900,2,0)</f>
        <v>ATM UNP Cabral Y Baez</v>
      </c>
      <c r="H136" s="145" t="str">
        <f>VLOOKUP(E136,VIP!$A$2:$O20543,7,FALSE)</f>
        <v>N/A</v>
      </c>
      <c r="I136" s="145" t="str">
        <f>VLOOKUP(E136,VIP!$A$2:$O12508,8,FALSE)</f>
        <v>N/A</v>
      </c>
      <c r="J136" s="145" t="str">
        <f>VLOOKUP(E136,VIP!$A$2:$O12458,8,FALSE)</f>
        <v>N/A</v>
      </c>
      <c r="K136" s="145" t="str">
        <f>VLOOKUP(E136,VIP!$A$2:$O16032,6,0)</f>
        <v>N/A</v>
      </c>
      <c r="L136" s="155" t="s">
        <v>2410</v>
      </c>
      <c r="M136" s="157" t="s">
        <v>2533</v>
      </c>
      <c r="N136" s="131" t="s">
        <v>2645</v>
      </c>
      <c r="O136" s="145" t="s">
        <v>2461</v>
      </c>
      <c r="P136" s="145"/>
      <c r="Q136" s="225" t="s">
        <v>2760</v>
      </c>
      <c r="R136" s="44"/>
      <c r="S136" s="44"/>
      <c r="T136" s="101"/>
      <c r="U136" s="101"/>
      <c r="V136" s="101"/>
      <c r="W136" s="78"/>
      <c r="X136" s="69"/>
    </row>
    <row r="137" spans="1:24" ht="18" x14ac:dyDescent="0.25">
      <c r="A137" s="145" t="str">
        <f>VLOOKUP(E137,'LISTADO ATM'!$A$2:$C$901,3,0)</f>
        <v>NORTE</v>
      </c>
      <c r="B137" s="126">
        <v>3336006049</v>
      </c>
      <c r="C137" s="96">
        <v>44438.403402777774</v>
      </c>
      <c r="D137" s="96" t="s">
        <v>2175</v>
      </c>
      <c r="E137" s="126">
        <v>942</v>
      </c>
      <c r="F137" s="145" t="str">
        <f>VLOOKUP(E137,VIP!$A$2:$O15581,2,0)</f>
        <v>DRBR942</v>
      </c>
      <c r="G137" s="145" t="str">
        <f>VLOOKUP(E137,'LISTADO ATM'!$A$2:$B$900,2,0)</f>
        <v xml:space="preserve">ATM Estación Texaco La Vega </v>
      </c>
      <c r="H137" s="145" t="str">
        <f>VLOOKUP(E137,VIP!$A$2:$O20542,7,FALSE)</f>
        <v>Si</v>
      </c>
      <c r="I137" s="145" t="str">
        <f>VLOOKUP(E137,VIP!$A$2:$O12507,8,FALSE)</f>
        <v>Si</v>
      </c>
      <c r="J137" s="145" t="str">
        <f>VLOOKUP(E137,VIP!$A$2:$O12457,8,FALSE)</f>
        <v>Si</v>
      </c>
      <c r="K137" s="145" t="str">
        <f>VLOOKUP(E137,VIP!$A$2:$O16031,6,0)</f>
        <v>NO</v>
      </c>
      <c r="L137" s="155" t="s">
        <v>2649</v>
      </c>
      <c r="M137" s="157" t="s">
        <v>2533</v>
      </c>
      <c r="N137" s="131" t="s">
        <v>2645</v>
      </c>
      <c r="O137" s="145" t="s">
        <v>2581</v>
      </c>
      <c r="P137" s="95" t="s">
        <v>2677</v>
      </c>
      <c r="Q137" s="156" t="s">
        <v>2670</v>
      </c>
      <c r="R137" s="44"/>
      <c r="S137" s="44"/>
      <c r="T137" s="101"/>
      <c r="U137" s="101"/>
      <c r="V137" s="101"/>
      <c r="W137" s="78"/>
      <c r="X137" s="69"/>
    </row>
    <row r="138" spans="1:24" ht="18" x14ac:dyDescent="0.25">
      <c r="A138" s="145" t="str">
        <f>VLOOKUP(E138,'LISTADO ATM'!$A$2:$C$901,3,0)</f>
        <v>NORTE</v>
      </c>
      <c r="B138" s="126">
        <v>3336006070</v>
      </c>
      <c r="C138" s="96">
        <v>44438.407175925924</v>
      </c>
      <c r="D138" s="96" t="s">
        <v>2460</v>
      </c>
      <c r="E138" s="126">
        <v>151</v>
      </c>
      <c r="F138" s="145" t="str">
        <f>VLOOKUP(E138,VIP!$A$2:$O15580,2,0)</f>
        <v>DRBR151</v>
      </c>
      <c r="G138" s="145" t="str">
        <f>VLOOKUP(E138,'LISTADO ATM'!$A$2:$B$900,2,0)</f>
        <v xml:space="preserve">ATM Oficina Nagua </v>
      </c>
      <c r="H138" s="145" t="str">
        <f>VLOOKUP(E138,VIP!$A$2:$O20541,7,FALSE)</f>
        <v>Si</v>
      </c>
      <c r="I138" s="145" t="str">
        <f>VLOOKUP(E138,VIP!$A$2:$O12506,8,FALSE)</f>
        <v>Si</v>
      </c>
      <c r="J138" s="145" t="str">
        <f>VLOOKUP(E138,VIP!$A$2:$O12456,8,FALSE)</f>
        <v>Si</v>
      </c>
      <c r="K138" s="145" t="str">
        <f>VLOOKUP(E138,VIP!$A$2:$O16030,6,0)</f>
        <v>SI</v>
      </c>
      <c r="L138" s="155" t="s">
        <v>2434</v>
      </c>
      <c r="M138" s="157" t="s">
        <v>2533</v>
      </c>
      <c r="N138" s="131" t="s">
        <v>2645</v>
      </c>
      <c r="O138" s="145" t="s">
        <v>2461</v>
      </c>
      <c r="P138" s="145"/>
      <c r="Q138" s="156" t="s">
        <v>2704</v>
      </c>
      <c r="R138" s="44"/>
      <c r="S138" s="44"/>
      <c r="T138" s="101"/>
      <c r="U138" s="101"/>
      <c r="V138" s="101"/>
      <c r="W138" s="78"/>
      <c r="X138" s="69"/>
    </row>
    <row r="139" spans="1:24" ht="18" x14ac:dyDescent="0.25">
      <c r="A139" s="145" t="str">
        <f>VLOOKUP(E139,'LISTADO ATM'!$A$2:$C$901,3,0)</f>
        <v>NORTE</v>
      </c>
      <c r="B139" s="126">
        <v>3336006086</v>
      </c>
      <c r="C139" s="96">
        <v>44438.40929398148</v>
      </c>
      <c r="D139" s="96" t="s">
        <v>2633</v>
      </c>
      <c r="E139" s="126">
        <v>635</v>
      </c>
      <c r="F139" s="145" t="str">
        <f>VLOOKUP(E139,VIP!$A$2:$O15579,2,0)</f>
        <v>DRBR12J</v>
      </c>
      <c r="G139" s="145" t="str">
        <f>VLOOKUP(E139,'LISTADO ATM'!$A$2:$B$900,2,0)</f>
        <v xml:space="preserve">ATM Zona Franca Tamboril </v>
      </c>
      <c r="H139" s="145" t="str">
        <f>VLOOKUP(E139,VIP!$A$2:$O20540,7,FALSE)</f>
        <v>Si</v>
      </c>
      <c r="I139" s="145" t="str">
        <f>VLOOKUP(E139,VIP!$A$2:$O12505,8,FALSE)</f>
        <v>Si</v>
      </c>
      <c r="J139" s="145" t="str">
        <f>VLOOKUP(E139,VIP!$A$2:$O12455,8,FALSE)</f>
        <v>Si</v>
      </c>
      <c r="K139" s="145" t="str">
        <f>VLOOKUP(E139,VIP!$A$2:$O16029,6,0)</f>
        <v>NO</v>
      </c>
      <c r="L139" s="155" t="s">
        <v>2410</v>
      </c>
      <c r="M139" s="157" t="s">
        <v>2533</v>
      </c>
      <c r="N139" s="131" t="s">
        <v>2645</v>
      </c>
      <c r="O139" s="145" t="s">
        <v>2634</v>
      </c>
      <c r="P139" s="145"/>
      <c r="Q139" s="156" t="s">
        <v>2718</v>
      </c>
      <c r="R139" s="44"/>
      <c r="S139" s="44"/>
      <c r="T139" s="101"/>
      <c r="U139" s="101"/>
      <c r="V139" s="101"/>
      <c r="W139" s="78"/>
      <c r="X139" s="69"/>
    </row>
    <row r="140" spans="1:24" ht="18" x14ac:dyDescent="0.25">
      <c r="A140" s="145" t="str">
        <f>VLOOKUP(E140,'LISTADO ATM'!$A$2:$C$901,3,0)</f>
        <v>NORTE</v>
      </c>
      <c r="B140" s="126">
        <v>3336006116</v>
      </c>
      <c r="C140" s="96">
        <v>44438.414247685185</v>
      </c>
      <c r="D140" s="96" t="s">
        <v>2460</v>
      </c>
      <c r="E140" s="126">
        <v>63</v>
      </c>
      <c r="F140" s="145" t="str">
        <f>VLOOKUP(E140,VIP!$A$2:$O15578,2,0)</f>
        <v>DRBR063</v>
      </c>
      <c r="G140" s="145" t="str">
        <f>VLOOKUP(E140,'LISTADO ATM'!$A$2:$B$900,2,0)</f>
        <v xml:space="preserve">ATM Oficina Villa Vásquez (Montecristi) </v>
      </c>
      <c r="H140" s="145" t="str">
        <f>VLOOKUP(E140,VIP!$A$2:$O20539,7,FALSE)</f>
        <v>Si</v>
      </c>
      <c r="I140" s="145" t="str">
        <f>VLOOKUP(E140,VIP!$A$2:$O12504,8,FALSE)</f>
        <v>Si</v>
      </c>
      <c r="J140" s="145" t="str">
        <f>VLOOKUP(E140,VIP!$A$2:$O12454,8,FALSE)</f>
        <v>Si</v>
      </c>
      <c r="K140" s="145" t="str">
        <f>VLOOKUP(E140,VIP!$A$2:$O16028,6,0)</f>
        <v>NO</v>
      </c>
      <c r="L140" s="155" t="s">
        <v>2647</v>
      </c>
      <c r="M140" s="157" t="s">
        <v>2533</v>
      </c>
      <c r="N140" s="131" t="s">
        <v>2645</v>
      </c>
      <c r="O140" s="145" t="s">
        <v>2648</v>
      </c>
      <c r="P140" s="131" t="s">
        <v>2676</v>
      </c>
      <c r="Q140" s="156" t="s">
        <v>2673</v>
      </c>
      <c r="R140" s="44"/>
      <c r="S140" s="44"/>
      <c r="T140" s="101"/>
      <c r="U140" s="101"/>
      <c r="V140" s="101"/>
      <c r="W140" s="78"/>
      <c r="X140" s="69"/>
    </row>
    <row r="141" spans="1:24" ht="18" x14ac:dyDescent="0.25">
      <c r="A141" s="145" t="str">
        <f>VLOOKUP(E141,'LISTADO ATM'!$A$2:$C$901,3,0)</f>
        <v>NORTE</v>
      </c>
      <c r="B141" s="126">
        <v>3336006132</v>
      </c>
      <c r="C141" s="96">
        <v>44438.417199074072</v>
      </c>
      <c r="D141" s="96" t="s">
        <v>2633</v>
      </c>
      <c r="E141" s="126">
        <v>22</v>
      </c>
      <c r="F141" s="145" t="str">
        <f>VLOOKUP(E141,VIP!$A$2:$O15575,2,0)</f>
        <v>DRBR813</v>
      </c>
      <c r="G141" s="145" t="str">
        <f>VLOOKUP(E141,'LISTADO ATM'!$A$2:$B$900,2,0)</f>
        <v>ATM S/M Olimpico (Santiago)</v>
      </c>
      <c r="H141" s="145" t="str">
        <f>VLOOKUP(E141,VIP!$A$2:$O20536,7,FALSE)</f>
        <v>Si</v>
      </c>
      <c r="I141" s="145" t="str">
        <f>VLOOKUP(E141,VIP!$A$2:$O12501,8,FALSE)</f>
        <v>Si</v>
      </c>
      <c r="J141" s="145" t="str">
        <f>VLOOKUP(E141,VIP!$A$2:$O12451,8,FALSE)</f>
        <v>Si</v>
      </c>
      <c r="K141" s="145" t="str">
        <f>VLOOKUP(E141,VIP!$A$2:$O16025,6,0)</f>
        <v>NO</v>
      </c>
      <c r="L141" s="155" t="s">
        <v>2410</v>
      </c>
      <c r="M141" s="157" t="s">
        <v>2533</v>
      </c>
      <c r="N141" s="131" t="s">
        <v>2645</v>
      </c>
      <c r="O141" s="145" t="s">
        <v>2634</v>
      </c>
      <c r="P141" s="145"/>
      <c r="Q141" s="156" t="s">
        <v>2713</v>
      </c>
      <c r="R141" s="44"/>
      <c r="S141" s="44"/>
      <c r="T141" s="101"/>
      <c r="U141" s="101"/>
      <c r="V141" s="101"/>
      <c r="W141" s="78"/>
      <c r="X141" s="69"/>
    </row>
    <row r="142" spans="1:24" ht="18" x14ac:dyDescent="0.25">
      <c r="A142" s="145" t="str">
        <f>VLOOKUP(E142,'LISTADO ATM'!$A$2:$C$901,3,0)</f>
        <v>NORTE</v>
      </c>
      <c r="B142" s="126">
        <v>3336006137</v>
      </c>
      <c r="C142" s="96">
        <v>44438.418900462966</v>
      </c>
      <c r="D142" s="96" t="s">
        <v>2460</v>
      </c>
      <c r="E142" s="126">
        <v>119</v>
      </c>
      <c r="F142" s="145" t="str">
        <f>VLOOKUP(E142,VIP!$A$2:$O15574,2,0)</f>
        <v>DRBR119</v>
      </c>
      <c r="G142" s="145" t="str">
        <f>VLOOKUP(E142,'LISTADO ATM'!$A$2:$B$900,2,0)</f>
        <v>ATM Oficina La Barranquita</v>
      </c>
      <c r="H142" s="145" t="str">
        <f>VLOOKUP(E142,VIP!$A$2:$O20535,7,FALSE)</f>
        <v>N/A</v>
      </c>
      <c r="I142" s="145" t="str">
        <f>VLOOKUP(E142,VIP!$A$2:$O12500,8,FALSE)</f>
        <v>N/A</v>
      </c>
      <c r="J142" s="145" t="str">
        <f>VLOOKUP(E142,VIP!$A$2:$O12450,8,FALSE)</f>
        <v>N/A</v>
      </c>
      <c r="K142" s="145" t="str">
        <f>VLOOKUP(E142,VIP!$A$2:$O16024,6,0)</f>
        <v>N/A</v>
      </c>
      <c r="L142" s="155" t="s">
        <v>2410</v>
      </c>
      <c r="M142" s="157" t="s">
        <v>2533</v>
      </c>
      <c r="N142" s="131" t="s">
        <v>2645</v>
      </c>
      <c r="O142" s="145" t="s">
        <v>2461</v>
      </c>
      <c r="P142" s="145"/>
      <c r="Q142" s="156" t="s">
        <v>2674</v>
      </c>
      <c r="R142" s="44"/>
      <c r="S142" s="44"/>
      <c r="T142" s="101"/>
      <c r="U142" s="101"/>
      <c r="V142" s="101"/>
      <c r="W142" s="78"/>
      <c r="X142" s="69"/>
    </row>
    <row r="143" spans="1:24" ht="18" x14ac:dyDescent="0.25">
      <c r="A143" s="145" t="str">
        <f>VLOOKUP(E143,'LISTADO ATM'!$A$2:$C$901,3,0)</f>
        <v>DISTRITO NACIONAL</v>
      </c>
      <c r="B143" s="126">
        <v>3336006159</v>
      </c>
      <c r="C143" s="96">
        <v>44438.424039351848</v>
      </c>
      <c r="D143" s="96" t="s">
        <v>2441</v>
      </c>
      <c r="E143" s="126">
        <v>717</v>
      </c>
      <c r="F143" s="145" t="str">
        <f>VLOOKUP(E143,VIP!$A$2:$O15572,2,0)</f>
        <v>DRBR24K</v>
      </c>
      <c r="G143" s="145" t="str">
        <f>VLOOKUP(E143,'LISTADO ATM'!$A$2:$B$900,2,0)</f>
        <v xml:space="preserve">ATM Oficina Los Alcarrizos </v>
      </c>
      <c r="H143" s="145" t="str">
        <f>VLOOKUP(E143,VIP!$A$2:$O20533,7,FALSE)</f>
        <v>Si</v>
      </c>
      <c r="I143" s="145" t="str">
        <f>VLOOKUP(E143,VIP!$A$2:$O12498,8,FALSE)</f>
        <v>Si</v>
      </c>
      <c r="J143" s="145" t="str">
        <f>VLOOKUP(E143,VIP!$A$2:$O12448,8,FALSE)</f>
        <v>Si</v>
      </c>
      <c r="K143" s="145" t="str">
        <f>VLOOKUP(E143,VIP!$A$2:$O16022,6,0)</f>
        <v>SI</v>
      </c>
      <c r="L143" s="155" t="s">
        <v>2434</v>
      </c>
      <c r="M143" s="157" t="s">
        <v>2533</v>
      </c>
      <c r="N143" s="95" t="s">
        <v>2444</v>
      </c>
      <c r="O143" s="145" t="s">
        <v>2445</v>
      </c>
      <c r="P143" s="145"/>
      <c r="Q143" s="225" t="s">
        <v>2759</v>
      </c>
      <c r="R143" s="44"/>
      <c r="S143" s="44"/>
      <c r="T143" s="101"/>
      <c r="U143" s="101"/>
      <c r="V143" s="101"/>
      <c r="W143" s="78"/>
      <c r="X143" s="69"/>
    </row>
    <row r="144" spans="1:24" ht="18" x14ac:dyDescent="0.25">
      <c r="A144" s="145" t="str">
        <f>VLOOKUP(E144,'LISTADO ATM'!$A$2:$C$901,3,0)</f>
        <v>DISTRITO NACIONAL</v>
      </c>
      <c r="B144" s="126">
        <v>3336006213</v>
      </c>
      <c r="C144" s="96">
        <v>44438.440312500003</v>
      </c>
      <c r="D144" s="96" t="s">
        <v>2174</v>
      </c>
      <c r="E144" s="126">
        <v>113</v>
      </c>
      <c r="F144" s="145" t="str">
        <f>VLOOKUP(E144,VIP!$A$2:$O15571,2,0)</f>
        <v>DRBR113</v>
      </c>
      <c r="G144" s="145" t="str">
        <f>VLOOKUP(E144,'LISTADO ATM'!$A$2:$B$900,2,0)</f>
        <v xml:space="preserve">ATM Autoservicio Atalaya del Mar </v>
      </c>
      <c r="H144" s="145" t="str">
        <f>VLOOKUP(E144,VIP!$A$2:$O20532,7,FALSE)</f>
        <v>Si</v>
      </c>
      <c r="I144" s="145" t="str">
        <f>VLOOKUP(E144,VIP!$A$2:$O12497,8,FALSE)</f>
        <v>No</v>
      </c>
      <c r="J144" s="145" t="str">
        <f>VLOOKUP(E144,VIP!$A$2:$O12447,8,FALSE)</f>
        <v>No</v>
      </c>
      <c r="K144" s="145" t="str">
        <f>VLOOKUP(E144,VIP!$A$2:$O16021,6,0)</f>
        <v>NO</v>
      </c>
      <c r="L144" s="155" t="s">
        <v>2213</v>
      </c>
      <c r="M144" s="95" t="s">
        <v>2438</v>
      </c>
      <c r="N144" s="95" t="s">
        <v>2444</v>
      </c>
      <c r="O144" s="145" t="s">
        <v>2446</v>
      </c>
      <c r="P144" s="145"/>
      <c r="Q144" s="129" t="s">
        <v>2213</v>
      </c>
      <c r="R144" s="44"/>
      <c r="S144" s="44"/>
      <c r="T144" s="101"/>
      <c r="U144" s="101"/>
      <c r="V144" s="101"/>
      <c r="W144" s="78"/>
      <c r="X144" s="69"/>
    </row>
    <row r="145" spans="1:24" ht="18" x14ac:dyDescent="0.25">
      <c r="A145" s="145" t="str">
        <f>VLOOKUP(E145,'LISTADO ATM'!$A$2:$C$901,3,0)</f>
        <v>ESTE</v>
      </c>
      <c r="B145" s="126">
        <v>3336006226</v>
      </c>
      <c r="C145" s="96">
        <v>44438.441944444443</v>
      </c>
      <c r="D145" s="96" t="s">
        <v>2174</v>
      </c>
      <c r="E145" s="126">
        <v>963</v>
      </c>
      <c r="F145" s="145" t="str">
        <f>VLOOKUP(E145,VIP!$A$2:$O15570,2,0)</f>
        <v>DRBR963</v>
      </c>
      <c r="G145" s="145" t="str">
        <f>VLOOKUP(E145,'LISTADO ATM'!$A$2:$B$900,2,0)</f>
        <v xml:space="preserve">ATM Multiplaza La Romana </v>
      </c>
      <c r="H145" s="145" t="str">
        <f>VLOOKUP(E145,VIP!$A$2:$O20531,7,FALSE)</f>
        <v>Si</v>
      </c>
      <c r="I145" s="145" t="str">
        <f>VLOOKUP(E145,VIP!$A$2:$O12496,8,FALSE)</f>
        <v>Si</v>
      </c>
      <c r="J145" s="145" t="str">
        <f>VLOOKUP(E145,VIP!$A$2:$O12446,8,FALSE)</f>
        <v>Si</v>
      </c>
      <c r="K145" s="145" t="str">
        <f>VLOOKUP(E145,VIP!$A$2:$O16020,6,0)</f>
        <v>NO</v>
      </c>
      <c r="L145" s="155" t="s">
        <v>2649</v>
      </c>
      <c r="M145" s="157" t="s">
        <v>2533</v>
      </c>
      <c r="N145" s="95" t="s">
        <v>2626</v>
      </c>
      <c r="O145" s="145" t="s">
        <v>2446</v>
      </c>
      <c r="P145" s="95" t="s">
        <v>2677</v>
      </c>
      <c r="Q145" s="156" t="s">
        <v>2671</v>
      </c>
      <c r="R145" s="44"/>
      <c r="S145" s="44"/>
      <c r="T145" s="101"/>
      <c r="U145" s="101"/>
      <c r="V145" s="101"/>
      <c r="W145" s="78"/>
      <c r="X145" s="69"/>
    </row>
    <row r="146" spans="1:24" ht="18" x14ac:dyDescent="0.25">
      <c r="A146" s="145" t="str">
        <f>VLOOKUP(E146,'LISTADO ATM'!$A$2:$C$901,3,0)</f>
        <v>DISTRITO NACIONAL</v>
      </c>
      <c r="B146" s="126">
        <v>3336006234</v>
      </c>
      <c r="C146" s="96">
        <v>44438.442858796298</v>
      </c>
      <c r="D146" s="96" t="s">
        <v>2174</v>
      </c>
      <c r="E146" s="126">
        <v>449</v>
      </c>
      <c r="F146" s="145" t="str">
        <f>VLOOKUP(E146,VIP!$A$2:$O15569,2,0)</f>
        <v>DRBR449</v>
      </c>
      <c r="G146" s="145" t="str">
        <f>VLOOKUP(E146,'LISTADO ATM'!$A$2:$B$900,2,0)</f>
        <v>ATM Autobanco Lope de Vega II</v>
      </c>
      <c r="H146" s="145" t="str">
        <f>VLOOKUP(E146,VIP!$A$2:$O20530,7,FALSE)</f>
        <v>Si</v>
      </c>
      <c r="I146" s="145" t="str">
        <f>VLOOKUP(E146,VIP!$A$2:$O12495,8,FALSE)</f>
        <v>Si</v>
      </c>
      <c r="J146" s="145" t="str">
        <f>VLOOKUP(E146,VIP!$A$2:$O12445,8,FALSE)</f>
        <v>Si</v>
      </c>
      <c r="K146" s="145" t="str">
        <f>VLOOKUP(E146,VIP!$A$2:$O16019,6,0)</f>
        <v>NO</v>
      </c>
      <c r="L146" s="155" t="s">
        <v>2649</v>
      </c>
      <c r="M146" s="157" t="s">
        <v>2533</v>
      </c>
      <c r="N146" s="95" t="s">
        <v>2444</v>
      </c>
      <c r="O146" s="145" t="s">
        <v>2446</v>
      </c>
      <c r="P146" s="95" t="s">
        <v>2677</v>
      </c>
      <c r="Q146" s="156" t="s">
        <v>2664</v>
      </c>
      <c r="R146" s="44"/>
      <c r="S146" s="44"/>
      <c r="T146" s="101"/>
      <c r="U146" s="101"/>
      <c r="V146" s="101"/>
      <c r="W146" s="78"/>
      <c r="X146" s="69"/>
    </row>
    <row r="147" spans="1:24" ht="18" x14ac:dyDescent="0.25">
      <c r="A147" s="145" t="str">
        <f>VLOOKUP(E147,'LISTADO ATM'!$A$2:$C$901,3,0)</f>
        <v>ESTE</v>
      </c>
      <c r="B147" s="126">
        <v>3336006237</v>
      </c>
      <c r="C147" s="96">
        <v>44438.443449074075</v>
      </c>
      <c r="D147" s="96" t="s">
        <v>2174</v>
      </c>
      <c r="E147" s="126">
        <v>772</v>
      </c>
      <c r="F147" s="145" t="str">
        <f>VLOOKUP(E147,VIP!$A$2:$O15568,2,0)</f>
        <v>DRBR215</v>
      </c>
      <c r="G147" s="145" t="str">
        <f>VLOOKUP(E147,'LISTADO ATM'!$A$2:$B$900,2,0)</f>
        <v xml:space="preserve">ATM UNP Yamasá </v>
      </c>
      <c r="H147" s="145" t="str">
        <f>VLOOKUP(E147,VIP!$A$2:$O20529,7,FALSE)</f>
        <v>Si</v>
      </c>
      <c r="I147" s="145" t="str">
        <f>VLOOKUP(E147,VIP!$A$2:$O12494,8,FALSE)</f>
        <v>Si</v>
      </c>
      <c r="J147" s="145" t="str">
        <f>VLOOKUP(E147,VIP!$A$2:$O12444,8,FALSE)</f>
        <v>Si</v>
      </c>
      <c r="K147" s="145" t="str">
        <f>VLOOKUP(E147,VIP!$A$2:$O16018,6,0)</f>
        <v>NO</v>
      </c>
      <c r="L147" s="155" t="s">
        <v>2649</v>
      </c>
      <c r="M147" s="157" t="s">
        <v>2533</v>
      </c>
      <c r="N147" s="95" t="s">
        <v>2444</v>
      </c>
      <c r="O147" s="145" t="s">
        <v>2446</v>
      </c>
      <c r="P147" s="95" t="s">
        <v>2677</v>
      </c>
      <c r="Q147" s="156" t="s">
        <v>2669</v>
      </c>
      <c r="R147" s="101"/>
      <c r="S147" s="78"/>
      <c r="T147" s="69"/>
    </row>
    <row r="148" spans="1:24" ht="18" x14ac:dyDescent="0.25">
      <c r="A148" s="145" t="str">
        <f>VLOOKUP(E148,'LISTADO ATM'!$A$2:$C$901,3,0)</f>
        <v>SUR</v>
      </c>
      <c r="B148" s="126">
        <v>3336006240</v>
      </c>
      <c r="C148" s="96">
        <v>44438.444212962961</v>
      </c>
      <c r="D148" s="96" t="s">
        <v>2174</v>
      </c>
      <c r="E148" s="126">
        <v>584</v>
      </c>
      <c r="F148" s="145" t="str">
        <f>VLOOKUP(E148,VIP!$A$2:$O15567,2,0)</f>
        <v>DRBR404</v>
      </c>
      <c r="G148" s="145" t="str">
        <f>VLOOKUP(E148,'LISTADO ATM'!$A$2:$B$900,2,0)</f>
        <v xml:space="preserve">ATM Oficina San Cristóbal I </v>
      </c>
      <c r="H148" s="145" t="str">
        <f>VLOOKUP(E148,VIP!$A$2:$O20528,7,FALSE)</f>
        <v>Si</v>
      </c>
      <c r="I148" s="145" t="str">
        <f>VLOOKUP(E148,VIP!$A$2:$O12493,8,FALSE)</f>
        <v>Si</v>
      </c>
      <c r="J148" s="145" t="str">
        <f>VLOOKUP(E148,VIP!$A$2:$O12443,8,FALSE)</f>
        <v>Si</v>
      </c>
      <c r="K148" s="145" t="str">
        <f>VLOOKUP(E148,VIP!$A$2:$O16017,6,0)</f>
        <v>SI</v>
      </c>
      <c r="L148" s="155" t="s">
        <v>2649</v>
      </c>
      <c r="M148" s="157" t="s">
        <v>2533</v>
      </c>
      <c r="N148" s="95" t="s">
        <v>2626</v>
      </c>
      <c r="O148" s="145" t="s">
        <v>2446</v>
      </c>
      <c r="P148" s="95" t="s">
        <v>2677</v>
      </c>
      <c r="Q148" s="156" t="s">
        <v>2669</v>
      </c>
      <c r="R148" s="101"/>
      <c r="S148" s="78"/>
      <c r="T148" s="69"/>
    </row>
    <row r="149" spans="1:24" ht="18" x14ac:dyDescent="0.25">
      <c r="A149" s="145" t="str">
        <f>VLOOKUP(E149,'LISTADO ATM'!$A$2:$C$901,3,0)</f>
        <v>DISTRITO NACIONAL</v>
      </c>
      <c r="B149" s="126">
        <v>3336006246</v>
      </c>
      <c r="C149" s="96">
        <v>44438.445625</v>
      </c>
      <c r="D149" s="96" t="s">
        <v>2460</v>
      </c>
      <c r="E149" s="126">
        <v>745</v>
      </c>
      <c r="F149" s="145" t="str">
        <f>VLOOKUP(E149,VIP!$A$2:$O15566,2,0)</f>
        <v>DRBR027</v>
      </c>
      <c r="G149" s="145" t="str">
        <f>VLOOKUP(E149,'LISTADO ATM'!$A$2:$B$900,2,0)</f>
        <v xml:space="preserve">ATM Oficina Ave. Duarte </v>
      </c>
      <c r="H149" s="145" t="str">
        <f>VLOOKUP(E149,VIP!$A$2:$O20527,7,FALSE)</f>
        <v>No</v>
      </c>
      <c r="I149" s="145" t="str">
        <f>VLOOKUP(E149,VIP!$A$2:$O12492,8,FALSE)</f>
        <v>No</v>
      </c>
      <c r="J149" s="145" t="str">
        <f>VLOOKUP(E149,VIP!$A$2:$O12442,8,FALSE)</f>
        <v>No</v>
      </c>
      <c r="K149" s="145" t="str">
        <f>VLOOKUP(E149,VIP!$A$2:$O16016,6,0)</f>
        <v>NO</v>
      </c>
      <c r="L149" s="155" t="s">
        <v>2647</v>
      </c>
      <c r="M149" s="157" t="s">
        <v>2533</v>
      </c>
      <c r="N149" s="131" t="s">
        <v>2645</v>
      </c>
      <c r="O149" s="145" t="s">
        <v>2648</v>
      </c>
      <c r="P149" s="131" t="s">
        <v>2676</v>
      </c>
      <c r="Q149" s="156" t="s">
        <v>2672</v>
      </c>
      <c r="R149" s="101"/>
      <c r="S149" s="78"/>
      <c r="T149" s="69"/>
    </row>
    <row r="150" spans="1:24" ht="18" x14ac:dyDescent="0.25">
      <c r="A150" s="145" t="str">
        <f>VLOOKUP(E150,'LISTADO ATM'!$A$2:$C$901,3,0)</f>
        <v>NORTE</v>
      </c>
      <c r="B150" s="126">
        <v>3336006254</v>
      </c>
      <c r="C150" s="96">
        <v>44438.447256944448</v>
      </c>
      <c r="D150" s="96" t="s">
        <v>2460</v>
      </c>
      <c r="E150" s="126">
        <v>290</v>
      </c>
      <c r="F150" s="145" t="str">
        <f>VLOOKUP(E150,VIP!$A$2:$O15565,2,0)</f>
        <v>DRBR290</v>
      </c>
      <c r="G150" s="145" t="str">
        <f>VLOOKUP(E150,'LISTADO ATM'!$A$2:$B$900,2,0)</f>
        <v xml:space="preserve">ATM Oficina San Francisco de Macorís </v>
      </c>
      <c r="H150" s="145" t="str">
        <f>VLOOKUP(E150,VIP!$A$2:$O20526,7,FALSE)</f>
        <v>Si</v>
      </c>
      <c r="I150" s="145" t="str">
        <f>VLOOKUP(E150,VIP!$A$2:$O12491,8,FALSE)</f>
        <v>Si</v>
      </c>
      <c r="J150" s="145" t="str">
        <f>VLOOKUP(E150,VIP!$A$2:$O12441,8,FALSE)</f>
        <v>Si</v>
      </c>
      <c r="K150" s="145" t="str">
        <f>VLOOKUP(E150,VIP!$A$2:$O16015,6,0)</f>
        <v>NO</v>
      </c>
      <c r="L150" s="155" t="s">
        <v>2644</v>
      </c>
      <c r="M150" s="157" t="s">
        <v>2533</v>
      </c>
      <c r="N150" s="131" t="s">
        <v>2645</v>
      </c>
      <c r="O150" s="145" t="s">
        <v>2646</v>
      </c>
      <c r="P150" s="131" t="s">
        <v>2675</v>
      </c>
      <c r="Q150" s="156" t="s">
        <v>2650</v>
      </c>
      <c r="R150" s="101"/>
      <c r="S150" s="78"/>
      <c r="T150" s="69"/>
    </row>
    <row r="151" spans="1:24" ht="18" x14ac:dyDescent="0.25">
      <c r="A151" s="145" t="str">
        <f>VLOOKUP(E151,'LISTADO ATM'!$A$2:$C$901,3,0)</f>
        <v>NORTE</v>
      </c>
      <c r="B151" s="126">
        <v>3336006312</v>
      </c>
      <c r="C151" s="96">
        <v>44438.455821759257</v>
      </c>
      <c r="D151" s="96" t="s">
        <v>2633</v>
      </c>
      <c r="E151" s="126">
        <v>91</v>
      </c>
      <c r="F151" s="145" t="str">
        <f>VLOOKUP(E151,VIP!$A$2:$O15602,2,0)</f>
        <v>DRBR091</v>
      </c>
      <c r="G151" s="145" t="str">
        <f>VLOOKUP(E151,'LISTADO ATM'!$A$2:$B$900,2,0)</f>
        <v xml:space="preserve">ATM UNP Villa Isabela </v>
      </c>
      <c r="H151" s="145" t="str">
        <f>VLOOKUP(E151,VIP!$A$2:$O20563,7,FALSE)</f>
        <v>Si</v>
      </c>
      <c r="I151" s="145" t="str">
        <f>VLOOKUP(E151,VIP!$A$2:$O12528,8,FALSE)</f>
        <v>Si</v>
      </c>
      <c r="J151" s="145" t="str">
        <f>VLOOKUP(E151,VIP!$A$2:$O12478,8,FALSE)</f>
        <v>Si</v>
      </c>
      <c r="K151" s="145" t="str">
        <f>VLOOKUP(E151,VIP!$A$2:$O16052,6,0)</f>
        <v>NO</v>
      </c>
      <c r="L151" s="155" t="s">
        <v>2434</v>
      </c>
      <c r="M151" s="157" t="s">
        <v>2533</v>
      </c>
      <c r="N151" s="131" t="s">
        <v>2645</v>
      </c>
      <c r="O151" s="145" t="s">
        <v>2634</v>
      </c>
      <c r="P151" s="145"/>
      <c r="Q151" s="156" t="s">
        <v>2704</v>
      </c>
      <c r="R151" s="101"/>
      <c r="S151" s="78"/>
      <c r="T151" s="69"/>
    </row>
    <row r="152" spans="1:24" ht="18" x14ac:dyDescent="0.25">
      <c r="A152" s="145" t="str">
        <f>VLOOKUP(E152,'LISTADO ATM'!$A$2:$C$901,3,0)</f>
        <v>SUR</v>
      </c>
      <c r="B152" s="126">
        <v>3336006499</v>
      </c>
      <c r="C152" s="96">
        <v>44438.492581018516</v>
      </c>
      <c r="D152" s="96" t="s">
        <v>2441</v>
      </c>
      <c r="E152" s="126">
        <v>870</v>
      </c>
      <c r="F152" s="145" t="str">
        <f>VLOOKUP(E152,VIP!$A$2:$O15601,2,0)</f>
        <v>DRBR870</v>
      </c>
      <c r="G152" s="145" t="str">
        <f>VLOOKUP(E152,'LISTADO ATM'!$A$2:$B$900,2,0)</f>
        <v xml:space="preserve">ATM Willbes Dominicana (Barahona) </v>
      </c>
      <c r="H152" s="145" t="str">
        <f>VLOOKUP(E152,VIP!$A$2:$O20562,7,FALSE)</f>
        <v>Si</v>
      </c>
      <c r="I152" s="145" t="str">
        <f>VLOOKUP(E152,VIP!$A$2:$O12527,8,FALSE)</f>
        <v>Si</v>
      </c>
      <c r="J152" s="145" t="str">
        <f>VLOOKUP(E152,VIP!$A$2:$O12477,8,FALSE)</f>
        <v>Si</v>
      </c>
      <c r="K152" s="145" t="str">
        <f>VLOOKUP(E152,VIP!$A$2:$O16051,6,0)</f>
        <v>NO</v>
      </c>
      <c r="L152" s="155" t="s">
        <v>2434</v>
      </c>
      <c r="M152" s="157" t="s">
        <v>2533</v>
      </c>
      <c r="N152" s="95" t="s">
        <v>2444</v>
      </c>
      <c r="O152" s="145" t="s">
        <v>2445</v>
      </c>
      <c r="P152" s="145"/>
      <c r="Q152" s="156" t="s">
        <v>2704</v>
      </c>
      <c r="R152" s="101"/>
      <c r="S152" s="78"/>
      <c r="T152" s="69"/>
    </row>
    <row r="153" spans="1:24" ht="18" x14ac:dyDescent="0.25">
      <c r="A153" s="145" t="str">
        <f>VLOOKUP(E153,'LISTADO ATM'!$A$2:$C$901,3,0)</f>
        <v>NORTE</v>
      </c>
      <c r="B153" s="126">
        <v>3336006509</v>
      </c>
      <c r="C153" s="96">
        <v>44438.494618055556</v>
      </c>
      <c r="D153" s="96" t="s">
        <v>2633</v>
      </c>
      <c r="E153" s="126">
        <v>497</v>
      </c>
      <c r="F153" s="145" t="str">
        <f>VLOOKUP(E153,VIP!$A$2:$O15600,2,0)</f>
        <v>DRBR497</v>
      </c>
      <c r="G153" s="145" t="str">
        <f>VLOOKUP(E153,'LISTADO ATM'!$A$2:$B$900,2,0)</f>
        <v xml:space="preserve">ATM Oficina El Portal II (Santiago) </v>
      </c>
      <c r="H153" s="145" t="str">
        <f>VLOOKUP(E153,VIP!$A$2:$O20561,7,FALSE)</f>
        <v>Si</v>
      </c>
      <c r="I153" s="145" t="str">
        <f>VLOOKUP(E153,VIP!$A$2:$O12526,8,FALSE)</f>
        <v>Si</v>
      </c>
      <c r="J153" s="145" t="str">
        <f>VLOOKUP(E153,VIP!$A$2:$O12476,8,FALSE)</f>
        <v>Si</v>
      </c>
      <c r="K153" s="145" t="str">
        <f>VLOOKUP(E153,VIP!$A$2:$O16050,6,0)</f>
        <v>SI</v>
      </c>
      <c r="L153" s="155" t="s">
        <v>2410</v>
      </c>
      <c r="M153" s="157" t="s">
        <v>2533</v>
      </c>
      <c r="N153" s="131" t="s">
        <v>2645</v>
      </c>
      <c r="O153" s="145" t="s">
        <v>2634</v>
      </c>
      <c r="P153" s="145"/>
      <c r="Q153" s="225" t="s">
        <v>2756</v>
      </c>
      <c r="R153" s="101"/>
      <c r="S153" s="78"/>
      <c r="T153" s="69"/>
    </row>
    <row r="154" spans="1:24" ht="18" x14ac:dyDescent="0.25">
      <c r="A154" s="145" t="str">
        <f>VLOOKUP(E154,'LISTADO ATM'!$A$2:$C$901,3,0)</f>
        <v>NORTE</v>
      </c>
      <c r="B154" s="126">
        <v>3336006515</v>
      </c>
      <c r="C154" s="96">
        <v>44438.496354166666</v>
      </c>
      <c r="D154" s="96" t="s">
        <v>2633</v>
      </c>
      <c r="E154" s="126">
        <v>760</v>
      </c>
      <c r="F154" s="145" t="str">
        <f>VLOOKUP(E154,VIP!$A$2:$O15599,2,0)</f>
        <v>DRBR760</v>
      </c>
      <c r="G154" s="145" t="str">
        <f>VLOOKUP(E154,'LISTADO ATM'!$A$2:$B$900,2,0)</f>
        <v xml:space="preserve">ATM UNP Cruce Guayacanes (Mao) </v>
      </c>
      <c r="H154" s="145" t="str">
        <f>VLOOKUP(E154,VIP!$A$2:$O20560,7,FALSE)</f>
        <v>Si</v>
      </c>
      <c r="I154" s="145" t="str">
        <f>VLOOKUP(E154,VIP!$A$2:$O12525,8,FALSE)</f>
        <v>Si</v>
      </c>
      <c r="J154" s="145" t="str">
        <f>VLOOKUP(E154,VIP!$A$2:$O12475,8,FALSE)</f>
        <v>Si</v>
      </c>
      <c r="K154" s="145" t="str">
        <f>VLOOKUP(E154,VIP!$A$2:$O16049,6,0)</f>
        <v>NO</v>
      </c>
      <c r="L154" s="155" t="s">
        <v>2410</v>
      </c>
      <c r="M154" s="157" t="s">
        <v>2533</v>
      </c>
      <c r="N154" s="131" t="s">
        <v>2645</v>
      </c>
      <c r="O154" s="145" t="s">
        <v>2634</v>
      </c>
      <c r="P154" s="145"/>
      <c r="Q154" s="156" t="s">
        <v>2720</v>
      </c>
      <c r="R154" s="101"/>
      <c r="S154" s="78"/>
      <c r="T154" s="69"/>
    </row>
    <row r="155" spans="1:24" ht="18" x14ac:dyDescent="0.25">
      <c r="A155" s="145" t="str">
        <f>VLOOKUP(E155,'LISTADO ATM'!$A$2:$C$901,3,0)</f>
        <v>ESTE</v>
      </c>
      <c r="B155" s="126">
        <v>3336006517</v>
      </c>
      <c r="C155" s="96">
        <v>44438.497071759259</v>
      </c>
      <c r="D155" s="96" t="s">
        <v>2460</v>
      </c>
      <c r="E155" s="126">
        <v>933</v>
      </c>
      <c r="F155" s="145" t="str">
        <f>VLOOKUP(E155,VIP!$A$2:$O15598,2,0)</f>
        <v>DRBR933</v>
      </c>
      <c r="G155" s="145" t="str">
        <f>VLOOKUP(E155,'LISTADO ATM'!$A$2:$B$900,2,0)</f>
        <v>ATM Hotel Dreams Punta Cana II</v>
      </c>
      <c r="H155" s="145" t="str">
        <f>VLOOKUP(E155,VIP!$A$2:$O20559,7,FALSE)</f>
        <v>Si</v>
      </c>
      <c r="I155" s="145" t="str">
        <f>VLOOKUP(E155,VIP!$A$2:$O12524,8,FALSE)</f>
        <v>Si</v>
      </c>
      <c r="J155" s="145" t="str">
        <f>VLOOKUP(E155,VIP!$A$2:$O12474,8,FALSE)</f>
        <v>Si</v>
      </c>
      <c r="K155" s="145" t="str">
        <f>VLOOKUP(E155,VIP!$A$2:$O16048,6,0)</f>
        <v>NO</v>
      </c>
      <c r="L155" s="155" t="s">
        <v>2692</v>
      </c>
      <c r="M155" s="157" t="s">
        <v>2533</v>
      </c>
      <c r="N155" s="131" t="s">
        <v>2645</v>
      </c>
      <c r="O155" s="145" t="s">
        <v>2646</v>
      </c>
      <c r="P155" s="131" t="s">
        <v>2676</v>
      </c>
      <c r="Q155" s="156" t="s">
        <v>2706</v>
      </c>
      <c r="R155" s="101"/>
      <c r="S155" s="78"/>
      <c r="T155" s="69"/>
    </row>
    <row r="156" spans="1:24" ht="18" x14ac:dyDescent="0.25">
      <c r="A156" s="145" t="str">
        <f>VLOOKUP(E156,'LISTADO ATM'!$A$2:$C$901,3,0)</f>
        <v>ESTE</v>
      </c>
      <c r="B156" s="126">
        <v>3336006522</v>
      </c>
      <c r="C156" s="96">
        <v>44438.497696759259</v>
      </c>
      <c r="D156" s="96" t="s">
        <v>2441</v>
      </c>
      <c r="E156" s="126">
        <v>613</v>
      </c>
      <c r="F156" s="145" t="str">
        <f>VLOOKUP(E156,VIP!$A$2:$O15597,2,0)</f>
        <v>DRBR145</v>
      </c>
      <c r="G156" s="145" t="str">
        <f>VLOOKUP(E156,'LISTADO ATM'!$A$2:$B$900,2,0)</f>
        <v xml:space="preserve">ATM Almacenes Zaglul (La Altagracia) </v>
      </c>
      <c r="H156" s="145" t="str">
        <f>VLOOKUP(E156,VIP!$A$2:$O20558,7,FALSE)</f>
        <v>Si</v>
      </c>
      <c r="I156" s="145" t="str">
        <f>VLOOKUP(E156,VIP!$A$2:$O12523,8,FALSE)</f>
        <v>Si</v>
      </c>
      <c r="J156" s="145" t="str">
        <f>VLOOKUP(E156,VIP!$A$2:$O12473,8,FALSE)</f>
        <v>Si</v>
      </c>
      <c r="K156" s="145" t="str">
        <f>VLOOKUP(E156,VIP!$A$2:$O16047,6,0)</f>
        <v>NO</v>
      </c>
      <c r="L156" s="155" t="s">
        <v>2410</v>
      </c>
      <c r="M156" s="95" t="s">
        <v>2438</v>
      </c>
      <c r="N156" s="95" t="s">
        <v>2444</v>
      </c>
      <c r="O156" s="145" t="s">
        <v>2445</v>
      </c>
      <c r="P156" s="145"/>
      <c r="Q156" s="129" t="s">
        <v>2410</v>
      </c>
      <c r="R156" s="101"/>
      <c r="S156" s="78"/>
      <c r="T156" s="69"/>
    </row>
    <row r="157" spans="1:24" ht="18" x14ac:dyDescent="0.25">
      <c r="A157" s="145" t="str">
        <f>VLOOKUP(E157,'LISTADO ATM'!$A$2:$C$901,3,0)</f>
        <v>DISTRITO NACIONAL</v>
      </c>
      <c r="B157" s="126">
        <v>3336006530</v>
      </c>
      <c r="C157" s="96">
        <v>44438.498888888891</v>
      </c>
      <c r="D157" s="96" t="s">
        <v>2460</v>
      </c>
      <c r="E157" s="126">
        <v>410</v>
      </c>
      <c r="F157" s="145" t="str">
        <f>VLOOKUP(E157,VIP!$A$2:$O15596,2,0)</f>
        <v>DRBR410</v>
      </c>
      <c r="G157" s="145" t="str">
        <f>VLOOKUP(E157,'LISTADO ATM'!$A$2:$B$900,2,0)</f>
        <v xml:space="preserve">ATM Oficina Las Palmas de Herrera II </v>
      </c>
      <c r="H157" s="145" t="str">
        <f>VLOOKUP(E157,VIP!$A$2:$O20557,7,FALSE)</f>
        <v>Si</v>
      </c>
      <c r="I157" s="145" t="str">
        <f>VLOOKUP(E157,VIP!$A$2:$O12522,8,FALSE)</f>
        <v>Si</v>
      </c>
      <c r="J157" s="145" t="str">
        <f>VLOOKUP(E157,VIP!$A$2:$O12472,8,FALSE)</f>
        <v>Si</v>
      </c>
      <c r="K157" s="145" t="str">
        <f>VLOOKUP(E157,VIP!$A$2:$O16046,6,0)</f>
        <v>NO</v>
      </c>
      <c r="L157" s="155" t="s">
        <v>2410</v>
      </c>
      <c r="M157" s="157" t="s">
        <v>2533</v>
      </c>
      <c r="N157" s="131" t="s">
        <v>2645</v>
      </c>
      <c r="O157" s="145" t="s">
        <v>2461</v>
      </c>
      <c r="P157" s="145"/>
      <c r="Q157" s="156" t="s">
        <v>2719</v>
      </c>
      <c r="R157" s="101"/>
      <c r="S157" s="78"/>
      <c r="T157" s="69"/>
    </row>
    <row r="158" spans="1:24" ht="18" x14ac:dyDescent="0.25">
      <c r="A158" s="145" t="str">
        <f>VLOOKUP(E158,'LISTADO ATM'!$A$2:$C$901,3,0)</f>
        <v>SUR</v>
      </c>
      <c r="B158" s="126">
        <v>3336006539</v>
      </c>
      <c r="C158" s="96">
        <v>44438.500138888892</v>
      </c>
      <c r="D158" s="96" t="s">
        <v>2460</v>
      </c>
      <c r="E158" s="126">
        <v>750</v>
      </c>
      <c r="F158" s="145" t="str">
        <f>VLOOKUP(E158,VIP!$A$2:$O15595,2,0)</f>
        <v>DRBR265</v>
      </c>
      <c r="G158" s="145" t="str">
        <f>VLOOKUP(E158,'LISTADO ATM'!$A$2:$B$900,2,0)</f>
        <v xml:space="preserve">ATM UNP Duvergé </v>
      </c>
      <c r="H158" s="145" t="str">
        <f>VLOOKUP(E158,VIP!$A$2:$O20556,7,FALSE)</f>
        <v>Si</v>
      </c>
      <c r="I158" s="145" t="str">
        <f>VLOOKUP(E158,VIP!$A$2:$O12521,8,FALSE)</f>
        <v>Si</v>
      </c>
      <c r="J158" s="145" t="str">
        <f>VLOOKUP(E158,VIP!$A$2:$O12471,8,FALSE)</f>
        <v>Si</v>
      </c>
      <c r="K158" s="145" t="str">
        <f>VLOOKUP(E158,VIP!$A$2:$O16045,6,0)</f>
        <v>SI</v>
      </c>
      <c r="L158" s="155" t="s">
        <v>2691</v>
      </c>
      <c r="M158" s="157" t="s">
        <v>2533</v>
      </c>
      <c r="N158" s="131" t="s">
        <v>2645</v>
      </c>
      <c r="O158" s="145" t="s">
        <v>2646</v>
      </c>
      <c r="P158" s="131" t="s">
        <v>2676</v>
      </c>
      <c r="Q158" s="156" t="s">
        <v>2696</v>
      </c>
      <c r="R158" s="101"/>
      <c r="S158" s="78"/>
      <c r="T158" s="69"/>
    </row>
    <row r="159" spans="1:24" ht="18" x14ac:dyDescent="0.25">
      <c r="A159" s="145" t="str">
        <f>VLOOKUP(E159,'LISTADO ATM'!$A$2:$C$901,3,0)</f>
        <v>DISTRITO NACIONAL</v>
      </c>
      <c r="B159" s="126">
        <v>3336006541</v>
      </c>
      <c r="C159" s="96">
        <v>44438.500393518516</v>
      </c>
      <c r="D159" s="96" t="s">
        <v>2441</v>
      </c>
      <c r="E159" s="126">
        <v>850</v>
      </c>
      <c r="F159" s="145" t="str">
        <f>VLOOKUP(E159,VIP!$A$2:$O15594,2,0)</f>
        <v>DRBR850</v>
      </c>
      <c r="G159" s="145" t="str">
        <f>VLOOKUP(E159,'LISTADO ATM'!$A$2:$B$900,2,0)</f>
        <v xml:space="preserve">ATM Hotel Be Live Hamaca </v>
      </c>
      <c r="H159" s="145" t="str">
        <f>VLOOKUP(E159,VIP!$A$2:$O20555,7,FALSE)</f>
        <v>Si</v>
      </c>
      <c r="I159" s="145" t="str">
        <f>VLOOKUP(E159,VIP!$A$2:$O12520,8,FALSE)</f>
        <v>Si</v>
      </c>
      <c r="J159" s="145" t="str">
        <f>VLOOKUP(E159,VIP!$A$2:$O12470,8,FALSE)</f>
        <v>Si</v>
      </c>
      <c r="K159" s="145" t="str">
        <f>VLOOKUP(E159,VIP!$A$2:$O16044,6,0)</f>
        <v>NO</v>
      </c>
      <c r="L159" s="155" t="s">
        <v>2434</v>
      </c>
      <c r="M159" s="157" t="s">
        <v>2533</v>
      </c>
      <c r="N159" s="95" t="s">
        <v>2444</v>
      </c>
      <c r="O159" s="145" t="s">
        <v>2445</v>
      </c>
      <c r="P159" s="145"/>
      <c r="Q159" s="156" t="s">
        <v>2704</v>
      </c>
      <c r="R159" s="101"/>
      <c r="S159" s="78"/>
      <c r="T159" s="69"/>
    </row>
    <row r="160" spans="1:24" ht="18" x14ac:dyDescent="0.25">
      <c r="A160" s="145" t="str">
        <f>VLOOKUP(E160,'LISTADO ATM'!$A$2:$C$901,3,0)</f>
        <v>NORTE</v>
      </c>
      <c r="B160" s="126">
        <v>3336006593</v>
      </c>
      <c r="C160" s="96">
        <v>44438.515856481485</v>
      </c>
      <c r="D160" s="96" t="s">
        <v>2175</v>
      </c>
      <c r="E160" s="126">
        <v>157</v>
      </c>
      <c r="F160" s="145" t="str">
        <f>VLOOKUP(E160,VIP!$A$2:$O15593,2,0)</f>
        <v>DRBR157</v>
      </c>
      <c r="G160" s="145" t="str">
        <f>VLOOKUP(E160,'LISTADO ATM'!$A$2:$B$900,2,0)</f>
        <v xml:space="preserve">ATM Oficina Samaná </v>
      </c>
      <c r="H160" s="145" t="str">
        <f>VLOOKUP(E160,VIP!$A$2:$O20554,7,FALSE)</f>
        <v>Si</v>
      </c>
      <c r="I160" s="145" t="str">
        <f>VLOOKUP(E160,VIP!$A$2:$O12519,8,FALSE)</f>
        <v>Si</v>
      </c>
      <c r="J160" s="145" t="str">
        <f>VLOOKUP(E160,VIP!$A$2:$O12469,8,FALSE)</f>
        <v>Si</v>
      </c>
      <c r="K160" s="145" t="str">
        <f>VLOOKUP(E160,VIP!$A$2:$O16043,6,0)</f>
        <v>SI</v>
      </c>
      <c r="L160" s="155" t="s">
        <v>2213</v>
      </c>
      <c r="M160" s="95" t="s">
        <v>2438</v>
      </c>
      <c r="N160" s="95" t="s">
        <v>2444</v>
      </c>
      <c r="O160" s="145" t="s">
        <v>2581</v>
      </c>
      <c r="P160" s="145"/>
      <c r="Q160" s="129" t="s">
        <v>2213</v>
      </c>
      <c r="R160" s="101"/>
      <c r="S160" s="78"/>
      <c r="T160" s="69"/>
    </row>
    <row r="161" spans="1:20" ht="18" x14ac:dyDescent="0.25">
      <c r="A161" s="145" t="str">
        <f>VLOOKUP(E161,'LISTADO ATM'!$A$2:$C$901,3,0)</f>
        <v>DISTRITO NACIONAL</v>
      </c>
      <c r="B161" s="126">
        <v>3336006636</v>
      </c>
      <c r="C161" s="96">
        <v>44438.527025462965</v>
      </c>
      <c r="D161" s="96" t="s">
        <v>2174</v>
      </c>
      <c r="E161" s="126">
        <v>593</v>
      </c>
      <c r="F161" s="145" t="str">
        <f>VLOOKUP(E161,VIP!$A$2:$O15592,2,0)</f>
        <v>DRBR242</v>
      </c>
      <c r="G161" s="145" t="str">
        <f>VLOOKUP(E161,'LISTADO ATM'!$A$2:$B$900,2,0)</f>
        <v xml:space="preserve">ATM Ministerio Fuerzas Armadas II </v>
      </c>
      <c r="H161" s="145" t="str">
        <f>VLOOKUP(E161,VIP!$A$2:$O20553,7,FALSE)</f>
        <v>Si</v>
      </c>
      <c r="I161" s="145" t="str">
        <f>VLOOKUP(E161,VIP!$A$2:$O12518,8,FALSE)</f>
        <v>Si</v>
      </c>
      <c r="J161" s="145" t="str">
        <f>VLOOKUP(E161,VIP!$A$2:$O12468,8,FALSE)</f>
        <v>Si</v>
      </c>
      <c r="K161" s="145" t="str">
        <f>VLOOKUP(E161,VIP!$A$2:$O16042,6,0)</f>
        <v>NO</v>
      </c>
      <c r="L161" s="155" t="s">
        <v>2239</v>
      </c>
      <c r="M161" s="95" t="s">
        <v>2438</v>
      </c>
      <c r="N161" s="95" t="s">
        <v>2626</v>
      </c>
      <c r="O161" s="145" t="s">
        <v>2446</v>
      </c>
      <c r="P161" s="145"/>
      <c r="Q161" s="129" t="s">
        <v>2239</v>
      </c>
      <c r="R161" s="101"/>
      <c r="S161" s="78"/>
      <c r="T161" s="69"/>
    </row>
    <row r="162" spans="1:20" ht="18" x14ac:dyDescent="0.25">
      <c r="A162" s="145" t="str">
        <f>VLOOKUP(E162,'LISTADO ATM'!$A$2:$C$901,3,0)</f>
        <v>ESTE</v>
      </c>
      <c r="B162" s="126">
        <v>3336006640</v>
      </c>
      <c r="C162" s="96">
        <v>44438.527615740742</v>
      </c>
      <c r="D162" s="96" t="s">
        <v>2174</v>
      </c>
      <c r="E162" s="126">
        <v>462</v>
      </c>
      <c r="F162" s="145" t="str">
        <f>VLOOKUP(E162,VIP!$A$2:$O15591,2,0)</f>
        <v>DRBR462</v>
      </c>
      <c r="G162" s="145" t="str">
        <f>VLOOKUP(E162,'LISTADO ATM'!$A$2:$B$900,2,0)</f>
        <v>ATM Agrocafe Del Caribe</v>
      </c>
      <c r="H162" s="145" t="str">
        <f>VLOOKUP(E162,VIP!$A$2:$O20552,7,FALSE)</f>
        <v>Si</v>
      </c>
      <c r="I162" s="145" t="str">
        <f>VLOOKUP(E162,VIP!$A$2:$O12517,8,FALSE)</f>
        <v>Si</v>
      </c>
      <c r="J162" s="145" t="str">
        <f>VLOOKUP(E162,VIP!$A$2:$O12467,8,FALSE)</f>
        <v>Si</v>
      </c>
      <c r="K162" s="145" t="str">
        <f>VLOOKUP(E162,VIP!$A$2:$O16041,6,0)</f>
        <v>NO</v>
      </c>
      <c r="L162" s="155" t="s">
        <v>2239</v>
      </c>
      <c r="M162" s="157" t="s">
        <v>2533</v>
      </c>
      <c r="N162" s="95" t="s">
        <v>2626</v>
      </c>
      <c r="O162" s="145" t="s">
        <v>2446</v>
      </c>
      <c r="P162" s="145"/>
      <c r="Q162" s="156" t="s">
        <v>2702</v>
      </c>
      <c r="R162" s="101"/>
      <c r="S162" s="78"/>
      <c r="T162" s="69"/>
    </row>
    <row r="163" spans="1:20" ht="18" x14ac:dyDescent="0.25">
      <c r="A163" s="145" t="str">
        <f>VLOOKUP(E163,'LISTADO ATM'!$A$2:$C$901,3,0)</f>
        <v>SUR</v>
      </c>
      <c r="B163" s="126">
        <v>3336006644</v>
      </c>
      <c r="C163" s="96">
        <v>44438.528773148151</v>
      </c>
      <c r="D163" s="96" t="s">
        <v>2174</v>
      </c>
      <c r="E163" s="126">
        <v>297</v>
      </c>
      <c r="F163" s="145" t="str">
        <f>VLOOKUP(E163,VIP!$A$2:$O15590,2,0)</f>
        <v>DRBR297</v>
      </c>
      <c r="G163" s="145" t="str">
        <f>VLOOKUP(E163,'LISTADO ATM'!$A$2:$B$900,2,0)</f>
        <v xml:space="preserve">ATM S/M Cadena Ocoa </v>
      </c>
      <c r="H163" s="145" t="str">
        <f>VLOOKUP(E163,VIP!$A$2:$O20551,7,FALSE)</f>
        <v>Si</v>
      </c>
      <c r="I163" s="145" t="str">
        <f>VLOOKUP(E163,VIP!$A$2:$O12516,8,FALSE)</f>
        <v>Si</v>
      </c>
      <c r="J163" s="145" t="str">
        <f>VLOOKUP(E163,VIP!$A$2:$O12466,8,FALSE)</f>
        <v>Si</v>
      </c>
      <c r="K163" s="145" t="str">
        <f>VLOOKUP(E163,VIP!$A$2:$O16040,6,0)</f>
        <v>NO</v>
      </c>
      <c r="L163" s="155" t="s">
        <v>2239</v>
      </c>
      <c r="M163" s="157" t="s">
        <v>2533</v>
      </c>
      <c r="N163" s="95" t="s">
        <v>2626</v>
      </c>
      <c r="O163" s="145" t="s">
        <v>2446</v>
      </c>
      <c r="P163" s="145"/>
      <c r="Q163" s="225" t="s">
        <v>2757</v>
      </c>
      <c r="R163" s="101"/>
      <c r="S163" s="78"/>
      <c r="T163" s="69"/>
    </row>
    <row r="164" spans="1:20" ht="18" x14ac:dyDescent="0.25">
      <c r="A164" s="145" t="str">
        <f>VLOOKUP(E164,'LISTADO ATM'!$A$2:$C$901,3,0)</f>
        <v>NORTE</v>
      </c>
      <c r="B164" s="126">
        <v>3336006647</v>
      </c>
      <c r="C164" s="96">
        <v>44438.529293981483</v>
      </c>
      <c r="D164" s="96" t="s">
        <v>2460</v>
      </c>
      <c r="E164" s="126">
        <v>285</v>
      </c>
      <c r="F164" s="145" t="str">
        <f>VLOOKUP(E164,VIP!$A$2:$O15589,2,0)</f>
        <v>DRBR285</v>
      </c>
      <c r="G164" s="145" t="str">
        <f>VLOOKUP(E164,'LISTADO ATM'!$A$2:$B$900,2,0)</f>
        <v xml:space="preserve">ATM Oficina Camino Real (Puerto Plata) </v>
      </c>
      <c r="H164" s="145" t="str">
        <f>VLOOKUP(E164,VIP!$A$2:$O20550,7,FALSE)</f>
        <v>Si</v>
      </c>
      <c r="I164" s="145" t="str">
        <f>VLOOKUP(E164,VIP!$A$2:$O12515,8,FALSE)</f>
        <v>Si</v>
      </c>
      <c r="J164" s="145" t="str">
        <f>VLOOKUP(E164,VIP!$A$2:$O12465,8,FALSE)</f>
        <v>Si</v>
      </c>
      <c r="K164" s="145" t="str">
        <f>VLOOKUP(E164,VIP!$A$2:$O16039,6,0)</f>
        <v>NO</v>
      </c>
      <c r="L164" s="155" t="s">
        <v>2434</v>
      </c>
      <c r="M164" s="95" t="s">
        <v>2438</v>
      </c>
      <c r="N164" s="95" t="s">
        <v>2444</v>
      </c>
      <c r="O164" s="145" t="s">
        <v>2461</v>
      </c>
      <c r="P164" s="145"/>
      <c r="Q164" s="129" t="s">
        <v>2690</v>
      </c>
      <c r="R164" s="101"/>
      <c r="S164" s="78"/>
      <c r="T164" s="69"/>
    </row>
    <row r="165" spans="1:20" ht="18" x14ac:dyDescent="0.25">
      <c r="A165" s="145" t="str">
        <f>VLOOKUP(E165,'LISTADO ATM'!$A$2:$C$901,3,0)</f>
        <v>NORTE</v>
      </c>
      <c r="B165" s="126">
        <v>3336006662</v>
      </c>
      <c r="C165" s="96">
        <v>44438.537893518522</v>
      </c>
      <c r="D165" s="96" t="s">
        <v>2460</v>
      </c>
      <c r="E165" s="126">
        <v>77</v>
      </c>
      <c r="F165" s="145" t="str">
        <f>VLOOKUP(E165,VIP!$A$2:$O15588,2,0)</f>
        <v>DRBR077</v>
      </c>
      <c r="G165" s="145" t="str">
        <f>VLOOKUP(E165,'LISTADO ATM'!$A$2:$B$900,2,0)</f>
        <v xml:space="preserve">ATM Oficina Cruce de Imbert </v>
      </c>
      <c r="H165" s="145" t="str">
        <f>VLOOKUP(E165,VIP!$A$2:$O20549,7,FALSE)</f>
        <v>Si</v>
      </c>
      <c r="I165" s="145" t="str">
        <f>VLOOKUP(E165,VIP!$A$2:$O12514,8,FALSE)</f>
        <v>Si</v>
      </c>
      <c r="J165" s="145" t="str">
        <f>VLOOKUP(E165,VIP!$A$2:$O12464,8,FALSE)</f>
        <v>Si</v>
      </c>
      <c r="K165" s="145" t="str">
        <f>VLOOKUP(E165,VIP!$A$2:$O16038,6,0)</f>
        <v>SI</v>
      </c>
      <c r="L165" s="155" t="s">
        <v>2434</v>
      </c>
      <c r="M165" s="95" t="s">
        <v>2438</v>
      </c>
      <c r="N165" s="95" t="s">
        <v>2444</v>
      </c>
      <c r="O165" s="145" t="s">
        <v>2461</v>
      </c>
      <c r="P165" s="145"/>
      <c r="Q165" s="129" t="s">
        <v>2689</v>
      </c>
      <c r="R165" s="101"/>
      <c r="S165" s="78"/>
      <c r="T165" s="69"/>
    </row>
    <row r="166" spans="1:20" ht="18" x14ac:dyDescent="0.25">
      <c r="A166" s="145" t="str">
        <f>VLOOKUP(E166,'LISTADO ATM'!$A$2:$C$901,3,0)</f>
        <v>NORTE</v>
      </c>
      <c r="B166" s="126">
        <v>3336007338</v>
      </c>
      <c r="C166" s="96">
        <v>44438.550266203703</v>
      </c>
      <c r="D166" s="96" t="s">
        <v>2633</v>
      </c>
      <c r="E166" s="126">
        <v>864</v>
      </c>
      <c r="F166" s="145" t="str">
        <f>VLOOKUP(E166,VIP!$A$2:$O15587,2,0)</f>
        <v>DRBR864</v>
      </c>
      <c r="G166" s="145" t="str">
        <f>VLOOKUP(E166,'LISTADO ATM'!$A$2:$B$900,2,0)</f>
        <v xml:space="preserve">ATM Palmares Mall (San Francisco) </v>
      </c>
      <c r="H166" s="145" t="str">
        <f>VLOOKUP(E166,VIP!$A$2:$O20548,7,FALSE)</f>
        <v>Si</v>
      </c>
      <c r="I166" s="145" t="str">
        <f>VLOOKUP(E166,VIP!$A$2:$O12513,8,FALSE)</f>
        <v>Si</v>
      </c>
      <c r="J166" s="145" t="str">
        <f>VLOOKUP(E166,VIP!$A$2:$O12463,8,FALSE)</f>
        <v>Si</v>
      </c>
      <c r="K166" s="145" t="str">
        <f>VLOOKUP(E166,VIP!$A$2:$O16037,6,0)</f>
        <v>NO</v>
      </c>
      <c r="L166" s="155" t="s">
        <v>2434</v>
      </c>
      <c r="M166" s="95" t="s">
        <v>2438</v>
      </c>
      <c r="N166" s="95" t="s">
        <v>2444</v>
      </c>
      <c r="O166" s="145" t="s">
        <v>2634</v>
      </c>
      <c r="P166" s="145"/>
      <c r="Q166" s="129" t="s">
        <v>2434</v>
      </c>
      <c r="R166" s="101"/>
      <c r="S166" s="78"/>
      <c r="T166" s="69"/>
    </row>
    <row r="167" spans="1:20" ht="18" x14ac:dyDescent="0.25">
      <c r="A167" s="145" t="str">
        <f>VLOOKUP(E167,'LISTADO ATM'!$A$2:$C$901,3,0)</f>
        <v>DISTRITO NACIONAL</v>
      </c>
      <c r="B167" s="126">
        <v>3336006700</v>
      </c>
      <c r="C167" s="96">
        <v>44438.552210648151</v>
      </c>
      <c r="D167" s="96" t="s">
        <v>2174</v>
      </c>
      <c r="E167" s="126">
        <v>858</v>
      </c>
      <c r="F167" s="145" t="str">
        <f>VLOOKUP(E167,VIP!$A$2:$O15586,2,0)</f>
        <v>DRBR858</v>
      </c>
      <c r="G167" s="145" t="str">
        <f>VLOOKUP(E167,'LISTADO ATM'!$A$2:$B$900,2,0)</f>
        <v xml:space="preserve">ATM Cooperativa Maestros (COOPNAMA) </v>
      </c>
      <c r="H167" s="145" t="str">
        <f>VLOOKUP(E167,VIP!$A$2:$O20547,7,FALSE)</f>
        <v>Si</v>
      </c>
      <c r="I167" s="145" t="str">
        <f>VLOOKUP(E167,VIP!$A$2:$O12512,8,FALSE)</f>
        <v>No</v>
      </c>
      <c r="J167" s="145" t="str">
        <f>VLOOKUP(E167,VIP!$A$2:$O12462,8,FALSE)</f>
        <v>No</v>
      </c>
      <c r="K167" s="145" t="str">
        <f>VLOOKUP(E167,VIP!$A$2:$O16036,6,0)</f>
        <v>NO</v>
      </c>
      <c r="L167" s="155" t="s">
        <v>2239</v>
      </c>
      <c r="M167" s="157" t="s">
        <v>2533</v>
      </c>
      <c r="N167" s="95" t="s">
        <v>2444</v>
      </c>
      <c r="O167" s="145" t="s">
        <v>2446</v>
      </c>
      <c r="P167" s="145"/>
      <c r="Q167" s="156" t="s">
        <v>2701</v>
      </c>
      <c r="R167" s="101"/>
      <c r="S167" s="78"/>
      <c r="T167" s="69"/>
    </row>
    <row r="168" spans="1:20" ht="18" x14ac:dyDescent="0.25">
      <c r="A168" s="145" t="str">
        <f>VLOOKUP(E168,'LISTADO ATM'!$A$2:$C$901,3,0)</f>
        <v>NORTE</v>
      </c>
      <c r="B168" s="126">
        <v>3336006701</v>
      </c>
      <c r="C168" s="96">
        <v>44438.552418981482</v>
      </c>
      <c r="D168" s="96" t="s">
        <v>2460</v>
      </c>
      <c r="E168" s="126">
        <v>307</v>
      </c>
      <c r="F168" s="145" t="str">
        <f>VLOOKUP(E168,VIP!$A$2:$O15585,2,0)</f>
        <v>DRBR307</v>
      </c>
      <c r="G168" s="145" t="str">
        <f>VLOOKUP(E168,'LISTADO ATM'!$A$2:$B$900,2,0)</f>
        <v>ATM Oficina Nagua II</v>
      </c>
      <c r="H168" s="145" t="str">
        <f>VLOOKUP(E168,VIP!$A$2:$O20546,7,FALSE)</f>
        <v>Si</v>
      </c>
      <c r="I168" s="145" t="str">
        <f>VLOOKUP(E168,VIP!$A$2:$O12511,8,FALSE)</f>
        <v>Si</v>
      </c>
      <c r="J168" s="145" t="str">
        <f>VLOOKUP(E168,VIP!$A$2:$O12461,8,FALSE)</f>
        <v>Si</v>
      </c>
      <c r="K168" s="145" t="str">
        <f>VLOOKUP(E168,VIP!$A$2:$O16035,6,0)</f>
        <v>SI</v>
      </c>
      <c r="L168" s="155" t="s">
        <v>2410</v>
      </c>
      <c r="M168" s="157" t="s">
        <v>2533</v>
      </c>
      <c r="N168" s="131" t="s">
        <v>2645</v>
      </c>
      <c r="O168" s="145" t="s">
        <v>2461</v>
      </c>
      <c r="P168" s="145"/>
      <c r="Q168" s="156" t="s">
        <v>2703</v>
      </c>
      <c r="R168" s="101"/>
      <c r="S168" s="78"/>
      <c r="T168" s="69"/>
    </row>
    <row r="169" spans="1:20" ht="18" x14ac:dyDescent="0.25">
      <c r="A169" s="145" t="str">
        <f>VLOOKUP(E169,'LISTADO ATM'!$A$2:$C$901,3,0)</f>
        <v>DISTRITO NACIONAL</v>
      </c>
      <c r="B169" s="126">
        <v>3336006705</v>
      </c>
      <c r="C169" s="96">
        <v>44438.554560185185</v>
      </c>
      <c r="D169" s="96" t="s">
        <v>2441</v>
      </c>
      <c r="E169" s="126">
        <v>318</v>
      </c>
      <c r="F169" s="145" t="str">
        <f>VLOOKUP(E169,VIP!$A$2:$O15584,2,0)</f>
        <v>DRBR318</v>
      </c>
      <c r="G169" s="145" t="str">
        <f>VLOOKUP(E169,'LISTADO ATM'!$A$2:$B$900,2,0)</f>
        <v>ATM Autoservicio Lope de Vega</v>
      </c>
      <c r="H169" s="145" t="str">
        <f>VLOOKUP(E169,VIP!$A$2:$O20545,7,FALSE)</f>
        <v>Si</v>
      </c>
      <c r="I169" s="145" t="str">
        <f>VLOOKUP(E169,VIP!$A$2:$O12510,8,FALSE)</f>
        <v>Si</v>
      </c>
      <c r="J169" s="145" t="str">
        <f>VLOOKUP(E169,VIP!$A$2:$O12460,8,FALSE)</f>
        <v>Si</v>
      </c>
      <c r="K169" s="145" t="str">
        <f>VLOOKUP(E169,VIP!$A$2:$O16034,6,0)</f>
        <v>NO</v>
      </c>
      <c r="L169" s="155" t="s">
        <v>2434</v>
      </c>
      <c r="M169" s="95" t="s">
        <v>2438</v>
      </c>
      <c r="N169" s="95" t="s">
        <v>2444</v>
      </c>
      <c r="O169" s="145" t="s">
        <v>2445</v>
      </c>
      <c r="P169" s="145"/>
      <c r="Q169" s="129" t="s">
        <v>2688</v>
      </c>
      <c r="R169" s="101"/>
      <c r="S169" s="78"/>
      <c r="T169" s="69"/>
    </row>
    <row r="170" spans="1:20" ht="18" x14ac:dyDescent="0.25">
      <c r="A170" s="145" t="str">
        <f>VLOOKUP(E170,'LISTADO ATM'!$A$2:$C$901,3,0)</f>
        <v>DISTRITO NACIONAL</v>
      </c>
      <c r="B170" s="126">
        <v>3336006714</v>
      </c>
      <c r="C170" s="96">
        <v>44438.555706018517</v>
      </c>
      <c r="D170" s="96" t="s">
        <v>2174</v>
      </c>
      <c r="E170" s="126">
        <v>575</v>
      </c>
      <c r="F170" s="145" t="str">
        <f>VLOOKUP(E170,VIP!$A$2:$O15583,2,0)</f>
        <v>DRBR16P</v>
      </c>
      <c r="G170" s="145" t="str">
        <f>VLOOKUP(E170,'LISTADO ATM'!$A$2:$B$900,2,0)</f>
        <v xml:space="preserve">ATM EDESUR Tiradentes </v>
      </c>
      <c r="H170" s="145" t="str">
        <f>VLOOKUP(E170,VIP!$A$2:$O20544,7,FALSE)</f>
        <v>Si</v>
      </c>
      <c r="I170" s="145" t="str">
        <f>VLOOKUP(E170,VIP!$A$2:$O12509,8,FALSE)</f>
        <v>Si</v>
      </c>
      <c r="J170" s="145" t="str">
        <f>VLOOKUP(E170,VIP!$A$2:$O12459,8,FALSE)</f>
        <v>Si</v>
      </c>
      <c r="K170" s="145" t="str">
        <f>VLOOKUP(E170,VIP!$A$2:$O16033,6,0)</f>
        <v>NO</v>
      </c>
      <c r="L170" s="155" t="s">
        <v>2213</v>
      </c>
      <c r="M170" s="95" t="s">
        <v>2438</v>
      </c>
      <c r="N170" s="95" t="s">
        <v>2444</v>
      </c>
      <c r="O170" s="145" t="s">
        <v>2446</v>
      </c>
      <c r="P170" s="145"/>
      <c r="Q170" s="129" t="s">
        <v>2213</v>
      </c>
      <c r="R170" s="101"/>
      <c r="S170" s="78"/>
      <c r="T170" s="69"/>
    </row>
    <row r="171" spans="1:20" ht="18" x14ac:dyDescent="0.25">
      <c r="A171" s="145" t="str">
        <f>VLOOKUP(E171,'LISTADO ATM'!$A$2:$C$901,3,0)</f>
        <v>NORTE</v>
      </c>
      <c r="B171" s="126">
        <v>3336006716</v>
      </c>
      <c r="C171" s="96">
        <v>44438.556875000002</v>
      </c>
      <c r="D171" s="96" t="s">
        <v>2175</v>
      </c>
      <c r="E171" s="126">
        <v>98</v>
      </c>
      <c r="F171" s="145" t="str">
        <f>VLOOKUP(E171,VIP!$A$2:$O15582,2,0)</f>
        <v>DRBR098</v>
      </c>
      <c r="G171" s="145" t="str">
        <f>VLOOKUP(E171,'LISTADO ATM'!$A$2:$B$900,2,0)</f>
        <v xml:space="preserve">ATM UNP Pimentel </v>
      </c>
      <c r="H171" s="145" t="str">
        <f>VLOOKUP(E171,VIP!$A$2:$O20543,7,FALSE)</f>
        <v>Si</v>
      </c>
      <c r="I171" s="145" t="str">
        <f>VLOOKUP(E171,VIP!$A$2:$O12508,8,FALSE)</f>
        <v>Si</v>
      </c>
      <c r="J171" s="145" t="str">
        <f>VLOOKUP(E171,VIP!$A$2:$O12458,8,FALSE)</f>
        <v>Si</v>
      </c>
      <c r="K171" s="145" t="str">
        <f>VLOOKUP(E171,VIP!$A$2:$O16032,6,0)</f>
        <v>NO</v>
      </c>
      <c r="L171" s="155" t="s">
        <v>2213</v>
      </c>
      <c r="M171" s="157" t="s">
        <v>2533</v>
      </c>
      <c r="N171" s="131" t="s">
        <v>2645</v>
      </c>
      <c r="O171" s="145" t="s">
        <v>2581</v>
      </c>
      <c r="P171" s="145"/>
      <c r="Q171" s="156" t="s">
        <v>2700</v>
      </c>
      <c r="R171" s="101"/>
      <c r="S171" s="78"/>
      <c r="T171" s="69"/>
    </row>
    <row r="172" spans="1:20" ht="18" x14ac:dyDescent="0.25">
      <c r="A172" s="145" t="str">
        <f>VLOOKUP(E172,'LISTADO ATM'!$A$2:$C$901,3,0)</f>
        <v>NORTE</v>
      </c>
      <c r="B172" s="126">
        <v>3336006727</v>
      </c>
      <c r="C172" s="96">
        <v>44438.564699074072</v>
      </c>
      <c r="D172" s="96" t="s">
        <v>2460</v>
      </c>
      <c r="E172" s="126">
        <v>63</v>
      </c>
      <c r="F172" s="145" t="str">
        <f>VLOOKUP(E172,VIP!$A$2:$O15581,2,0)</f>
        <v>DRBR063</v>
      </c>
      <c r="G172" s="145" t="str">
        <f>VLOOKUP(E172,'LISTADO ATM'!$A$2:$B$900,2,0)</f>
        <v xml:space="preserve">ATM Oficina Villa Vásquez (Montecristi) </v>
      </c>
      <c r="H172" s="145" t="str">
        <f>VLOOKUP(E172,VIP!$A$2:$O20542,7,FALSE)</f>
        <v>Si</v>
      </c>
      <c r="I172" s="145" t="str">
        <f>VLOOKUP(E172,VIP!$A$2:$O12507,8,FALSE)</f>
        <v>Si</v>
      </c>
      <c r="J172" s="145" t="str">
        <f>VLOOKUP(E172,VIP!$A$2:$O12457,8,FALSE)</f>
        <v>Si</v>
      </c>
      <c r="K172" s="145" t="str">
        <f>VLOOKUP(E172,VIP!$A$2:$O16031,6,0)</f>
        <v>NO</v>
      </c>
      <c r="L172" s="155" t="s">
        <v>2647</v>
      </c>
      <c r="M172" s="157" t="s">
        <v>2533</v>
      </c>
      <c r="N172" s="131" t="s">
        <v>2645</v>
      </c>
      <c r="O172" s="145" t="s">
        <v>2648</v>
      </c>
      <c r="P172" s="131" t="s">
        <v>2676</v>
      </c>
      <c r="Q172" s="156" t="s">
        <v>2709</v>
      </c>
      <c r="R172" s="101"/>
      <c r="S172" s="78"/>
      <c r="T172" s="69"/>
    </row>
    <row r="173" spans="1:20" ht="18" x14ac:dyDescent="0.25">
      <c r="A173" s="145" t="str">
        <f>VLOOKUP(E173,'LISTADO ATM'!$A$2:$C$901,3,0)</f>
        <v>DISTRITO NACIONAL</v>
      </c>
      <c r="B173" s="126">
        <v>3336006728</v>
      </c>
      <c r="C173" s="96">
        <v>44438.56590277778</v>
      </c>
      <c r="D173" s="96" t="s">
        <v>2174</v>
      </c>
      <c r="E173" s="126">
        <v>243</v>
      </c>
      <c r="F173" s="145" t="str">
        <f>VLOOKUP(E173,VIP!$A$2:$O15580,2,0)</f>
        <v>DRBR243</v>
      </c>
      <c r="G173" s="145" t="str">
        <f>VLOOKUP(E173,'LISTADO ATM'!$A$2:$B$900,2,0)</f>
        <v xml:space="preserve">ATM Autoservicio Plaza Central  </v>
      </c>
      <c r="H173" s="145" t="str">
        <f>VLOOKUP(E173,VIP!$A$2:$O20541,7,FALSE)</f>
        <v>Si</v>
      </c>
      <c r="I173" s="145" t="str">
        <f>VLOOKUP(E173,VIP!$A$2:$O12506,8,FALSE)</f>
        <v>Si</v>
      </c>
      <c r="J173" s="145" t="str">
        <f>VLOOKUP(E173,VIP!$A$2:$O12456,8,FALSE)</f>
        <v>Si</v>
      </c>
      <c r="K173" s="145" t="str">
        <f>VLOOKUP(E173,VIP!$A$2:$O16030,6,0)</f>
        <v>SI</v>
      </c>
      <c r="L173" s="155" t="s">
        <v>2687</v>
      </c>
      <c r="M173" s="95" t="s">
        <v>2438</v>
      </c>
      <c r="N173" s="95" t="s">
        <v>2444</v>
      </c>
      <c r="O173" s="145" t="s">
        <v>2446</v>
      </c>
      <c r="P173" s="95" t="s">
        <v>2725</v>
      </c>
      <c r="Q173" s="129" t="s">
        <v>2687</v>
      </c>
      <c r="R173" s="101"/>
      <c r="S173" s="78"/>
      <c r="T173" s="69"/>
    </row>
    <row r="174" spans="1:20" ht="18" x14ac:dyDescent="0.25">
      <c r="A174" s="145" t="str">
        <f>VLOOKUP(E174,'LISTADO ATM'!$A$2:$C$901,3,0)</f>
        <v>DISTRITO NACIONAL</v>
      </c>
      <c r="B174" s="126">
        <v>3336006758</v>
      </c>
      <c r="C174" s="96">
        <v>44438.58494212963</v>
      </c>
      <c r="D174" s="96" t="s">
        <v>2174</v>
      </c>
      <c r="E174" s="126">
        <v>43</v>
      </c>
      <c r="F174" s="145" t="str">
        <f>VLOOKUP(E174,VIP!$A$2:$O15579,2,0)</f>
        <v>DRBR043</v>
      </c>
      <c r="G174" s="145" t="str">
        <f>VLOOKUP(E174,'LISTADO ATM'!$A$2:$B$900,2,0)</f>
        <v xml:space="preserve">ATM Zona Franca San Isidro </v>
      </c>
      <c r="H174" s="145" t="str">
        <f>VLOOKUP(E174,VIP!$A$2:$O20540,7,FALSE)</f>
        <v>Si</v>
      </c>
      <c r="I174" s="145" t="str">
        <f>VLOOKUP(E174,VIP!$A$2:$O12505,8,FALSE)</f>
        <v>No</v>
      </c>
      <c r="J174" s="145" t="str">
        <f>VLOOKUP(E174,VIP!$A$2:$O12455,8,FALSE)</f>
        <v>No</v>
      </c>
      <c r="K174" s="145" t="str">
        <f>VLOOKUP(E174,VIP!$A$2:$O16029,6,0)</f>
        <v>NO</v>
      </c>
      <c r="L174" s="155" t="s">
        <v>2649</v>
      </c>
      <c r="M174" s="157" t="s">
        <v>2533</v>
      </c>
      <c r="N174" s="95" t="s">
        <v>2444</v>
      </c>
      <c r="O174" s="145" t="s">
        <v>2446</v>
      </c>
      <c r="P174" s="95" t="s">
        <v>2677</v>
      </c>
      <c r="Q174" s="156" t="s">
        <v>2710</v>
      </c>
      <c r="R174" s="101"/>
      <c r="S174" s="78"/>
      <c r="T174" s="69"/>
    </row>
    <row r="175" spans="1:20" ht="18" x14ac:dyDescent="0.25">
      <c r="A175" s="145" t="str">
        <f>VLOOKUP(E175,'LISTADO ATM'!$A$2:$C$901,3,0)</f>
        <v>NORTE</v>
      </c>
      <c r="B175" s="126">
        <v>3336006760</v>
      </c>
      <c r="C175" s="96">
        <v>44438.585532407407</v>
      </c>
      <c r="D175" s="96" t="s">
        <v>2460</v>
      </c>
      <c r="E175" s="126">
        <v>337</v>
      </c>
      <c r="F175" s="145" t="str">
        <f>VLOOKUP(E175,VIP!$A$2:$O15578,2,0)</f>
        <v>DRBR337</v>
      </c>
      <c r="G175" s="145" t="str">
        <f>VLOOKUP(E175,'LISTADO ATM'!$A$2:$B$900,2,0)</f>
        <v>ATM S/M Cooperativa Moca</v>
      </c>
      <c r="H175" s="145" t="str">
        <f>VLOOKUP(E175,VIP!$A$2:$O20539,7,FALSE)</f>
        <v>Si</v>
      </c>
      <c r="I175" s="145" t="str">
        <f>VLOOKUP(E175,VIP!$A$2:$O12504,8,FALSE)</f>
        <v>Si</v>
      </c>
      <c r="J175" s="145" t="str">
        <f>VLOOKUP(E175,VIP!$A$2:$O12454,8,FALSE)</f>
        <v>Si</v>
      </c>
      <c r="K175" s="145" t="str">
        <f>VLOOKUP(E175,VIP!$A$2:$O16028,6,0)</f>
        <v>NO</v>
      </c>
      <c r="L175" s="155" t="s">
        <v>2685</v>
      </c>
      <c r="M175" s="157" t="s">
        <v>2533</v>
      </c>
      <c r="N175" s="131" t="s">
        <v>2645</v>
      </c>
      <c r="O175" s="145" t="s">
        <v>2648</v>
      </c>
      <c r="P175" s="131" t="s">
        <v>2676</v>
      </c>
      <c r="Q175" s="156" t="s">
        <v>2708</v>
      </c>
      <c r="R175" s="101"/>
      <c r="S175" s="78"/>
      <c r="T175" s="69"/>
    </row>
    <row r="176" spans="1:20" ht="18" x14ac:dyDescent="0.25">
      <c r="A176" s="145" t="str">
        <f>VLOOKUP(E176,'LISTADO ATM'!$A$2:$C$901,3,0)</f>
        <v>ESTE</v>
      </c>
      <c r="B176" s="126">
        <v>3336006764</v>
      </c>
      <c r="C176" s="96">
        <v>44438.586435185185</v>
      </c>
      <c r="D176" s="96" t="s">
        <v>2460</v>
      </c>
      <c r="E176" s="126">
        <v>612</v>
      </c>
      <c r="F176" s="145" t="str">
        <f>VLOOKUP(E176,VIP!$A$2:$O15577,2,0)</f>
        <v>DRBR220</v>
      </c>
      <c r="G176" s="145" t="str">
        <f>VLOOKUP(E176,'LISTADO ATM'!$A$2:$B$900,2,0)</f>
        <v xml:space="preserve">ATM Plaza Orense (La Romana) </v>
      </c>
      <c r="H176" s="145" t="str">
        <f>VLOOKUP(E176,VIP!$A$2:$O20538,7,FALSE)</f>
        <v>Si</v>
      </c>
      <c r="I176" s="145" t="str">
        <f>VLOOKUP(E176,VIP!$A$2:$O12503,8,FALSE)</f>
        <v>Si</v>
      </c>
      <c r="J176" s="145" t="str">
        <f>VLOOKUP(E176,VIP!$A$2:$O12453,8,FALSE)</f>
        <v>Si</v>
      </c>
      <c r="K176" s="145" t="str">
        <f>VLOOKUP(E176,VIP!$A$2:$O16027,6,0)</f>
        <v>NO</v>
      </c>
      <c r="L176" s="155" t="s">
        <v>2685</v>
      </c>
      <c r="M176" s="157" t="s">
        <v>2533</v>
      </c>
      <c r="N176" s="131" t="s">
        <v>2645</v>
      </c>
      <c r="O176" s="145" t="s">
        <v>2648</v>
      </c>
      <c r="P176" s="131" t="s">
        <v>2676</v>
      </c>
      <c r="Q176" s="156" t="s">
        <v>2708</v>
      </c>
      <c r="R176" s="101"/>
      <c r="S176" s="78"/>
      <c r="T176" s="69"/>
    </row>
    <row r="177" spans="1:20" ht="18" x14ac:dyDescent="0.25">
      <c r="A177" s="145" t="str">
        <f>VLOOKUP(E177,'LISTADO ATM'!$A$2:$C$901,3,0)</f>
        <v>DISTRITO NACIONAL</v>
      </c>
      <c r="B177" s="126">
        <v>3336006766</v>
      </c>
      <c r="C177" s="96">
        <v>44438.587013888886</v>
      </c>
      <c r="D177" s="96" t="s">
        <v>2174</v>
      </c>
      <c r="E177" s="126">
        <v>13</v>
      </c>
      <c r="F177" s="145" t="str">
        <f>VLOOKUP(E177,VIP!$A$2:$O15576,2,0)</f>
        <v>DRBR013</v>
      </c>
      <c r="G177" s="145" t="str">
        <f>VLOOKUP(E177,'LISTADO ATM'!$A$2:$B$900,2,0)</f>
        <v xml:space="preserve">ATM CDEEE </v>
      </c>
      <c r="H177" s="145" t="str">
        <f>VLOOKUP(E177,VIP!$A$2:$O20537,7,FALSE)</f>
        <v>Si</v>
      </c>
      <c r="I177" s="145" t="str">
        <f>VLOOKUP(E177,VIP!$A$2:$O12502,8,FALSE)</f>
        <v>Si</v>
      </c>
      <c r="J177" s="145" t="str">
        <f>VLOOKUP(E177,VIP!$A$2:$O12452,8,FALSE)</f>
        <v>Si</v>
      </c>
      <c r="K177" s="145" t="str">
        <f>VLOOKUP(E177,VIP!$A$2:$O16026,6,0)</f>
        <v>NO</v>
      </c>
      <c r="L177" s="155" t="s">
        <v>2686</v>
      </c>
      <c r="M177" s="157" t="s">
        <v>2533</v>
      </c>
      <c r="N177" s="95" t="s">
        <v>2444</v>
      </c>
      <c r="O177" s="145" t="s">
        <v>2446</v>
      </c>
      <c r="P177" s="95" t="s">
        <v>2677</v>
      </c>
      <c r="Q177" s="225" t="s">
        <v>2764</v>
      </c>
      <c r="R177" s="101"/>
      <c r="S177" s="78"/>
      <c r="T177" s="69"/>
    </row>
    <row r="178" spans="1:20" ht="18" x14ac:dyDescent="0.25">
      <c r="A178" s="145" t="str">
        <f>VLOOKUP(E178,'LISTADO ATM'!$A$2:$C$901,3,0)</f>
        <v>DISTRITO NACIONAL</v>
      </c>
      <c r="B178" s="126">
        <v>3336006768</v>
      </c>
      <c r="C178" s="96">
        <v>44438.587708333333</v>
      </c>
      <c r="D178" s="96" t="s">
        <v>2174</v>
      </c>
      <c r="E178" s="126">
        <v>147</v>
      </c>
      <c r="F178" s="145" t="str">
        <f>VLOOKUP(E178,VIP!$A$2:$O15575,2,0)</f>
        <v>DRBR147</v>
      </c>
      <c r="G178" s="145" t="str">
        <f>VLOOKUP(E178,'LISTADO ATM'!$A$2:$B$900,2,0)</f>
        <v xml:space="preserve">ATM Kiosco Megacentro I </v>
      </c>
      <c r="H178" s="145" t="str">
        <f>VLOOKUP(E178,VIP!$A$2:$O20536,7,FALSE)</f>
        <v>Si</v>
      </c>
      <c r="I178" s="145" t="str">
        <f>VLOOKUP(E178,VIP!$A$2:$O12501,8,FALSE)</f>
        <v>Si</v>
      </c>
      <c r="J178" s="145" t="str">
        <f>VLOOKUP(E178,VIP!$A$2:$O12451,8,FALSE)</f>
        <v>Si</v>
      </c>
      <c r="K178" s="145" t="str">
        <f>VLOOKUP(E178,VIP!$A$2:$O16025,6,0)</f>
        <v>NO</v>
      </c>
      <c r="L178" s="155" t="s">
        <v>2649</v>
      </c>
      <c r="M178" s="95" t="s">
        <v>2438</v>
      </c>
      <c r="N178" s="95" t="s">
        <v>2444</v>
      </c>
      <c r="O178" s="145" t="s">
        <v>2446</v>
      </c>
      <c r="P178" s="95" t="s">
        <v>2677</v>
      </c>
      <c r="Q178" s="129" t="s">
        <v>2649</v>
      </c>
      <c r="R178" s="101"/>
      <c r="S178" s="78"/>
      <c r="T178" s="69"/>
    </row>
    <row r="179" spans="1:20" ht="18" x14ac:dyDescent="0.25">
      <c r="A179" s="145" t="str">
        <f>VLOOKUP(E179,'LISTADO ATM'!$A$2:$C$901,3,0)</f>
        <v>DISTRITO NACIONAL</v>
      </c>
      <c r="B179" s="126">
        <v>3336006769</v>
      </c>
      <c r="C179" s="96">
        <v>44438.588391203702</v>
      </c>
      <c r="D179" s="96" t="s">
        <v>2460</v>
      </c>
      <c r="E179" s="126">
        <v>507</v>
      </c>
      <c r="F179" s="145" t="str">
        <f>VLOOKUP(E179,VIP!$A$2:$O15574,2,0)</f>
        <v>DRBR507</v>
      </c>
      <c r="G179" s="145" t="str">
        <f>VLOOKUP(E179,'LISTADO ATM'!$A$2:$B$900,2,0)</f>
        <v>ATM Estación Sigma Boca Chica</v>
      </c>
      <c r="H179" s="145" t="str">
        <f>VLOOKUP(E179,VIP!$A$2:$O20535,7,FALSE)</f>
        <v>Si</v>
      </c>
      <c r="I179" s="145" t="str">
        <f>VLOOKUP(E179,VIP!$A$2:$O12500,8,FALSE)</f>
        <v>Si</v>
      </c>
      <c r="J179" s="145" t="str">
        <f>VLOOKUP(E179,VIP!$A$2:$O12450,8,FALSE)</f>
        <v>Si</v>
      </c>
      <c r="K179" s="145" t="str">
        <f>VLOOKUP(E179,VIP!$A$2:$O16024,6,0)</f>
        <v>NO</v>
      </c>
      <c r="L179" s="155" t="s">
        <v>2647</v>
      </c>
      <c r="M179" s="157" t="s">
        <v>2533</v>
      </c>
      <c r="N179" s="131" t="s">
        <v>2645</v>
      </c>
      <c r="O179" s="145" t="s">
        <v>2648</v>
      </c>
      <c r="P179" s="131" t="s">
        <v>2676</v>
      </c>
      <c r="Q179" s="156" t="s">
        <v>2708</v>
      </c>
      <c r="R179" s="101"/>
      <c r="S179" s="78"/>
      <c r="T179" s="69"/>
    </row>
    <row r="180" spans="1:20" ht="18" x14ac:dyDescent="0.25">
      <c r="A180" s="145" t="str">
        <f>VLOOKUP(E180,'LISTADO ATM'!$A$2:$C$901,3,0)</f>
        <v>DISTRITO NACIONAL</v>
      </c>
      <c r="B180" s="126">
        <v>3336006771</v>
      </c>
      <c r="C180" s="96">
        <v>44438.588784722226</v>
      </c>
      <c r="D180" s="96" t="s">
        <v>2460</v>
      </c>
      <c r="E180" s="126">
        <v>585</v>
      </c>
      <c r="F180" s="145" t="str">
        <f>VLOOKUP(E180,VIP!$A$2:$O15573,2,0)</f>
        <v>DRBR083</v>
      </c>
      <c r="G180" s="145" t="str">
        <f>VLOOKUP(E180,'LISTADO ATM'!$A$2:$B$900,2,0)</f>
        <v xml:space="preserve">ATM Oficina Haina Oriental </v>
      </c>
      <c r="H180" s="145" t="str">
        <f>VLOOKUP(E180,VIP!$A$2:$O20534,7,FALSE)</f>
        <v>Si</v>
      </c>
      <c r="I180" s="145" t="str">
        <f>VLOOKUP(E180,VIP!$A$2:$O12499,8,FALSE)</f>
        <v>Si</v>
      </c>
      <c r="J180" s="145" t="str">
        <f>VLOOKUP(E180,VIP!$A$2:$O12449,8,FALSE)</f>
        <v>Si</v>
      </c>
      <c r="K180" s="145" t="str">
        <f>VLOOKUP(E180,VIP!$A$2:$O16023,6,0)</f>
        <v>NO</v>
      </c>
      <c r="L180" s="155" t="s">
        <v>2647</v>
      </c>
      <c r="M180" s="157" t="s">
        <v>2533</v>
      </c>
      <c r="N180" s="131" t="s">
        <v>2645</v>
      </c>
      <c r="O180" s="145" t="s">
        <v>2648</v>
      </c>
      <c r="P180" s="131" t="s">
        <v>2676</v>
      </c>
      <c r="Q180" s="156" t="s">
        <v>2709</v>
      </c>
      <c r="R180" s="101"/>
      <c r="S180" s="78"/>
      <c r="T180" s="69"/>
    </row>
    <row r="181" spans="1:20" ht="18" x14ac:dyDescent="0.25">
      <c r="A181" s="145" t="str">
        <f>VLOOKUP(E181,'LISTADO ATM'!$A$2:$C$901,3,0)</f>
        <v>SUR</v>
      </c>
      <c r="B181" s="126">
        <v>3336006774</v>
      </c>
      <c r="C181" s="96">
        <v>44438.589166666665</v>
      </c>
      <c r="D181" s="96" t="s">
        <v>2460</v>
      </c>
      <c r="E181" s="126">
        <v>103</v>
      </c>
      <c r="F181" s="145" t="str">
        <f>VLOOKUP(E181,VIP!$A$2:$O15572,2,0)</f>
        <v>DRBR103</v>
      </c>
      <c r="G181" s="145" t="str">
        <f>VLOOKUP(E181,'LISTADO ATM'!$A$2:$B$900,2,0)</f>
        <v xml:space="preserve">ATM Oficina Las Matas de Farfán </v>
      </c>
      <c r="H181" s="145" t="str">
        <f>VLOOKUP(E181,VIP!$A$2:$O20533,7,FALSE)</f>
        <v>Si</v>
      </c>
      <c r="I181" s="145" t="str">
        <f>VLOOKUP(E181,VIP!$A$2:$O12498,8,FALSE)</f>
        <v>Si</v>
      </c>
      <c r="J181" s="145" t="str">
        <f>VLOOKUP(E181,VIP!$A$2:$O12448,8,FALSE)</f>
        <v>Si</v>
      </c>
      <c r="K181" s="145" t="str">
        <f>VLOOKUP(E181,VIP!$A$2:$O16022,6,0)</f>
        <v>NO</v>
      </c>
      <c r="L181" s="155" t="s">
        <v>2647</v>
      </c>
      <c r="M181" s="157" t="s">
        <v>2533</v>
      </c>
      <c r="N181" s="131" t="s">
        <v>2645</v>
      </c>
      <c r="O181" s="145" t="s">
        <v>2648</v>
      </c>
      <c r="P181" s="131" t="s">
        <v>2676</v>
      </c>
      <c r="Q181" s="156" t="s">
        <v>2699</v>
      </c>
      <c r="R181" s="101"/>
      <c r="S181" s="78"/>
      <c r="T181" s="69"/>
    </row>
    <row r="182" spans="1:20" ht="18" x14ac:dyDescent="0.25">
      <c r="A182" s="145" t="str">
        <f>VLOOKUP(E182,'LISTADO ATM'!$A$2:$C$901,3,0)</f>
        <v>SUR</v>
      </c>
      <c r="B182" s="126">
        <v>3336006777</v>
      </c>
      <c r="C182" s="96">
        <v>44438.589826388888</v>
      </c>
      <c r="D182" s="96" t="s">
        <v>2174</v>
      </c>
      <c r="E182" s="126">
        <v>89</v>
      </c>
      <c r="F182" s="145" t="str">
        <f>VLOOKUP(E182,VIP!$A$2:$O15571,2,0)</f>
        <v>DRBR089</v>
      </c>
      <c r="G182" s="145" t="str">
        <f>VLOOKUP(E182,'LISTADO ATM'!$A$2:$B$900,2,0)</f>
        <v xml:space="preserve">ATM UNP El Cercado (San Juan) </v>
      </c>
      <c r="H182" s="145" t="str">
        <f>VLOOKUP(E182,VIP!$A$2:$O20532,7,FALSE)</f>
        <v>Si</v>
      </c>
      <c r="I182" s="145" t="str">
        <f>VLOOKUP(E182,VIP!$A$2:$O12497,8,FALSE)</f>
        <v>Si</v>
      </c>
      <c r="J182" s="145" t="str">
        <f>VLOOKUP(E182,VIP!$A$2:$O12447,8,FALSE)</f>
        <v>Si</v>
      </c>
      <c r="K182" s="145" t="str">
        <f>VLOOKUP(E182,VIP!$A$2:$O16021,6,0)</f>
        <v>NO</v>
      </c>
      <c r="L182" s="155" t="s">
        <v>2649</v>
      </c>
      <c r="M182" s="95" t="s">
        <v>2438</v>
      </c>
      <c r="N182" s="95" t="s">
        <v>2444</v>
      </c>
      <c r="O182" s="145" t="s">
        <v>2446</v>
      </c>
      <c r="P182" s="95" t="s">
        <v>2677</v>
      </c>
      <c r="Q182" s="129" t="s">
        <v>2649</v>
      </c>
      <c r="R182" s="101"/>
      <c r="S182" s="78"/>
      <c r="T182" s="69"/>
    </row>
    <row r="183" spans="1:20" ht="18" x14ac:dyDescent="0.25">
      <c r="A183" s="145" t="str">
        <f>VLOOKUP(E183,'LISTADO ATM'!$A$2:$C$901,3,0)</f>
        <v>NORTE</v>
      </c>
      <c r="B183" s="126">
        <v>3336006779</v>
      </c>
      <c r="C183" s="96">
        <v>44438.590150462966</v>
      </c>
      <c r="D183" s="96" t="s">
        <v>2175</v>
      </c>
      <c r="E183" s="126">
        <v>402</v>
      </c>
      <c r="F183" s="145" t="str">
        <f>VLOOKUP(E183,VIP!$A$2:$O15570,2,0)</f>
        <v>DRBR402</v>
      </c>
      <c r="G183" s="145" t="str">
        <f>VLOOKUP(E183,'LISTADO ATM'!$A$2:$B$900,2,0)</f>
        <v xml:space="preserve">ATM La Sirena La Vega </v>
      </c>
      <c r="H183" s="145" t="str">
        <f>VLOOKUP(E183,VIP!$A$2:$O20531,7,FALSE)</f>
        <v>Si</v>
      </c>
      <c r="I183" s="145" t="str">
        <f>VLOOKUP(E183,VIP!$A$2:$O12496,8,FALSE)</f>
        <v>Si</v>
      </c>
      <c r="J183" s="145" t="str">
        <f>VLOOKUP(E183,VIP!$A$2:$O12446,8,FALSE)</f>
        <v>Si</v>
      </c>
      <c r="K183" s="145" t="str">
        <f>VLOOKUP(E183,VIP!$A$2:$O16020,6,0)</f>
        <v>NO</v>
      </c>
      <c r="L183" s="155" t="s">
        <v>2649</v>
      </c>
      <c r="M183" s="95" t="s">
        <v>2438</v>
      </c>
      <c r="N183" s="95" t="s">
        <v>2444</v>
      </c>
      <c r="O183" s="145" t="s">
        <v>2581</v>
      </c>
      <c r="P183" s="95" t="s">
        <v>2677</v>
      </c>
      <c r="Q183" s="129" t="s">
        <v>2649</v>
      </c>
      <c r="R183" s="101"/>
      <c r="S183" s="78"/>
      <c r="T183" s="69"/>
    </row>
    <row r="184" spans="1:20" ht="18" x14ac:dyDescent="0.25">
      <c r="A184" s="145" t="str">
        <f>VLOOKUP(E184,'LISTADO ATM'!$A$2:$C$901,3,0)</f>
        <v>NORTE</v>
      </c>
      <c r="B184" s="126">
        <v>3336006829</v>
      </c>
      <c r="C184" s="96">
        <v>44438.610034722224</v>
      </c>
      <c r="D184" s="96" t="s">
        <v>2460</v>
      </c>
      <c r="E184" s="126">
        <v>666</v>
      </c>
      <c r="F184" s="145" t="str">
        <f>VLOOKUP(E184,VIP!$A$2:$O15569,2,0)</f>
        <v>DRBR666</v>
      </c>
      <c r="G184" s="145" t="str">
        <f>VLOOKUP(E184,'LISTADO ATM'!$A$2:$B$900,2,0)</f>
        <v>ATM S/M El Porvernir Libert</v>
      </c>
      <c r="H184" s="145" t="str">
        <f>VLOOKUP(E184,VIP!$A$2:$O20530,7,FALSE)</f>
        <v>N/A</v>
      </c>
      <c r="I184" s="145" t="str">
        <f>VLOOKUP(E184,VIP!$A$2:$O12495,8,FALSE)</f>
        <v>N/A</v>
      </c>
      <c r="J184" s="145" t="str">
        <f>VLOOKUP(E184,VIP!$A$2:$O12445,8,FALSE)</f>
        <v>N/A</v>
      </c>
      <c r="K184" s="145" t="str">
        <f>VLOOKUP(E184,VIP!$A$2:$O16019,6,0)</f>
        <v>N/A</v>
      </c>
      <c r="L184" s="155" t="s">
        <v>2685</v>
      </c>
      <c r="M184" s="157" t="s">
        <v>2533</v>
      </c>
      <c r="N184" s="131" t="s">
        <v>2645</v>
      </c>
      <c r="O184" s="145" t="s">
        <v>2648</v>
      </c>
      <c r="P184" s="131" t="s">
        <v>2676</v>
      </c>
      <c r="Q184" s="156" t="s">
        <v>2701</v>
      </c>
      <c r="R184" s="101"/>
      <c r="S184" s="78"/>
      <c r="T184" s="69"/>
    </row>
    <row r="185" spans="1:20" ht="18" x14ac:dyDescent="0.25">
      <c r="A185" s="145" t="str">
        <f>VLOOKUP(E185,'LISTADO ATM'!$A$2:$C$901,3,0)</f>
        <v>NORTE</v>
      </c>
      <c r="B185" s="126">
        <v>3336006833</v>
      </c>
      <c r="C185" s="96">
        <v>44438.610810185186</v>
      </c>
      <c r="D185" s="96" t="s">
        <v>2175</v>
      </c>
      <c r="E185" s="126">
        <v>395</v>
      </c>
      <c r="F185" s="145" t="str">
        <f>VLOOKUP(E185,VIP!$A$2:$O15568,2,0)</f>
        <v>DRBR395</v>
      </c>
      <c r="G185" s="145" t="str">
        <f>VLOOKUP(E185,'LISTADO ATM'!$A$2:$B$900,2,0)</f>
        <v xml:space="preserve">ATM UNP Sabana Iglesia </v>
      </c>
      <c r="H185" s="145" t="str">
        <f>VLOOKUP(E185,VIP!$A$2:$O20529,7,FALSE)</f>
        <v>Si</v>
      </c>
      <c r="I185" s="145" t="str">
        <f>VLOOKUP(E185,VIP!$A$2:$O12494,8,FALSE)</f>
        <v>Si</v>
      </c>
      <c r="J185" s="145" t="str">
        <f>VLOOKUP(E185,VIP!$A$2:$O12444,8,FALSE)</f>
        <v>Si</v>
      </c>
      <c r="K185" s="145" t="str">
        <f>VLOOKUP(E185,VIP!$A$2:$O16018,6,0)</f>
        <v>NO</v>
      </c>
      <c r="L185" s="155" t="s">
        <v>2649</v>
      </c>
      <c r="M185" s="95" t="s">
        <v>2438</v>
      </c>
      <c r="N185" s="95" t="s">
        <v>2444</v>
      </c>
      <c r="O185" s="145" t="s">
        <v>2581</v>
      </c>
      <c r="P185" s="95" t="s">
        <v>2677</v>
      </c>
      <c r="Q185" s="129" t="s">
        <v>2649</v>
      </c>
      <c r="R185" s="101"/>
      <c r="S185" s="78"/>
      <c r="T185" s="69"/>
    </row>
    <row r="186" spans="1:20" ht="18" x14ac:dyDescent="0.25">
      <c r="A186" s="145" t="str">
        <f>VLOOKUP(E186,'LISTADO ATM'!$A$2:$C$901,3,0)</f>
        <v>DISTRITO NACIONAL</v>
      </c>
      <c r="B186" s="126">
        <v>3336006840</v>
      </c>
      <c r="C186" s="96">
        <v>44438.61246527778</v>
      </c>
      <c r="D186" s="96" t="s">
        <v>2174</v>
      </c>
      <c r="E186" s="126">
        <v>35</v>
      </c>
      <c r="F186" s="145" t="str">
        <f>VLOOKUP(E186,VIP!$A$2:$O15567,2,0)</f>
        <v>DRBR035</v>
      </c>
      <c r="G186" s="145" t="str">
        <f>VLOOKUP(E186,'LISTADO ATM'!$A$2:$B$900,2,0)</f>
        <v xml:space="preserve">ATM Dirección General de Aduanas I </v>
      </c>
      <c r="H186" s="145" t="str">
        <f>VLOOKUP(E186,VIP!$A$2:$O20528,7,FALSE)</f>
        <v>Si</v>
      </c>
      <c r="I186" s="145" t="str">
        <f>VLOOKUP(E186,VIP!$A$2:$O12493,8,FALSE)</f>
        <v>Si</v>
      </c>
      <c r="J186" s="145" t="str">
        <f>VLOOKUP(E186,VIP!$A$2:$O12443,8,FALSE)</f>
        <v>Si</v>
      </c>
      <c r="K186" s="145" t="str">
        <f>VLOOKUP(E186,VIP!$A$2:$O16017,6,0)</f>
        <v>NO</v>
      </c>
      <c r="L186" s="155" t="s">
        <v>2649</v>
      </c>
      <c r="M186" s="95" t="s">
        <v>2438</v>
      </c>
      <c r="N186" s="95" t="s">
        <v>2444</v>
      </c>
      <c r="O186" s="145" t="s">
        <v>2446</v>
      </c>
      <c r="P186" s="95" t="s">
        <v>2677</v>
      </c>
      <c r="Q186" s="129" t="s">
        <v>2649</v>
      </c>
      <c r="R186" s="101"/>
      <c r="S186" s="78"/>
      <c r="T186" s="69"/>
    </row>
    <row r="187" spans="1:20" ht="18" x14ac:dyDescent="0.25">
      <c r="A187" s="145" t="str">
        <f>VLOOKUP(E187,'LISTADO ATM'!$A$2:$C$901,3,0)</f>
        <v>SUR</v>
      </c>
      <c r="B187" s="126">
        <v>3336006843</v>
      </c>
      <c r="C187" s="96">
        <v>44438.612812500003</v>
      </c>
      <c r="D187" s="96" t="s">
        <v>2174</v>
      </c>
      <c r="E187" s="126">
        <v>584</v>
      </c>
      <c r="F187" s="145" t="str">
        <f>VLOOKUP(E187,VIP!$A$2:$O15566,2,0)</f>
        <v>DRBR404</v>
      </c>
      <c r="G187" s="145" t="str">
        <f>VLOOKUP(E187,'LISTADO ATM'!$A$2:$B$900,2,0)</f>
        <v xml:space="preserve">ATM Oficina San Cristóbal I </v>
      </c>
      <c r="H187" s="145" t="str">
        <f>VLOOKUP(E187,VIP!$A$2:$O20527,7,FALSE)</f>
        <v>Si</v>
      </c>
      <c r="I187" s="145" t="str">
        <f>VLOOKUP(E187,VIP!$A$2:$O12492,8,FALSE)</f>
        <v>Si</v>
      </c>
      <c r="J187" s="145" t="str">
        <f>VLOOKUP(E187,VIP!$A$2:$O12442,8,FALSE)</f>
        <v>Si</v>
      </c>
      <c r="K187" s="145" t="str">
        <f>VLOOKUP(E187,VIP!$A$2:$O16016,6,0)</f>
        <v>SI</v>
      </c>
      <c r="L187" s="155" t="s">
        <v>2456</v>
      </c>
      <c r="M187" s="95" t="s">
        <v>2438</v>
      </c>
      <c r="N187" s="95" t="s">
        <v>2444</v>
      </c>
      <c r="O187" s="145" t="s">
        <v>2446</v>
      </c>
      <c r="P187" s="95" t="s">
        <v>2677</v>
      </c>
      <c r="Q187" s="129" t="s">
        <v>2456</v>
      </c>
    </row>
    <row r="188" spans="1:20" ht="18" x14ac:dyDescent="0.25">
      <c r="A188" s="145" t="str">
        <f>VLOOKUP(E188,'LISTADO ATM'!$A$2:$C$901,3,0)</f>
        <v>NORTE</v>
      </c>
      <c r="B188" s="126">
        <v>3336006844</v>
      </c>
      <c r="C188" s="96">
        <v>44438.613368055558</v>
      </c>
      <c r="D188" s="96" t="s">
        <v>2460</v>
      </c>
      <c r="E188" s="126">
        <v>878</v>
      </c>
      <c r="F188" s="145" t="str">
        <f>VLOOKUP(E188,VIP!$A$2:$O15565,2,0)</f>
        <v>DRBR878</v>
      </c>
      <c r="G188" s="145" t="str">
        <f>VLOOKUP(E188,'LISTADO ATM'!$A$2:$B$900,2,0)</f>
        <v>ATM UNP Cabral Y Baez</v>
      </c>
      <c r="H188" s="145" t="str">
        <f>VLOOKUP(E188,VIP!$A$2:$O20526,7,FALSE)</f>
        <v>N/A</v>
      </c>
      <c r="I188" s="145" t="str">
        <f>VLOOKUP(E188,VIP!$A$2:$O12491,8,FALSE)</f>
        <v>N/A</v>
      </c>
      <c r="J188" s="145" t="str">
        <f>VLOOKUP(E188,VIP!$A$2:$O12441,8,FALSE)</f>
        <v>N/A</v>
      </c>
      <c r="K188" s="145" t="str">
        <f>VLOOKUP(E188,VIP!$A$2:$O16015,6,0)</f>
        <v>N/A</v>
      </c>
      <c r="L188" s="155" t="s">
        <v>2685</v>
      </c>
      <c r="M188" s="157" t="s">
        <v>2533</v>
      </c>
      <c r="N188" s="131" t="s">
        <v>2645</v>
      </c>
      <c r="O188" s="145" t="s">
        <v>2648</v>
      </c>
      <c r="P188" s="131" t="s">
        <v>2676</v>
      </c>
      <c r="Q188" s="156" t="s">
        <v>2707</v>
      </c>
    </row>
    <row r="189" spans="1:20" ht="18" x14ac:dyDescent="0.25">
      <c r="A189" s="145" t="str">
        <f>VLOOKUP(E189,'LISTADO ATM'!$A$2:$C$901,3,0)</f>
        <v>DISTRITO NACIONAL</v>
      </c>
      <c r="B189" s="126">
        <v>3336006846</v>
      </c>
      <c r="C189" s="96">
        <v>44438.613425925927</v>
      </c>
      <c r="D189" s="96" t="s">
        <v>2460</v>
      </c>
      <c r="E189" s="126">
        <v>791</v>
      </c>
      <c r="F189" s="145" t="str">
        <f>VLOOKUP(E189,VIP!$A$2:$O15564,2,0)</f>
        <v>DRBR791</v>
      </c>
      <c r="G189" s="145" t="str">
        <f>VLOOKUP(E189,'LISTADO ATM'!$A$2:$B$900,2,0)</f>
        <v xml:space="preserve">ATM Oficina Sans Soucí </v>
      </c>
      <c r="H189" s="145" t="str">
        <f>VLOOKUP(E189,VIP!$A$2:$O20525,7,FALSE)</f>
        <v>Si</v>
      </c>
      <c r="I189" s="145" t="str">
        <f>VLOOKUP(E189,VIP!$A$2:$O12490,8,FALSE)</f>
        <v>No</v>
      </c>
      <c r="J189" s="145" t="str">
        <f>VLOOKUP(E189,VIP!$A$2:$O12440,8,FALSE)</f>
        <v>No</v>
      </c>
      <c r="K189" s="145" t="str">
        <f>VLOOKUP(E189,VIP!$A$2:$O16014,6,0)</f>
        <v>NO</v>
      </c>
      <c r="L189" s="155" t="s">
        <v>2410</v>
      </c>
      <c r="M189" s="157" t="s">
        <v>2533</v>
      </c>
      <c r="N189" s="131" t="s">
        <v>2645</v>
      </c>
      <c r="O189" s="145" t="s">
        <v>2461</v>
      </c>
      <c r="P189" s="145"/>
      <c r="Q189" s="156" t="s">
        <v>2719</v>
      </c>
    </row>
    <row r="190" spans="1:20" ht="18" x14ac:dyDescent="0.25">
      <c r="A190" s="145" t="str">
        <f>VLOOKUP(E190,'LISTADO ATM'!$A$2:$C$901,3,0)</f>
        <v>SUR</v>
      </c>
      <c r="B190" s="126">
        <v>3336006853</v>
      </c>
      <c r="C190" s="96">
        <v>44438.615347222221</v>
      </c>
      <c r="D190" s="96" t="s">
        <v>2441</v>
      </c>
      <c r="E190" s="126">
        <v>252</v>
      </c>
      <c r="F190" s="145" t="str">
        <f>VLOOKUP(E190,VIP!$A$2:$O15584,2,0)</f>
        <v>DRBR252</v>
      </c>
      <c r="G190" s="145" t="str">
        <f>VLOOKUP(E190,'LISTADO ATM'!$A$2:$B$900,2,0)</f>
        <v xml:space="preserve">ATM Banco Agrícola (Barahona) </v>
      </c>
      <c r="H190" s="145" t="str">
        <f>VLOOKUP(E190,VIP!$A$2:$O20545,7,FALSE)</f>
        <v>Si</v>
      </c>
      <c r="I190" s="145" t="str">
        <f>VLOOKUP(E190,VIP!$A$2:$O12510,8,FALSE)</f>
        <v>Si</v>
      </c>
      <c r="J190" s="145" t="str">
        <f>VLOOKUP(E190,VIP!$A$2:$O12460,8,FALSE)</f>
        <v>Si</v>
      </c>
      <c r="K190" s="145" t="str">
        <f>VLOOKUP(E190,VIP!$A$2:$O16034,6,0)</f>
        <v>NO</v>
      </c>
      <c r="L190" s="155" t="s">
        <v>2410</v>
      </c>
      <c r="M190" s="95" t="s">
        <v>2438</v>
      </c>
      <c r="N190" s="95" t="s">
        <v>2444</v>
      </c>
      <c r="O190" s="145" t="s">
        <v>2445</v>
      </c>
      <c r="P190" s="95"/>
      <c r="Q190" s="129" t="s">
        <v>2410</v>
      </c>
    </row>
    <row r="191" spans="1:20" ht="18" x14ac:dyDescent="0.25">
      <c r="A191" s="145" t="str">
        <f>VLOOKUP(E191,'LISTADO ATM'!$A$2:$C$901,3,0)</f>
        <v>SUR</v>
      </c>
      <c r="B191" s="126">
        <v>3336006888</v>
      </c>
      <c r="C191" s="96">
        <v>44438.620497685188</v>
      </c>
      <c r="D191" s="96" t="s">
        <v>2460</v>
      </c>
      <c r="E191" s="126">
        <v>881</v>
      </c>
      <c r="F191" s="145" t="str">
        <f>VLOOKUP(E191,VIP!$A$2:$O15583,2,0)</f>
        <v>DRBR881</v>
      </c>
      <c r="G191" s="145" t="str">
        <f>VLOOKUP(E191,'LISTADO ATM'!$A$2:$B$900,2,0)</f>
        <v xml:space="preserve">ATM UNP Yaguate (San Cristóbal) </v>
      </c>
      <c r="H191" s="145" t="str">
        <f>VLOOKUP(E191,VIP!$A$2:$O20544,7,FALSE)</f>
        <v>Si</v>
      </c>
      <c r="I191" s="145" t="str">
        <f>VLOOKUP(E191,VIP!$A$2:$O12509,8,FALSE)</f>
        <v>Si</v>
      </c>
      <c r="J191" s="145" t="str">
        <f>VLOOKUP(E191,VIP!$A$2:$O12459,8,FALSE)</f>
        <v>Si</v>
      </c>
      <c r="K191" s="145" t="str">
        <f>VLOOKUP(E191,VIP!$A$2:$O16033,6,0)</f>
        <v>NO</v>
      </c>
      <c r="L191" s="155" t="s">
        <v>2410</v>
      </c>
      <c r="M191" s="157" t="s">
        <v>2533</v>
      </c>
      <c r="N191" s="131" t="s">
        <v>2645</v>
      </c>
      <c r="O191" s="145" t="s">
        <v>2461</v>
      </c>
      <c r="P191" s="95"/>
      <c r="Q191" s="225" t="s">
        <v>2759</v>
      </c>
    </row>
    <row r="192" spans="1:20" ht="18" x14ac:dyDescent="0.25">
      <c r="A192" s="145" t="str">
        <f>VLOOKUP(E192,'LISTADO ATM'!$A$2:$C$901,3,0)</f>
        <v>SUR</v>
      </c>
      <c r="B192" s="126">
        <v>3336006901</v>
      </c>
      <c r="C192" s="96">
        <v>44438.62222222222</v>
      </c>
      <c r="D192" s="96" t="s">
        <v>2460</v>
      </c>
      <c r="E192" s="126">
        <v>134</v>
      </c>
      <c r="F192" s="145" t="str">
        <f>VLOOKUP(E192,VIP!$A$2:$O15582,2,0)</f>
        <v>DRBR134</v>
      </c>
      <c r="G192" s="145" t="str">
        <f>VLOOKUP(E192,'LISTADO ATM'!$A$2:$B$900,2,0)</f>
        <v xml:space="preserve">ATM Oficina San José de Ocoa </v>
      </c>
      <c r="H192" s="145" t="str">
        <f>VLOOKUP(E192,VIP!$A$2:$O20543,7,FALSE)</f>
        <v>Si</v>
      </c>
      <c r="I192" s="145" t="str">
        <f>VLOOKUP(E192,VIP!$A$2:$O12508,8,FALSE)</f>
        <v>Si</v>
      </c>
      <c r="J192" s="145" t="str">
        <f>VLOOKUP(E192,VIP!$A$2:$O12458,8,FALSE)</f>
        <v>Si</v>
      </c>
      <c r="K192" s="145" t="str">
        <f>VLOOKUP(E192,VIP!$A$2:$O16032,6,0)</f>
        <v>SI</v>
      </c>
      <c r="L192" s="155" t="s">
        <v>2410</v>
      </c>
      <c r="M192" s="157" t="s">
        <v>2533</v>
      </c>
      <c r="N192" s="131" t="s">
        <v>2645</v>
      </c>
      <c r="O192" s="145" t="s">
        <v>2461</v>
      </c>
      <c r="P192" s="95"/>
      <c r="Q192" s="225" t="s">
        <v>2759</v>
      </c>
    </row>
    <row r="193" spans="1:17" ht="18" x14ac:dyDescent="0.25">
      <c r="A193" s="145" t="str">
        <f>VLOOKUP(E193,'LISTADO ATM'!$A$2:$C$901,3,0)</f>
        <v>NORTE</v>
      </c>
      <c r="B193" s="126">
        <v>3336006902</v>
      </c>
      <c r="C193" s="96">
        <v>44438.623645833337</v>
      </c>
      <c r="D193" s="96" t="s">
        <v>2460</v>
      </c>
      <c r="E193" s="126">
        <v>304</v>
      </c>
      <c r="F193" s="145" t="str">
        <f>VLOOKUP(E193,VIP!$A$2:$O15581,2,0)</f>
        <v>DRBR304</v>
      </c>
      <c r="G193" s="145" t="str">
        <f>VLOOKUP(E193,'LISTADO ATM'!$A$2:$B$900,2,0)</f>
        <v xml:space="preserve">ATM Multicentro La Sirena Estrella Sadhala </v>
      </c>
      <c r="H193" s="145" t="str">
        <f>VLOOKUP(E193,VIP!$A$2:$O20542,7,FALSE)</f>
        <v>Si</v>
      </c>
      <c r="I193" s="145" t="str">
        <f>VLOOKUP(E193,VIP!$A$2:$O12507,8,FALSE)</f>
        <v>Si</v>
      </c>
      <c r="J193" s="145" t="str">
        <f>VLOOKUP(E193,VIP!$A$2:$O12457,8,FALSE)</f>
        <v>Si</v>
      </c>
      <c r="K193" s="145" t="str">
        <f>VLOOKUP(E193,VIP!$A$2:$O16031,6,0)</f>
        <v>NO</v>
      </c>
      <c r="L193" s="155" t="s">
        <v>2410</v>
      </c>
      <c r="M193" s="157" t="s">
        <v>2533</v>
      </c>
      <c r="N193" s="131" t="s">
        <v>2645</v>
      </c>
      <c r="O193" s="145" t="s">
        <v>2461</v>
      </c>
      <c r="P193" s="95"/>
      <c r="Q193" s="225" t="s">
        <v>2759</v>
      </c>
    </row>
    <row r="194" spans="1:17" ht="18" x14ac:dyDescent="0.25">
      <c r="A194" s="145" t="str">
        <f>VLOOKUP(E194,'LISTADO ATM'!$A$2:$C$901,3,0)</f>
        <v>ESTE</v>
      </c>
      <c r="B194" s="126">
        <v>3336006913</v>
      </c>
      <c r="C194" s="96">
        <v>44438.625775462962</v>
      </c>
      <c r="D194" s="96" t="s">
        <v>2441</v>
      </c>
      <c r="E194" s="126">
        <v>822</v>
      </c>
      <c r="F194" s="145" t="str">
        <f>VLOOKUP(E194,VIP!$A$2:$O15580,2,0)</f>
        <v>DRBR822</v>
      </c>
      <c r="G194" s="145" t="str">
        <f>VLOOKUP(E194,'LISTADO ATM'!$A$2:$B$900,2,0)</f>
        <v xml:space="preserve">ATM INDUSPALMA </v>
      </c>
      <c r="H194" s="145" t="str">
        <f>VLOOKUP(E194,VIP!$A$2:$O20541,7,FALSE)</f>
        <v>Si</v>
      </c>
      <c r="I194" s="145" t="str">
        <f>VLOOKUP(E194,VIP!$A$2:$O12506,8,FALSE)</f>
        <v>Si</v>
      </c>
      <c r="J194" s="145" t="str">
        <f>VLOOKUP(E194,VIP!$A$2:$O12456,8,FALSE)</f>
        <v>Si</v>
      </c>
      <c r="K194" s="145" t="str">
        <f>VLOOKUP(E194,VIP!$A$2:$O16030,6,0)</f>
        <v>NO</v>
      </c>
      <c r="L194" s="155" t="s">
        <v>2410</v>
      </c>
      <c r="M194" s="157" t="s">
        <v>2533</v>
      </c>
      <c r="N194" s="95" t="s">
        <v>2444</v>
      </c>
      <c r="O194" s="145" t="s">
        <v>2445</v>
      </c>
      <c r="P194" s="95"/>
      <c r="Q194" s="225" t="s">
        <v>2759</v>
      </c>
    </row>
    <row r="195" spans="1:17" ht="18" x14ac:dyDescent="0.25">
      <c r="A195" s="145" t="str">
        <f>VLOOKUP(E195,'LISTADO ATM'!$A$2:$C$901,3,0)</f>
        <v>DISTRITO NACIONAL</v>
      </c>
      <c r="B195" s="126">
        <v>3336006920</v>
      </c>
      <c r="C195" s="96">
        <v>44438.627013888887</v>
      </c>
      <c r="D195" s="96" t="s">
        <v>2441</v>
      </c>
      <c r="E195" s="126">
        <v>152</v>
      </c>
      <c r="F195" s="145" t="str">
        <f>VLOOKUP(E195,VIP!$A$2:$O15579,2,0)</f>
        <v>DRBR152</v>
      </c>
      <c r="G195" s="145" t="str">
        <f>VLOOKUP(E195,'LISTADO ATM'!$A$2:$B$900,2,0)</f>
        <v xml:space="preserve">ATM Kiosco Megacentro II </v>
      </c>
      <c r="H195" s="145" t="str">
        <f>VLOOKUP(E195,VIP!$A$2:$O20540,7,FALSE)</f>
        <v>Si</v>
      </c>
      <c r="I195" s="145" t="str">
        <f>VLOOKUP(E195,VIP!$A$2:$O12505,8,FALSE)</f>
        <v>Si</v>
      </c>
      <c r="J195" s="145" t="str">
        <f>VLOOKUP(E195,VIP!$A$2:$O12455,8,FALSE)</f>
        <v>Si</v>
      </c>
      <c r="K195" s="145" t="str">
        <f>VLOOKUP(E195,VIP!$A$2:$O16029,6,0)</f>
        <v>NO</v>
      </c>
      <c r="L195" s="155" t="s">
        <v>2434</v>
      </c>
      <c r="M195" s="157" t="s">
        <v>2533</v>
      </c>
      <c r="N195" s="95" t="s">
        <v>2444</v>
      </c>
      <c r="O195" s="145" t="s">
        <v>2445</v>
      </c>
      <c r="P195" s="95"/>
      <c r="Q195" s="225" t="s">
        <v>2759</v>
      </c>
    </row>
    <row r="196" spans="1:17" ht="18" x14ac:dyDescent="0.25">
      <c r="A196" s="145" t="str">
        <f>VLOOKUP(E196,'LISTADO ATM'!$A$2:$C$901,3,0)</f>
        <v>NORTE</v>
      </c>
      <c r="B196" s="126">
        <v>3336006931</v>
      </c>
      <c r="C196" s="96">
        <v>44438.628784722219</v>
      </c>
      <c r="D196" s="96" t="s">
        <v>2460</v>
      </c>
      <c r="E196" s="126">
        <v>882</v>
      </c>
      <c r="F196" s="145" t="str">
        <f>VLOOKUP(E196,VIP!$A$2:$O15578,2,0)</f>
        <v>DRBR882</v>
      </c>
      <c r="G196" s="145" t="str">
        <f>VLOOKUP(E196,'LISTADO ATM'!$A$2:$B$900,2,0)</f>
        <v xml:space="preserve">ATM Oficina Moca II </v>
      </c>
      <c r="H196" s="145" t="str">
        <f>VLOOKUP(E196,VIP!$A$2:$O20539,7,FALSE)</f>
        <v>Si</v>
      </c>
      <c r="I196" s="145" t="str">
        <f>VLOOKUP(E196,VIP!$A$2:$O12504,8,FALSE)</f>
        <v>Si</v>
      </c>
      <c r="J196" s="145" t="str">
        <f>VLOOKUP(E196,VIP!$A$2:$O12454,8,FALSE)</f>
        <v>Si</v>
      </c>
      <c r="K196" s="145" t="str">
        <f>VLOOKUP(E196,VIP!$A$2:$O16028,6,0)</f>
        <v>SI</v>
      </c>
      <c r="L196" s="155" t="s">
        <v>2434</v>
      </c>
      <c r="M196" s="157" t="s">
        <v>2533</v>
      </c>
      <c r="N196" s="131" t="s">
        <v>2645</v>
      </c>
      <c r="O196" s="145" t="s">
        <v>2461</v>
      </c>
      <c r="P196" s="95"/>
      <c r="Q196" s="225" t="s">
        <v>2760</v>
      </c>
    </row>
    <row r="197" spans="1:17" ht="18" x14ac:dyDescent="0.25">
      <c r="A197" s="145" t="str">
        <f>VLOOKUP(E197,'LISTADO ATM'!$A$2:$C$901,3,0)</f>
        <v>DISTRITO NACIONAL</v>
      </c>
      <c r="B197" s="126">
        <v>3336006956</v>
      </c>
      <c r="C197" s="96">
        <v>44438.633622685185</v>
      </c>
      <c r="D197" s="96" t="s">
        <v>2174</v>
      </c>
      <c r="E197" s="126">
        <v>264</v>
      </c>
      <c r="F197" s="145" t="str">
        <f>VLOOKUP(E197,VIP!$A$2:$O15577,2,0)</f>
        <v>DRBR264</v>
      </c>
      <c r="G197" s="145" t="str">
        <f>VLOOKUP(E197,'LISTADO ATM'!$A$2:$B$900,2,0)</f>
        <v xml:space="preserve">ATM S/M Nacional Independencia </v>
      </c>
      <c r="H197" s="145" t="str">
        <f>VLOOKUP(E197,VIP!$A$2:$O20538,7,FALSE)</f>
        <v>Si</v>
      </c>
      <c r="I197" s="145" t="str">
        <f>VLOOKUP(E197,VIP!$A$2:$O12503,8,FALSE)</f>
        <v>Si</v>
      </c>
      <c r="J197" s="145" t="str">
        <f>VLOOKUP(E197,VIP!$A$2:$O12453,8,FALSE)</f>
        <v>Si</v>
      </c>
      <c r="K197" s="145" t="str">
        <f>VLOOKUP(E197,VIP!$A$2:$O16027,6,0)</f>
        <v>SI</v>
      </c>
      <c r="L197" s="155" t="s">
        <v>2456</v>
      </c>
      <c r="M197" s="95" t="s">
        <v>2438</v>
      </c>
      <c r="N197" s="95" t="s">
        <v>2444</v>
      </c>
      <c r="O197" s="145" t="s">
        <v>2446</v>
      </c>
      <c r="P197" s="95"/>
      <c r="Q197" s="129" t="s">
        <v>2456</v>
      </c>
    </row>
    <row r="198" spans="1:17" ht="18" x14ac:dyDescent="0.25">
      <c r="A198" s="145" t="str">
        <f>VLOOKUP(E198,'LISTADO ATM'!$A$2:$C$901,3,0)</f>
        <v>DISTRITO NACIONAL</v>
      </c>
      <c r="B198" s="126">
        <v>3336007143</v>
      </c>
      <c r="C198" s="96">
        <v>44438.693807870368</v>
      </c>
      <c r="D198" s="96" t="s">
        <v>2174</v>
      </c>
      <c r="E198" s="126">
        <v>394</v>
      </c>
      <c r="F198" s="145" t="str">
        <f>VLOOKUP(E198,VIP!$A$2:$O15576,2,0)</f>
        <v>DRBR394</v>
      </c>
      <c r="G198" s="145" t="str">
        <f>VLOOKUP(E198,'LISTADO ATM'!$A$2:$B$900,2,0)</f>
        <v xml:space="preserve">ATM Multicentro La Sirena Luperón </v>
      </c>
      <c r="H198" s="145" t="str">
        <f>VLOOKUP(E198,VIP!$A$2:$O20537,7,FALSE)</f>
        <v>Si</v>
      </c>
      <c r="I198" s="145" t="str">
        <f>VLOOKUP(E198,VIP!$A$2:$O12502,8,FALSE)</f>
        <v>Si</v>
      </c>
      <c r="J198" s="145" t="str">
        <f>VLOOKUP(E198,VIP!$A$2:$O12452,8,FALSE)</f>
        <v>Si</v>
      </c>
      <c r="K198" s="145" t="str">
        <f>VLOOKUP(E198,VIP!$A$2:$O16026,6,0)</f>
        <v>NO</v>
      </c>
      <c r="L198" s="155" t="s">
        <v>2456</v>
      </c>
      <c r="M198" s="95" t="s">
        <v>2438</v>
      </c>
      <c r="N198" s="95" t="s">
        <v>2444</v>
      </c>
      <c r="O198" s="145" t="s">
        <v>2446</v>
      </c>
      <c r="P198" s="95"/>
      <c r="Q198" s="129" t="s">
        <v>2456</v>
      </c>
    </row>
    <row r="199" spans="1:17" ht="18" x14ac:dyDescent="0.25">
      <c r="A199" s="145" t="str">
        <f>VLOOKUP(E199,'LISTADO ATM'!$A$2:$C$901,3,0)</f>
        <v>DISTRITO NACIONAL</v>
      </c>
      <c r="B199" s="126">
        <v>3336007156</v>
      </c>
      <c r="C199" s="96">
        <v>44438.697685185187</v>
      </c>
      <c r="D199" s="96" t="s">
        <v>2174</v>
      </c>
      <c r="E199" s="126">
        <v>697</v>
      </c>
      <c r="F199" s="145" t="str">
        <f>VLOOKUP(E199,VIP!$A$2:$O15575,2,0)</f>
        <v>DRBR697</v>
      </c>
      <c r="G199" s="145" t="str">
        <f>VLOOKUP(E199,'LISTADO ATM'!$A$2:$B$900,2,0)</f>
        <v>ATM Hipermercado Olé Ciudad Juan Bosch</v>
      </c>
      <c r="H199" s="145" t="str">
        <f>VLOOKUP(E199,VIP!$A$2:$O20536,7,FALSE)</f>
        <v>Si</v>
      </c>
      <c r="I199" s="145" t="str">
        <f>VLOOKUP(E199,VIP!$A$2:$O12501,8,FALSE)</f>
        <v>Si</v>
      </c>
      <c r="J199" s="145" t="str">
        <f>VLOOKUP(E199,VIP!$A$2:$O12451,8,FALSE)</f>
        <v>Si</v>
      </c>
      <c r="K199" s="145" t="str">
        <f>VLOOKUP(E199,VIP!$A$2:$O16025,6,0)</f>
        <v>NO</v>
      </c>
      <c r="L199" s="155" t="s">
        <v>2456</v>
      </c>
      <c r="M199" s="95" t="s">
        <v>2438</v>
      </c>
      <c r="N199" s="95" t="s">
        <v>2444</v>
      </c>
      <c r="O199" s="145" t="s">
        <v>2446</v>
      </c>
      <c r="P199" s="95"/>
      <c r="Q199" s="129" t="s">
        <v>2456</v>
      </c>
    </row>
    <row r="200" spans="1:17" ht="18" x14ac:dyDescent="0.25">
      <c r="A200" s="145" t="str">
        <f>VLOOKUP(E200,'LISTADO ATM'!$A$2:$C$901,3,0)</f>
        <v>ESTE</v>
      </c>
      <c r="B200" s="126">
        <v>3336007161</v>
      </c>
      <c r="C200" s="96">
        <v>44438.699131944442</v>
      </c>
      <c r="D200" s="96" t="s">
        <v>2174</v>
      </c>
      <c r="E200" s="126">
        <v>680</v>
      </c>
      <c r="F200" s="145" t="str">
        <f>VLOOKUP(E200,VIP!$A$2:$O15574,2,0)</f>
        <v>DRBR680</v>
      </c>
      <c r="G200" s="145" t="str">
        <f>VLOOKUP(E200,'LISTADO ATM'!$A$2:$B$900,2,0)</f>
        <v>ATM Hotel Royalton</v>
      </c>
      <c r="H200" s="145" t="str">
        <f>VLOOKUP(E200,VIP!$A$2:$O20535,7,FALSE)</f>
        <v>NO</v>
      </c>
      <c r="I200" s="145" t="str">
        <f>VLOOKUP(E200,VIP!$A$2:$O12500,8,FALSE)</f>
        <v>NO</v>
      </c>
      <c r="J200" s="145" t="str">
        <f>VLOOKUP(E200,VIP!$A$2:$O12450,8,FALSE)</f>
        <v>NO</v>
      </c>
      <c r="K200" s="145" t="str">
        <f>VLOOKUP(E200,VIP!$A$2:$O16024,6,0)</f>
        <v>NO</v>
      </c>
      <c r="L200" s="155" t="s">
        <v>2213</v>
      </c>
      <c r="M200" s="95" t="s">
        <v>2438</v>
      </c>
      <c r="N200" s="95" t="s">
        <v>2444</v>
      </c>
      <c r="O200" s="145" t="s">
        <v>2446</v>
      </c>
      <c r="P200" s="95"/>
      <c r="Q200" s="129" t="s">
        <v>2213</v>
      </c>
    </row>
    <row r="201" spans="1:17" ht="18" x14ac:dyDescent="0.25">
      <c r="A201" s="145" t="str">
        <f>VLOOKUP(E201,'LISTADO ATM'!$A$2:$C$901,3,0)</f>
        <v>DISTRITO NACIONAL</v>
      </c>
      <c r="B201" s="126">
        <v>3336007173</v>
      </c>
      <c r="C201" s="96">
        <v>44438.700648148151</v>
      </c>
      <c r="D201" s="96" t="s">
        <v>2174</v>
      </c>
      <c r="E201" s="126">
        <v>31</v>
      </c>
      <c r="F201" s="145" t="str">
        <f>VLOOKUP(E201,VIP!$A$2:$O15573,2,0)</f>
        <v>DRBR031</v>
      </c>
      <c r="G201" s="145" t="str">
        <f>VLOOKUP(E201,'LISTADO ATM'!$A$2:$B$900,2,0)</f>
        <v xml:space="preserve">ATM Oficina San Martín I </v>
      </c>
      <c r="H201" s="145" t="str">
        <f>VLOOKUP(E201,VIP!$A$2:$O20534,7,FALSE)</f>
        <v>Si</v>
      </c>
      <c r="I201" s="145" t="str">
        <f>VLOOKUP(E201,VIP!$A$2:$O12499,8,FALSE)</f>
        <v>Si</v>
      </c>
      <c r="J201" s="145" t="str">
        <f>VLOOKUP(E201,VIP!$A$2:$O12449,8,FALSE)</f>
        <v>Si</v>
      </c>
      <c r="K201" s="145" t="str">
        <f>VLOOKUP(E201,VIP!$A$2:$O16023,6,0)</f>
        <v>NO</v>
      </c>
      <c r="L201" s="155" t="s">
        <v>2213</v>
      </c>
      <c r="M201" s="95" t="s">
        <v>2438</v>
      </c>
      <c r="N201" s="95" t="s">
        <v>2444</v>
      </c>
      <c r="O201" s="145" t="s">
        <v>2446</v>
      </c>
      <c r="P201" s="95"/>
      <c r="Q201" s="129" t="s">
        <v>2213</v>
      </c>
    </row>
    <row r="202" spans="1:17" ht="18" x14ac:dyDescent="0.25">
      <c r="A202" s="145" t="str">
        <f>VLOOKUP(E202,'LISTADO ATM'!$A$2:$C$901,3,0)</f>
        <v>DISTRITO NACIONAL</v>
      </c>
      <c r="B202" s="126">
        <v>3336007184</v>
      </c>
      <c r="C202" s="96">
        <v>44438.702175925922</v>
      </c>
      <c r="D202" s="96" t="s">
        <v>2460</v>
      </c>
      <c r="E202" s="126">
        <v>231</v>
      </c>
      <c r="F202" s="145" t="str">
        <f>VLOOKUP(E202,VIP!$A$2:$O15572,2,0)</f>
        <v>DRBR231</v>
      </c>
      <c r="G202" s="145" t="str">
        <f>VLOOKUP(E202,'LISTADO ATM'!$A$2:$B$900,2,0)</f>
        <v xml:space="preserve">ATM Oficina Zona Oriental </v>
      </c>
      <c r="H202" s="145" t="str">
        <f>VLOOKUP(E202,VIP!$A$2:$O20533,7,FALSE)</f>
        <v>Si</v>
      </c>
      <c r="I202" s="145" t="str">
        <f>VLOOKUP(E202,VIP!$A$2:$O12498,8,FALSE)</f>
        <v>Si</v>
      </c>
      <c r="J202" s="145" t="str">
        <f>VLOOKUP(E202,VIP!$A$2:$O12448,8,FALSE)</f>
        <v>Si</v>
      </c>
      <c r="K202" s="145" t="str">
        <f>VLOOKUP(E202,VIP!$A$2:$O16022,6,0)</f>
        <v>SI</v>
      </c>
      <c r="L202" s="155" t="s">
        <v>2434</v>
      </c>
      <c r="M202" s="95" t="s">
        <v>2438</v>
      </c>
      <c r="N202" s="95" t="s">
        <v>2444</v>
      </c>
      <c r="O202" s="145" t="s">
        <v>2461</v>
      </c>
      <c r="P202" s="95"/>
      <c r="Q202" s="129" t="s">
        <v>2434</v>
      </c>
    </row>
    <row r="203" spans="1:17" ht="18" x14ac:dyDescent="0.25">
      <c r="A203" s="145" t="str">
        <f>VLOOKUP(E203,'LISTADO ATM'!$A$2:$C$901,3,0)</f>
        <v>DISTRITO NACIONAL</v>
      </c>
      <c r="B203" s="126">
        <v>3336007190</v>
      </c>
      <c r="C203" s="96">
        <v>44438.705069444448</v>
      </c>
      <c r="D203" s="96" t="s">
        <v>2174</v>
      </c>
      <c r="E203" s="126">
        <v>70</v>
      </c>
      <c r="F203" s="145" t="str">
        <f>VLOOKUP(E203,VIP!$A$2:$O15571,2,0)</f>
        <v>DRBR070</v>
      </c>
      <c r="G203" s="145" t="str">
        <f>VLOOKUP(E203,'LISTADO ATM'!$A$2:$B$900,2,0)</f>
        <v xml:space="preserve">ATM Autoservicio Plaza Lama Zona Oriental </v>
      </c>
      <c r="H203" s="145" t="str">
        <f>VLOOKUP(E203,VIP!$A$2:$O20532,7,FALSE)</f>
        <v>Si</v>
      </c>
      <c r="I203" s="145" t="str">
        <f>VLOOKUP(E203,VIP!$A$2:$O12497,8,FALSE)</f>
        <v>Si</v>
      </c>
      <c r="J203" s="145" t="str">
        <f>VLOOKUP(E203,VIP!$A$2:$O12447,8,FALSE)</f>
        <v>Si</v>
      </c>
      <c r="K203" s="145" t="str">
        <f>VLOOKUP(E203,VIP!$A$2:$O16021,6,0)</f>
        <v>NO</v>
      </c>
      <c r="L203" s="155" t="s">
        <v>2213</v>
      </c>
      <c r="M203" s="95" t="s">
        <v>2438</v>
      </c>
      <c r="N203" s="95" t="s">
        <v>2444</v>
      </c>
      <c r="O203" s="145" t="s">
        <v>2446</v>
      </c>
      <c r="P203" s="95"/>
      <c r="Q203" s="129" t="s">
        <v>2213</v>
      </c>
    </row>
    <row r="204" spans="1:17" ht="18" x14ac:dyDescent="0.25">
      <c r="A204" s="145" t="str">
        <f>VLOOKUP(E204,'LISTADO ATM'!$A$2:$C$901,3,0)</f>
        <v>SUR</v>
      </c>
      <c r="B204" s="126">
        <v>3336007222</v>
      </c>
      <c r="C204" s="96">
        <v>44438.713541666664</v>
      </c>
      <c r="D204" s="96" t="s">
        <v>2460</v>
      </c>
      <c r="E204" s="126">
        <v>766</v>
      </c>
      <c r="F204" s="145" t="str">
        <f>VLOOKUP(E204,VIP!$A$2:$O15570,2,0)</f>
        <v>DRBR440</v>
      </c>
      <c r="G204" s="145" t="str">
        <f>VLOOKUP(E204,'LISTADO ATM'!$A$2:$B$900,2,0)</f>
        <v xml:space="preserve">ATM Oficina Azua II </v>
      </c>
      <c r="H204" s="145" t="str">
        <f>VLOOKUP(E204,VIP!$A$2:$O20531,7,FALSE)</f>
        <v>Si</v>
      </c>
      <c r="I204" s="145" t="str">
        <f>VLOOKUP(E204,VIP!$A$2:$O12496,8,FALSE)</f>
        <v>Si</v>
      </c>
      <c r="J204" s="145" t="str">
        <f>VLOOKUP(E204,VIP!$A$2:$O12446,8,FALSE)</f>
        <v>Si</v>
      </c>
      <c r="K204" s="145" t="str">
        <f>VLOOKUP(E204,VIP!$A$2:$O16020,6,0)</f>
        <v>SI</v>
      </c>
      <c r="L204" s="155" t="s">
        <v>2410</v>
      </c>
      <c r="M204" s="157" t="s">
        <v>2533</v>
      </c>
      <c r="N204" s="131" t="s">
        <v>2645</v>
      </c>
      <c r="O204" s="145" t="s">
        <v>2461</v>
      </c>
      <c r="P204" s="95"/>
      <c r="Q204" s="225" t="s">
        <v>2762</v>
      </c>
    </row>
    <row r="205" spans="1:17" ht="18" x14ac:dyDescent="0.25">
      <c r="A205" s="145" t="str">
        <f>VLOOKUP(E205,'LISTADO ATM'!$A$2:$C$901,3,0)</f>
        <v>NORTE</v>
      </c>
      <c r="B205" s="126">
        <v>3336007231</v>
      </c>
      <c r="C205" s="96">
        <v>44438.715879629628</v>
      </c>
      <c r="D205" s="96" t="s">
        <v>2633</v>
      </c>
      <c r="E205" s="126">
        <v>171</v>
      </c>
      <c r="F205" s="145" t="str">
        <f>VLOOKUP(E205,VIP!$A$2:$O15569,2,0)</f>
        <v>DRBR171</v>
      </c>
      <c r="G205" s="145" t="str">
        <f>VLOOKUP(E205,'LISTADO ATM'!$A$2:$B$900,2,0)</f>
        <v xml:space="preserve">ATM Oficina Moca </v>
      </c>
      <c r="H205" s="145" t="str">
        <f>VLOOKUP(E205,VIP!$A$2:$O20530,7,FALSE)</f>
        <v>Si</v>
      </c>
      <c r="I205" s="145" t="str">
        <f>VLOOKUP(E205,VIP!$A$2:$O12495,8,FALSE)</f>
        <v>Si</v>
      </c>
      <c r="J205" s="145" t="str">
        <f>VLOOKUP(E205,VIP!$A$2:$O12445,8,FALSE)</f>
        <v>Si</v>
      </c>
      <c r="K205" s="145" t="str">
        <f>VLOOKUP(E205,VIP!$A$2:$O16019,6,0)</f>
        <v>NO</v>
      </c>
      <c r="L205" s="155" t="s">
        <v>2410</v>
      </c>
      <c r="M205" s="95" t="s">
        <v>2438</v>
      </c>
      <c r="N205" s="95" t="s">
        <v>2444</v>
      </c>
      <c r="O205" s="145" t="s">
        <v>2634</v>
      </c>
      <c r="P205" s="95"/>
      <c r="Q205" s="129" t="s">
        <v>2410</v>
      </c>
    </row>
    <row r="206" spans="1:17" ht="18" x14ac:dyDescent="0.25">
      <c r="A206" s="145" t="str">
        <f>VLOOKUP(E206,'LISTADO ATM'!$A$2:$C$901,3,0)</f>
        <v>DISTRITO NACIONAL</v>
      </c>
      <c r="B206" s="126">
        <v>3336007238</v>
      </c>
      <c r="C206" s="96">
        <v>44438.717916666668</v>
      </c>
      <c r="D206" s="96" t="s">
        <v>2460</v>
      </c>
      <c r="E206" s="126">
        <v>414</v>
      </c>
      <c r="F206" s="145" t="str">
        <f>VLOOKUP(E206,VIP!$A$2:$O15568,2,0)</f>
        <v>DRBR414</v>
      </c>
      <c r="G206" s="145" t="str">
        <f>VLOOKUP(E206,'LISTADO ATM'!$A$2:$B$900,2,0)</f>
        <v>ATM Villa Francisca II</v>
      </c>
      <c r="H206" s="145" t="str">
        <f>VLOOKUP(E206,VIP!$A$2:$O20529,7,FALSE)</f>
        <v>Si</v>
      </c>
      <c r="I206" s="145" t="str">
        <f>VLOOKUP(E206,VIP!$A$2:$O12494,8,FALSE)</f>
        <v>Si</v>
      </c>
      <c r="J206" s="145" t="str">
        <f>VLOOKUP(E206,VIP!$A$2:$O12444,8,FALSE)</f>
        <v>Si</v>
      </c>
      <c r="K206" s="145" t="str">
        <f>VLOOKUP(E206,VIP!$A$2:$O16018,6,0)</f>
        <v>SI</v>
      </c>
      <c r="L206" s="155" t="s">
        <v>2410</v>
      </c>
      <c r="M206" s="95" t="s">
        <v>2438</v>
      </c>
      <c r="N206" s="95" t="s">
        <v>2444</v>
      </c>
      <c r="O206" s="145" t="s">
        <v>2461</v>
      </c>
      <c r="P206" s="95"/>
      <c r="Q206" s="129" t="s">
        <v>2410</v>
      </c>
    </row>
    <row r="207" spans="1:17" ht="18" x14ac:dyDescent="0.25">
      <c r="A207" s="145" t="str">
        <f>VLOOKUP(E207,'LISTADO ATM'!$A$2:$C$901,3,0)</f>
        <v>DISTRITO NACIONAL</v>
      </c>
      <c r="B207" s="126">
        <v>3336007252</v>
      </c>
      <c r="C207" s="96">
        <v>44438.719849537039</v>
      </c>
      <c r="D207" s="96" t="s">
        <v>2441</v>
      </c>
      <c r="E207" s="126">
        <v>549</v>
      </c>
      <c r="F207" s="145" t="str">
        <f>VLOOKUP(E207,VIP!$A$2:$O15567,2,0)</f>
        <v>DRBR026</v>
      </c>
      <c r="G207" s="145" t="str">
        <f>VLOOKUP(E207,'LISTADO ATM'!$A$2:$B$900,2,0)</f>
        <v xml:space="preserve">ATM Ministerio de Turismo (Oficinas Gubernamentales) </v>
      </c>
      <c r="H207" s="145" t="str">
        <f>VLOOKUP(E207,VIP!$A$2:$O20528,7,FALSE)</f>
        <v>Si</v>
      </c>
      <c r="I207" s="145" t="str">
        <f>VLOOKUP(E207,VIP!$A$2:$O12493,8,FALSE)</f>
        <v>Si</v>
      </c>
      <c r="J207" s="145" t="str">
        <f>VLOOKUP(E207,VIP!$A$2:$O12443,8,FALSE)</f>
        <v>Si</v>
      </c>
      <c r="K207" s="145" t="str">
        <f>VLOOKUP(E207,VIP!$A$2:$O16017,6,0)</f>
        <v>NO</v>
      </c>
      <c r="L207" s="155" t="s">
        <v>2410</v>
      </c>
      <c r="M207" s="95" t="s">
        <v>2438</v>
      </c>
      <c r="N207" s="95" t="s">
        <v>2444</v>
      </c>
      <c r="O207" s="145" t="s">
        <v>2445</v>
      </c>
      <c r="P207" s="95"/>
      <c r="Q207" s="129" t="s">
        <v>2410</v>
      </c>
    </row>
    <row r="208" spans="1:17" ht="18" x14ac:dyDescent="0.25">
      <c r="A208" s="145" t="str">
        <f>VLOOKUP(E208,'LISTADO ATM'!$A$2:$C$901,3,0)</f>
        <v>NORTE</v>
      </c>
      <c r="B208" s="126">
        <v>3336007256</v>
      </c>
      <c r="C208" s="96">
        <v>44438.720925925925</v>
      </c>
      <c r="D208" s="96" t="s">
        <v>2175</v>
      </c>
      <c r="E208" s="126">
        <v>987</v>
      </c>
      <c r="F208" s="145" t="str">
        <f>VLOOKUP(E208,VIP!$A$2:$O15566,2,0)</f>
        <v>DRBR987</v>
      </c>
      <c r="G208" s="145" t="str">
        <f>VLOOKUP(E208,'LISTADO ATM'!$A$2:$B$900,2,0)</f>
        <v xml:space="preserve">ATM S/M Jumbo (Moca) </v>
      </c>
      <c r="H208" s="145" t="str">
        <f>VLOOKUP(E208,VIP!$A$2:$O20527,7,FALSE)</f>
        <v>Si</v>
      </c>
      <c r="I208" s="145" t="str">
        <f>VLOOKUP(E208,VIP!$A$2:$O12492,8,FALSE)</f>
        <v>Si</v>
      </c>
      <c r="J208" s="145" t="str">
        <f>VLOOKUP(E208,VIP!$A$2:$O12442,8,FALSE)</f>
        <v>Si</v>
      </c>
      <c r="K208" s="145" t="str">
        <f>VLOOKUP(E208,VIP!$A$2:$O16016,6,0)</f>
        <v>NO</v>
      </c>
      <c r="L208" s="155" t="s">
        <v>2456</v>
      </c>
      <c r="M208" s="95" t="s">
        <v>2438</v>
      </c>
      <c r="N208" s="95" t="s">
        <v>2444</v>
      </c>
      <c r="O208" s="145" t="s">
        <v>2581</v>
      </c>
      <c r="P208" s="95"/>
      <c r="Q208" s="129" t="s">
        <v>2456</v>
      </c>
    </row>
    <row r="209" spans="1:17" ht="18" x14ac:dyDescent="0.25">
      <c r="A209" s="145" t="str">
        <f>VLOOKUP(E209,'LISTADO ATM'!$A$2:$C$901,3,0)</f>
        <v>DISTRITO NACIONAL</v>
      </c>
      <c r="B209" s="126">
        <v>3336007260</v>
      </c>
      <c r="C209" s="96">
        <v>44438.723032407404</v>
      </c>
      <c r="D209" s="96" t="s">
        <v>2441</v>
      </c>
      <c r="E209" s="126">
        <v>983</v>
      </c>
      <c r="F209" s="145" t="str">
        <f>VLOOKUP(E209,VIP!$A$2:$O15565,2,0)</f>
        <v>DRBR983</v>
      </c>
      <c r="G209" s="145" t="str">
        <f>VLOOKUP(E209,'LISTADO ATM'!$A$2:$B$900,2,0)</f>
        <v xml:space="preserve">ATM Bravo República de Colombia </v>
      </c>
      <c r="H209" s="145" t="str">
        <f>VLOOKUP(E209,VIP!$A$2:$O20526,7,FALSE)</f>
        <v>Si</v>
      </c>
      <c r="I209" s="145" t="str">
        <f>VLOOKUP(E209,VIP!$A$2:$O12491,8,FALSE)</f>
        <v>No</v>
      </c>
      <c r="J209" s="145" t="str">
        <f>VLOOKUP(E209,VIP!$A$2:$O12441,8,FALSE)</f>
        <v>No</v>
      </c>
      <c r="K209" s="145" t="str">
        <f>VLOOKUP(E209,VIP!$A$2:$O16015,6,0)</f>
        <v>NO</v>
      </c>
      <c r="L209" s="155" t="s">
        <v>2410</v>
      </c>
      <c r="M209" s="95" t="s">
        <v>2438</v>
      </c>
      <c r="N209" s="95" t="s">
        <v>2444</v>
      </c>
      <c r="O209" s="145" t="s">
        <v>2445</v>
      </c>
      <c r="P209" s="95"/>
      <c r="Q209" s="129" t="s">
        <v>2410</v>
      </c>
    </row>
    <row r="210" spans="1:17" ht="18" x14ac:dyDescent="0.25">
      <c r="A210" s="145" t="str">
        <f>VLOOKUP(E210,'LISTADO ATM'!$A$2:$C$901,3,0)</f>
        <v>ESTE</v>
      </c>
      <c r="B210" s="126">
        <v>3336007272</v>
      </c>
      <c r="C210" s="96">
        <v>44438.735462962963</v>
      </c>
      <c r="D210" s="96" t="s">
        <v>2174</v>
      </c>
      <c r="E210" s="126">
        <v>368</v>
      </c>
      <c r="F210" s="145" t="str">
        <f>VLOOKUP(E210,VIP!$A$2:$O15571,2,0)</f>
        <v xml:space="preserve">DRBR368 </v>
      </c>
      <c r="G210" s="145" t="str">
        <f>VLOOKUP(E210,'LISTADO ATM'!$A$2:$B$900,2,0)</f>
        <v>ATM Ayuntamiento Peralvillo</v>
      </c>
      <c r="H210" s="145" t="str">
        <f>VLOOKUP(E210,VIP!$A$2:$O20532,7,FALSE)</f>
        <v>N/A</v>
      </c>
      <c r="I210" s="145" t="str">
        <f>VLOOKUP(E210,VIP!$A$2:$O12497,8,FALSE)</f>
        <v>N/A</v>
      </c>
      <c r="J210" s="145" t="str">
        <f>VLOOKUP(E210,VIP!$A$2:$O12447,8,FALSE)</f>
        <v>N/A</v>
      </c>
      <c r="K210" s="145" t="str">
        <f>VLOOKUP(E210,VIP!$A$2:$O16021,6,0)</f>
        <v>N/A</v>
      </c>
      <c r="L210" s="155" t="s">
        <v>2213</v>
      </c>
      <c r="M210" s="95" t="s">
        <v>2438</v>
      </c>
      <c r="N210" s="95" t="s">
        <v>2444</v>
      </c>
      <c r="O210" s="145" t="s">
        <v>2446</v>
      </c>
      <c r="P210" s="95"/>
      <c r="Q210" s="129" t="s">
        <v>2213</v>
      </c>
    </row>
    <row r="211" spans="1:17" ht="18" x14ac:dyDescent="0.25">
      <c r="A211" s="145" t="str">
        <f>VLOOKUP(E211,'LISTADO ATM'!$A$2:$C$901,3,0)</f>
        <v>NORTE</v>
      </c>
      <c r="B211" s="126">
        <v>3336007278</v>
      </c>
      <c r="C211" s="96">
        <v>44438.739756944444</v>
      </c>
      <c r="D211" s="96" t="s">
        <v>2175</v>
      </c>
      <c r="E211" s="126">
        <v>172</v>
      </c>
      <c r="F211" s="145" t="str">
        <f>VLOOKUP(E211,VIP!$A$2:$O15570,2,0)</f>
        <v>DRBR172</v>
      </c>
      <c r="G211" s="145" t="str">
        <f>VLOOKUP(E211,'LISTADO ATM'!$A$2:$B$900,2,0)</f>
        <v xml:space="preserve">ATM UNP Guaucí </v>
      </c>
      <c r="H211" s="145" t="str">
        <f>VLOOKUP(E211,VIP!$A$2:$O20531,7,FALSE)</f>
        <v>Si</v>
      </c>
      <c r="I211" s="145" t="str">
        <f>VLOOKUP(E211,VIP!$A$2:$O12496,8,FALSE)</f>
        <v>Si</v>
      </c>
      <c r="J211" s="145" t="str">
        <f>VLOOKUP(E211,VIP!$A$2:$O12446,8,FALSE)</f>
        <v>Si</v>
      </c>
      <c r="K211" s="145" t="str">
        <f>VLOOKUP(E211,VIP!$A$2:$O16020,6,0)</f>
        <v>NO</v>
      </c>
      <c r="L211" s="155" t="s">
        <v>2213</v>
      </c>
      <c r="M211" s="95" t="s">
        <v>2438</v>
      </c>
      <c r="N211" s="95" t="s">
        <v>2444</v>
      </c>
      <c r="O211" s="145" t="s">
        <v>2581</v>
      </c>
      <c r="P211" s="95"/>
      <c r="Q211" s="129" t="s">
        <v>2213</v>
      </c>
    </row>
    <row r="212" spans="1:17" ht="18" x14ac:dyDescent="0.25">
      <c r="A212" s="145" t="str">
        <f>VLOOKUP(E212,'LISTADO ATM'!$A$2:$C$901,3,0)</f>
        <v>DISTRITO NACIONAL</v>
      </c>
      <c r="B212" s="126">
        <v>3336007286</v>
      </c>
      <c r="C212" s="96">
        <v>44438.743680555555</v>
      </c>
      <c r="D212" s="96" t="s">
        <v>2174</v>
      </c>
      <c r="E212" s="126">
        <v>517</v>
      </c>
      <c r="F212" s="145" t="str">
        <f>VLOOKUP(E212,VIP!$A$2:$O15569,2,0)</f>
        <v>DRBR517</v>
      </c>
      <c r="G212" s="145" t="str">
        <f>VLOOKUP(E212,'LISTADO ATM'!$A$2:$B$900,2,0)</f>
        <v xml:space="preserve">ATM Autobanco Oficina Sans Soucí </v>
      </c>
      <c r="H212" s="145" t="str">
        <f>VLOOKUP(E212,VIP!$A$2:$O20530,7,FALSE)</f>
        <v>Si</v>
      </c>
      <c r="I212" s="145" t="str">
        <f>VLOOKUP(E212,VIP!$A$2:$O12495,8,FALSE)</f>
        <v>Si</v>
      </c>
      <c r="J212" s="145" t="str">
        <f>VLOOKUP(E212,VIP!$A$2:$O12445,8,FALSE)</f>
        <v>Si</v>
      </c>
      <c r="K212" s="145" t="str">
        <f>VLOOKUP(E212,VIP!$A$2:$O16019,6,0)</f>
        <v>SI</v>
      </c>
      <c r="L212" s="155" t="s">
        <v>2213</v>
      </c>
      <c r="M212" s="95" t="s">
        <v>2438</v>
      </c>
      <c r="N212" s="95" t="s">
        <v>2444</v>
      </c>
      <c r="O212" s="145" t="s">
        <v>2446</v>
      </c>
      <c r="P212" s="95"/>
      <c r="Q212" s="129" t="s">
        <v>2213</v>
      </c>
    </row>
    <row r="213" spans="1:17" ht="18" x14ac:dyDescent="0.25">
      <c r="A213" s="145" t="str">
        <f>VLOOKUP(E213,'LISTADO ATM'!$A$2:$C$901,3,0)</f>
        <v>DISTRITO NACIONAL</v>
      </c>
      <c r="B213" s="126">
        <v>3336007288</v>
      </c>
      <c r="C213" s="96">
        <v>44438.745555555557</v>
      </c>
      <c r="D213" s="96" t="s">
        <v>2174</v>
      </c>
      <c r="E213" s="126">
        <v>718</v>
      </c>
      <c r="F213" s="145" t="str">
        <f>VLOOKUP(E213,VIP!$A$2:$O15568,2,0)</f>
        <v>DRBR24Y</v>
      </c>
      <c r="G213" s="145" t="str">
        <f>VLOOKUP(E213,'LISTADO ATM'!$A$2:$B$900,2,0)</f>
        <v xml:space="preserve">ATM Feria Ganadera </v>
      </c>
      <c r="H213" s="145" t="str">
        <f>VLOOKUP(E213,VIP!$A$2:$O20529,7,FALSE)</f>
        <v>Si</v>
      </c>
      <c r="I213" s="145" t="str">
        <f>VLOOKUP(E213,VIP!$A$2:$O12494,8,FALSE)</f>
        <v>Si</v>
      </c>
      <c r="J213" s="145" t="str">
        <f>VLOOKUP(E213,VIP!$A$2:$O12444,8,FALSE)</f>
        <v>Si</v>
      </c>
      <c r="K213" s="145" t="str">
        <f>VLOOKUP(E213,VIP!$A$2:$O16018,6,0)</f>
        <v>NO</v>
      </c>
      <c r="L213" s="155" t="s">
        <v>2213</v>
      </c>
      <c r="M213" s="95" t="s">
        <v>2438</v>
      </c>
      <c r="N213" s="95" t="s">
        <v>2444</v>
      </c>
      <c r="O213" s="145" t="s">
        <v>2446</v>
      </c>
      <c r="P213" s="95"/>
      <c r="Q213" s="129" t="s">
        <v>2213</v>
      </c>
    </row>
    <row r="214" spans="1:17" ht="18" x14ac:dyDescent="0.25">
      <c r="A214" s="145" t="str">
        <f>VLOOKUP(E214,'LISTADO ATM'!$A$2:$C$901,3,0)</f>
        <v>DISTRITO NACIONAL</v>
      </c>
      <c r="B214" s="126">
        <v>3336007305</v>
      </c>
      <c r="C214" s="96">
        <v>44438.754212962966</v>
      </c>
      <c r="D214" s="96" t="s">
        <v>2460</v>
      </c>
      <c r="E214" s="126">
        <v>527</v>
      </c>
      <c r="F214" s="145" t="str">
        <f>VLOOKUP(E214,VIP!$A$2:$O15567,2,0)</f>
        <v>DRBR527</v>
      </c>
      <c r="G214" s="145" t="str">
        <f>VLOOKUP(E214,'LISTADO ATM'!$A$2:$B$900,2,0)</f>
        <v>ATM Oficina Zona Oriental II</v>
      </c>
      <c r="H214" s="145" t="str">
        <f>VLOOKUP(E214,VIP!$A$2:$O20528,7,FALSE)</f>
        <v>Si</v>
      </c>
      <c r="I214" s="145" t="str">
        <f>VLOOKUP(E214,VIP!$A$2:$O12493,8,FALSE)</f>
        <v>Si</v>
      </c>
      <c r="J214" s="145" t="str">
        <f>VLOOKUP(E214,VIP!$A$2:$O12443,8,FALSE)</f>
        <v>Si</v>
      </c>
      <c r="K214" s="145" t="str">
        <f>VLOOKUP(E214,VIP!$A$2:$O16017,6,0)</f>
        <v>SI</v>
      </c>
      <c r="L214" s="155" t="s">
        <v>2548</v>
      </c>
      <c r="M214" s="95" t="s">
        <v>2438</v>
      </c>
      <c r="N214" s="95" t="s">
        <v>2444</v>
      </c>
      <c r="O214" s="145" t="s">
        <v>2461</v>
      </c>
      <c r="P214" s="95"/>
      <c r="Q214" s="129" t="s">
        <v>2548</v>
      </c>
    </row>
    <row r="215" spans="1:17" ht="18" x14ac:dyDescent="0.25">
      <c r="A215" s="145" t="str">
        <f>VLOOKUP(E215,'LISTADO ATM'!$A$2:$C$901,3,0)</f>
        <v>DISTRITO NACIONAL</v>
      </c>
      <c r="B215" s="126">
        <v>3336007307</v>
      </c>
      <c r="C215" s="96">
        <v>44438.756701388891</v>
      </c>
      <c r="D215" s="96" t="s">
        <v>2174</v>
      </c>
      <c r="E215" s="126">
        <v>390</v>
      </c>
      <c r="F215" s="145" t="str">
        <f>VLOOKUP(E215,VIP!$A$2:$O15566,2,0)</f>
        <v>DRBR390</v>
      </c>
      <c r="G215" s="145" t="str">
        <f>VLOOKUP(E215,'LISTADO ATM'!$A$2:$B$900,2,0)</f>
        <v xml:space="preserve">ATM Oficina Boca Chica II </v>
      </c>
      <c r="H215" s="145" t="str">
        <f>VLOOKUP(E215,VIP!$A$2:$O20527,7,FALSE)</f>
        <v>Si</v>
      </c>
      <c r="I215" s="145" t="str">
        <f>VLOOKUP(E215,VIP!$A$2:$O12492,8,FALSE)</f>
        <v>Si</v>
      </c>
      <c r="J215" s="145" t="str">
        <f>VLOOKUP(E215,VIP!$A$2:$O12442,8,FALSE)</f>
        <v>Si</v>
      </c>
      <c r="K215" s="145" t="str">
        <f>VLOOKUP(E215,VIP!$A$2:$O16016,6,0)</f>
        <v>NO</v>
      </c>
      <c r="L215" s="155" t="s">
        <v>2456</v>
      </c>
      <c r="M215" s="95" t="s">
        <v>2438</v>
      </c>
      <c r="N215" s="95" t="s">
        <v>2444</v>
      </c>
      <c r="O215" s="145" t="s">
        <v>2446</v>
      </c>
      <c r="P215" s="95" t="s">
        <v>2677</v>
      </c>
      <c r="Q215" s="129" t="s">
        <v>2456</v>
      </c>
    </row>
    <row r="216" spans="1:17" ht="18" x14ac:dyDescent="0.25">
      <c r="A216" s="145" t="str">
        <f>VLOOKUP(E216,'LISTADO ATM'!$A$2:$C$901,3,0)</f>
        <v>DISTRITO NACIONAL</v>
      </c>
      <c r="B216" s="126">
        <v>3336007340</v>
      </c>
      <c r="C216" s="96">
        <v>44438.780069444445</v>
      </c>
      <c r="D216" s="96" t="s">
        <v>2174</v>
      </c>
      <c r="E216" s="126">
        <v>788</v>
      </c>
      <c r="F216" s="145" t="str">
        <f>VLOOKUP(E216,VIP!$A$2:$O15567,2,0)</f>
        <v>DRBR452</v>
      </c>
      <c r="G216" s="145" t="str">
        <f>VLOOKUP(E216,'LISTADO ATM'!$A$2:$B$900,2,0)</f>
        <v xml:space="preserve">ATM Relaciones Exteriores (Cancillería) </v>
      </c>
      <c r="H216" s="145" t="str">
        <f>VLOOKUP(E216,VIP!$A$2:$O20528,7,FALSE)</f>
        <v>No</v>
      </c>
      <c r="I216" s="145" t="str">
        <f>VLOOKUP(E216,VIP!$A$2:$O12493,8,FALSE)</f>
        <v>No</v>
      </c>
      <c r="J216" s="145" t="str">
        <f>VLOOKUP(E216,VIP!$A$2:$O12443,8,FALSE)</f>
        <v>No</v>
      </c>
      <c r="K216" s="145" t="str">
        <f>VLOOKUP(E216,VIP!$A$2:$O16017,6,0)</f>
        <v>NO</v>
      </c>
      <c r="L216" s="155" t="s">
        <v>2456</v>
      </c>
      <c r="M216" s="95" t="s">
        <v>2438</v>
      </c>
      <c r="N216" s="95" t="s">
        <v>2444</v>
      </c>
      <c r="O216" s="145" t="s">
        <v>2446</v>
      </c>
      <c r="P216" s="95" t="s">
        <v>2677</v>
      </c>
      <c r="Q216" s="129" t="s">
        <v>2456</v>
      </c>
    </row>
    <row r="217" spans="1:17" ht="18" x14ac:dyDescent="0.25">
      <c r="A217" s="145" t="str">
        <f>VLOOKUP(E217,'LISTADO ATM'!$A$2:$C$901,3,0)</f>
        <v>ESTE</v>
      </c>
      <c r="B217" s="126">
        <v>3336007360</v>
      </c>
      <c r="C217" s="96">
        <v>44438.81453703704</v>
      </c>
      <c r="D217" s="96" t="s">
        <v>2460</v>
      </c>
      <c r="E217" s="126">
        <v>211</v>
      </c>
      <c r="F217" s="145" t="str">
        <f>VLOOKUP(E217,VIP!$A$2:$O15589,2,0)</f>
        <v>DRBR211</v>
      </c>
      <c r="G217" s="145" t="str">
        <f>VLOOKUP(E217,'LISTADO ATM'!$A$2:$B$900,2,0)</f>
        <v xml:space="preserve">ATM Oficina La Romana I </v>
      </c>
      <c r="H217" s="145" t="str">
        <f>VLOOKUP(E217,VIP!$A$2:$O20550,7,FALSE)</f>
        <v>Si</v>
      </c>
      <c r="I217" s="145" t="str">
        <f>VLOOKUP(E217,VIP!$A$2:$O12515,8,FALSE)</f>
        <v>Si</v>
      </c>
      <c r="J217" s="145" t="str">
        <f>VLOOKUP(E217,VIP!$A$2:$O12465,8,FALSE)</f>
        <v>Si</v>
      </c>
      <c r="K217" s="145" t="str">
        <f>VLOOKUP(E217,VIP!$A$2:$O16039,6,0)</f>
        <v>NO</v>
      </c>
      <c r="L217" s="155" t="s">
        <v>2410</v>
      </c>
      <c r="M217" s="95" t="s">
        <v>2438</v>
      </c>
      <c r="N217" s="95" t="s">
        <v>2444</v>
      </c>
      <c r="O217" s="145" t="s">
        <v>2461</v>
      </c>
      <c r="P217" s="95"/>
      <c r="Q217" s="129" t="s">
        <v>2410</v>
      </c>
    </row>
    <row r="218" spans="1:17" ht="18" x14ac:dyDescent="0.25">
      <c r="A218" s="145" t="str">
        <f>VLOOKUP(E218,'LISTADO ATM'!$A$2:$C$901,3,0)</f>
        <v>NORTE</v>
      </c>
      <c r="B218" s="126">
        <v>3336007361</v>
      </c>
      <c r="C218" s="96">
        <v>44438.81653935185</v>
      </c>
      <c r="D218" s="96" t="s">
        <v>2633</v>
      </c>
      <c r="E218" s="126">
        <v>136</v>
      </c>
      <c r="F218" s="145" t="str">
        <f>VLOOKUP(E218,VIP!$A$2:$O15588,2,0)</f>
        <v>DRBR136</v>
      </c>
      <c r="G218" s="145" t="str">
        <f>VLOOKUP(E218,'LISTADO ATM'!$A$2:$B$900,2,0)</f>
        <v>ATM S/M Xtra (Santiago)</v>
      </c>
      <c r="H218" s="145" t="str">
        <f>VLOOKUP(E218,VIP!$A$2:$O20549,7,FALSE)</f>
        <v>Si</v>
      </c>
      <c r="I218" s="145" t="str">
        <f>VLOOKUP(E218,VIP!$A$2:$O12514,8,FALSE)</f>
        <v>Si</v>
      </c>
      <c r="J218" s="145" t="str">
        <f>VLOOKUP(E218,VIP!$A$2:$O12464,8,FALSE)</f>
        <v>Si</v>
      </c>
      <c r="K218" s="145" t="str">
        <f>VLOOKUP(E218,VIP!$A$2:$O16038,6,0)</f>
        <v>NO</v>
      </c>
      <c r="L218" s="155" t="s">
        <v>2410</v>
      </c>
      <c r="M218" s="95" t="s">
        <v>2438</v>
      </c>
      <c r="N218" s="95" t="s">
        <v>2444</v>
      </c>
      <c r="O218" s="145" t="s">
        <v>2634</v>
      </c>
      <c r="P218" s="95"/>
      <c r="Q218" s="129" t="s">
        <v>2410</v>
      </c>
    </row>
    <row r="219" spans="1:17" ht="18" x14ac:dyDescent="0.25">
      <c r="A219" s="145" t="str">
        <f>VLOOKUP(E219,'LISTADO ATM'!$A$2:$C$901,3,0)</f>
        <v>NORTE</v>
      </c>
      <c r="B219" s="126">
        <v>3336007364</v>
      </c>
      <c r="C219" s="96">
        <v>44438.831944444442</v>
      </c>
      <c r="D219" s="96" t="s">
        <v>2175</v>
      </c>
      <c r="E219" s="126">
        <v>63</v>
      </c>
      <c r="F219" s="145" t="str">
        <f>VLOOKUP(E219,VIP!$A$2:$O15587,2,0)</f>
        <v>DRBR063</v>
      </c>
      <c r="G219" s="145" t="str">
        <f>VLOOKUP(E219,'LISTADO ATM'!$A$2:$B$900,2,0)</f>
        <v xml:space="preserve">ATM Oficina Villa Vásquez (Montecristi) </v>
      </c>
      <c r="H219" s="145" t="str">
        <f>VLOOKUP(E219,VIP!$A$2:$O20548,7,FALSE)</f>
        <v>Si</v>
      </c>
      <c r="I219" s="145" t="str">
        <f>VLOOKUP(E219,VIP!$A$2:$O12513,8,FALSE)</f>
        <v>Si</v>
      </c>
      <c r="J219" s="145" t="str">
        <f>VLOOKUP(E219,VIP!$A$2:$O12463,8,FALSE)</f>
        <v>Si</v>
      </c>
      <c r="K219" s="145" t="str">
        <f>VLOOKUP(E219,VIP!$A$2:$O16037,6,0)</f>
        <v>NO</v>
      </c>
      <c r="L219" s="155" t="s">
        <v>2239</v>
      </c>
      <c r="M219" s="95" t="s">
        <v>2438</v>
      </c>
      <c r="N219" s="95" t="s">
        <v>2444</v>
      </c>
      <c r="O219" s="145" t="s">
        <v>2581</v>
      </c>
      <c r="P219" s="95"/>
      <c r="Q219" s="129" t="s">
        <v>2239</v>
      </c>
    </row>
    <row r="220" spans="1:17" ht="18" x14ac:dyDescent="0.25">
      <c r="A220" s="145" t="str">
        <f>VLOOKUP(E220,'LISTADO ATM'!$A$2:$C$901,3,0)</f>
        <v>ESTE</v>
      </c>
      <c r="B220" s="126">
        <v>3336007365</v>
      </c>
      <c r="C220" s="96">
        <v>44438.834513888891</v>
      </c>
      <c r="D220" s="96" t="s">
        <v>2174</v>
      </c>
      <c r="E220" s="126">
        <v>933</v>
      </c>
      <c r="F220" s="145" t="str">
        <f>VLOOKUP(E220,VIP!$A$2:$O15586,2,0)</f>
        <v>DRBR933</v>
      </c>
      <c r="G220" s="145" t="str">
        <f>VLOOKUP(E220,'LISTADO ATM'!$A$2:$B$900,2,0)</f>
        <v>ATM Hotel Dreams Punta Cana II</v>
      </c>
      <c r="H220" s="145" t="str">
        <f>VLOOKUP(E220,VIP!$A$2:$O20547,7,FALSE)</f>
        <v>Si</v>
      </c>
      <c r="I220" s="145" t="str">
        <f>VLOOKUP(E220,VIP!$A$2:$O12512,8,FALSE)</f>
        <v>Si</v>
      </c>
      <c r="J220" s="145" t="str">
        <f>VLOOKUP(E220,VIP!$A$2:$O12462,8,FALSE)</f>
        <v>Si</v>
      </c>
      <c r="K220" s="145" t="str">
        <f>VLOOKUP(E220,VIP!$A$2:$O16036,6,0)</f>
        <v>NO</v>
      </c>
      <c r="L220" s="155" t="s">
        <v>2456</v>
      </c>
      <c r="M220" s="95" t="s">
        <v>2438</v>
      </c>
      <c r="N220" s="95" t="s">
        <v>2444</v>
      </c>
      <c r="O220" s="145" t="s">
        <v>2446</v>
      </c>
      <c r="P220" s="95"/>
      <c r="Q220" s="129" t="s">
        <v>2456</v>
      </c>
    </row>
    <row r="221" spans="1:17" ht="18" x14ac:dyDescent="0.25">
      <c r="A221" s="145" t="str">
        <f>VLOOKUP(E221,'LISTADO ATM'!$A$2:$C$901,3,0)</f>
        <v>NORTE</v>
      </c>
      <c r="B221" s="126">
        <v>3336007367</v>
      </c>
      <c r="C221" s="96">
        <v>44438.838946759257</v>
      </c>
      <c r="D221" s="96" t="s">
        <v>2460</v>
      </c>
      <c r="E221" s="126">
        <v>144</v>
      </c>
      <c r="F221" s="145" t="str">
        <f>VLOOKUP(E221,VIP!$A$2:$O15585,2,0)</f>
        <v>DRBR144</v>
      </c>
      <c r="G221" s="145" t="str">
        <f>VLOOKUP(E221,'LISTADO ATM'!$A$2:$B$900,2,0)</f>
        <v xml:space="preserve">ATM Oficina Villa Altagracia </v>
      </c>
      <c r="H221" s="145" t="str">
        <f>VLOOKUP(E221,VIP!$A$2:$O20546,7,FALSE)</f>
        <v>Si</v>
      </c>
      <c r="I221" s="145" t="str">
        <f>VLOOKUP(E221,VIP!$A$2:$O12511,8,FALSE)</f>
        <v>Si</v>
      </c>
      <c r="J221" s="145" t="str">
        <f>VLOOKUP(E221,VIP!$A$2:$O12461,8,FALSE)</f>
        <v>Si</v>
      </c>
      <c r="K221" s="145" t="str">
        <f>VLOOKUP(E221,VIP!$A$2:$O16035,6,0)</f>
        <v>SI</v>
      </c>
      <c r="L221" s="155" t="s">
        <v>2410</v>
      </c>
      <c r="M221" s="95" t="s">
        <v>2438</v>
      </c>
      <c r="N221" s="95" t="s">
        <v>2444</v>
      </c>
      <c r="O221" s="145" t="s">
        <v>2461</v>
      </c>
      <c r="P221" s="95"/>
      <c r="Q221" s="129" t="s">
        <v>2410</v>
      </c>
    </row>
    <row r="222" spans="1:17" ht="18" x14ac:dyDescent="0.25">
      <c r="A222" s="145" t="str">
        <f>VLOOKUP(E222,'LISTADO ATM'!$A$2:$C$901,3,0)</f>
        <v>SUR</v>
      </c>
      <c r="B222" s="126">
        <v>3336007368</v>
      </c>
      <c r="C222" s="96">
        <v>44438.83971064815</v>
      </c>
      <c r="D222" s="96" t="s">
        <v>2460</v>
      </c>
      <c r="E222" s="126">
        <v>342</v>
      </c>
      <c r="F222" s="145" t="str">
        <f>VLOOKUP(E222,VIP!$A$2:$O15584,2,0)</f>
        <v>DRBR342</v>
      </c>
      <c r="G222" s="145" t="str">
        <f>VLOOKUP(E222,'LISTADO ATM'!$A$2:$B$900,2,0)</f>
        <v>ATM Oficina Obras Públicas Azua</v>
      </c>
      <c r="H222" s="145" t="str">
        <f>VLOOKUP(E222,VIP!$A$2:$O20545,7,FALSE)</f>
        <v>Si</v>
      </c>
      <c r="I222" s="145" t="str">
        <f>VLOOKUP(E222,VIP!$A$2:$O12510,8,FALSE)</f>
        <v>Si</v>
      </c>
      <c r="J222" s="145" t="str">
        <f>VLOOKUP(E222,VIP!$A$2:$O12460,8,FALSE)</f>
        <v>Si</v>
      </c>
      <c r="K222" s="145" t="str">
        <f>VLOOKUP(E222,VIP!$A$2:$O16034,6,0)</f>
        <v>SI</v>
      </c>
      <c r="L222" s="155" t="s">
        <v>2410</v>
      </c>
      <c r="M222" s="95" t="s">
        <v>2438</v>
      </c>
      <c r="N222" s="95" t="s">
        <v>2444</v>
      </c>
      <c r="O222" s="145" t="s">
        <v>2461</v>
      </c>
      <c r="P222" s="95"/>
      <c r="Q222" s="129" t="s">
        <v>2410</v>
      </c>
    </row>
    <row r="223" spans="1:17" ht="18" x14ac:dyDescent="0.25">
      <c r="A223" s="145" t="str">
        <f>VLOOKUP(E223,'LISTADO ATM'!$A$2:$C$901,3,0)</f>
        <v>SUR</v>
      </c>
      <c r="B223" s="126">
        <v>3336007369</v>
      </c>
      <c r="C223" s="96">
        <v>44438.840312499997</v>
      </c>
      <c r="D223" s="96" t="s">
        <v>2460</v>
      </c>
      <c r="E223" s="126">
        <v>891</v>
      </c>
      <c r="F223" s="145" t="str">
        <f>VLOOKUP(E223,VIP!$A$2:$O15583,2,0)</f>
        <v>DRBR891</v>
      </c>
      <c r="G223" s="145" t="str">
        <f>VLOOKUP(E223,'LISTADO ATM'!$A$2:$B$900,2,0)</f>
        <v xml:space="preserve">ATM Estación Texaco (Barahona) </v>
      </c>
      <c r="H223" s="145" t="str">
        <f>VLOOKUP(E223,VIP!$A$2:$O20544,7,FALSE)</f>
        <v>Si</v>
      </c>
      <c r="I223" s="145" t="str">
        <f>VLOOKUP(E223,VIP!$A$2:$O12509,8,FALSE)</f>
        <v>Si</v>
      </c>
      <c r="J223" s="145" t="str">
        <f>VLOOKUP(E223,VIP!$A$2:$O12459,8,FALSE)</f>
        <v>Si</v>
      </c>
      <c r="K223" s="145" t="str">
        <f>VLOOKUP(E223,VIP!$A$2:$O16033,6,0)</f>
        <v>NO</v>
      </c>
      <c r="L223" s="155" t="s">
        <v>2410</v>
      </c>
      <c r="M223" s="157" t="s">
        <v>2533</v>
      </c>
      <c r="N223" s="131" t="s">
        <v>2645</v>
      </c>
      <c r="O223" s="145" t="s">
        <v>2461</v>
      </c>
      <c r="P223" s="95"/>
      <c r="Q223" s="225" t="s">
        <v>2762</v>
      </c>
    </row>
    <row r="224" spans="1:17" ht="18" x14ac:dyDescent="0.25">
      <c r="A224" s="145" t="str">
        <f>VLOOKUP(E224,'LISTADO ATM'!$A$2:$C$901,3,0)</f>
        <v>ESTE</v>
      </c>
      <c r="B224" s="126">
        <v>3336007370</v>
      </c>
      <c r="C224" s="96">
        <v>44438.840914351851</v>
      </c>
      <c r="D224" s="96" t="s">
        <v>2460</v>
      </c>
      <c r="E224" s="126">
        <v>899</v>
      </c>
      <c r="F224" s="145" t="str">
        <f>VLOOKUP(E224,VIP!$A$2:$O15582,2,0)</f>
        <v>DRBR899</v>
      </c>
      <c r="G224" s="145" t="str">
        <f>VLOOKUP(E224,'LISTADO ATM'!$A$2:$B$900,2,0)</f>
        <v xml:space="preserve">ATM Oficina Punta Cana </v>
      </c>
      <c r="H224" s="145" t="str">
        <f>VLOOKUP(E224,VIP!$A$2:$O20543,7,FALSE)</f>
        <v>Si</v>
      </c>
      <c r="I224" s="145" t="str">
        <f>VLOOKUP(E224,VIP!$A$2:$O12508,8,FALSE)</f>
        <v>Si</v>
      </c>
      <c r="J224" s="145" t="str">
        <f>VLOOKUP(E224,VIP!$A$2:$O12458,8,FALSE)</f>
        <v>Si</v>
      </c>
      <c r="K224" s="145" t="str">
        <f>VLOOKUP(E224,VIP!$A$2:$O16032,6,0)</f>
        <v>NO</v>
      </c>
      <c r="L224" s="155" t="s">
        <v>2410</v>
      </c>
      <c r="M224" s="95" t="s">
        <v>2438</v>
      </c>
      <c r="N224" s="95" t="s">
        <v>2444</v>
      </c>
      <c r="O224" s="145" t="s">
        <v>2461</v>
      </c>
      <c r="P224" s="95"/>
      <c r="Q224" s="129" t="s">
        <v>2410</v>
      </c>
    </row>
    <row r="225" spans="1:17" ht="18" x14ac:dyDescent="0.25">
      <c r="A225" s="145" t="str">
        <f>VLOOKUP(E225,'LISTADO ATM'!$A$2:$C$901,3,0)</f>
        <v>DISTRITO NACIONAL</v>
      </c>
      <c r="B225" s="126">
        <v>3336007371</v>
      </c>
      <c r="C225" s="96">
        <v>44438.84175925926</v>
      </c>
      <c r="D225" s="96" t="s">
        <v>2441</v>
      </c>
      <c r="E225" s="126">
        <v>540</v>
      </c>
      <c r="F225" s="145" t="str">
        <f>VLOOKUP(E225,VIP!$A$2:$O15581,2,0)</f>
        <v>DRBR540</v>
      </c>
      <c r="G225" s="145" t="str">
        <f>VLOOKUP(E225,'LISTADO ATM'!$A$2:$B$900,2,0)</f>
        <v xml:space="preserve">ATM Autoservicio Sambil I </v>
      </c>
      <c r="H225" s="145" t="str">
        <f>VLOOKUP(E225,VIP!$A$2:$O20542,7,FALSE)</f>
        <v>Si</v>
      </c>
      <c r="I225" s="145" t="str">
        <f>VLOOKUP(E225,VIP!$A$2:$O12507,8,FALSE)</f>
        <v>Si</v>
      </c>
      <c r="J225" s="145" t="str">
        <f>VLOOKUP(E225,VIP!$A$2:$O12457,8,FALSE)</f>
        <v>Si</v>
      </c>
      <c r="K225" s="145" t="str">
        <f>VLOOKUP(E225,VIP!$A$2:$O16031,6,0)</f>
        <v>NO</v>
      </c>
      <c r="L225" s="155" t="s">
        <v>2410</v>
      </c>
      <c r="M225" s="95" t="s">
        <v>2438</v>
      </c>
      <c r="N225" s="95" t="s">
        <v>2444</v>
      </c>
      <c r="O225" s="145" t="s">
        <v>2445</v>
      </c>
      <c r="P225" s="95"/>
      <c r="Q225" s="129" t="s">
        <v>2410</v>
      </c>
    </row>
    <row r="226" spans="1:17" ht="18" x14ac:dyDescent="0.25">
      <c r="A226" s="145" t="str">
        <f>VLOOKUP(E226,'LISTADO ATM'!$A$2:$C$901,3,0)</f>
        <v>DISTRITO NACIONAL</v>
      </c>
      <c r="B226" s="126">
        <v>3336007372</v>
      </c>
      <c r="C226" s="96">
        <v>44438.842418981483</v>
      </c>
      <c r="D226" s="96" t="s">
        <v>2460</v>
      </c>
      <c r="E226" s="126">
        <v>354</v>
      </c>
      <c r="F226" s="145" t="str">
        <f>VLOOKUP(E226,VIP!$A$2:$O15580,2,0)</f>
        <v>DRBR354</v>
      </c>
      <c r="G226" s="145" t="str">
        <f>VLOOKUP(E226,'LISTADO ATM'!$A$2:$B$900,2,0)</f>
        <v xml:space="preserve">ATM Oficina Núñez de Cáceres II </v>
      </c>
      <c r="H226" s="145" t="str">
        <f>VLOOKUP(E226,VIP!$A$2:$O20541,7,FALSE)</f>
        <v>Si</v>
      </c>
      <c r="I226" s="145" t="str">
        <f>VLOOKUP(E226,VIP!$A$2:$O12506,8,FALSE)</f>
        <v>Si</v>
      </c>
      <c r="J226" s="145" t="str">
        <f>VLOOKUP(E226,VIP!$A$2:$O12456,8,FALSE)</f>
        <v>Si</v>
      </c>
      <c r="K226" s="145" t="str">
        <f>VLOOKUP(E226,VIP!$A$2:$O16030,6,0)</f>
        <v>NO</v>
      </c>
      <c r="L226" s="155" t="s">
        <v>2410</v>
      </c>
      <c r="M226" s="95" t="s">
        <v>2438</v>
      </c>
      <c r="N226" s="95" t="s">
        <v>2444</v>
      </c>
      <c r="O226" s="145" t="s">
        <v>2461</v>
      </c>
      <c r="P226" s="95"/>
      <c r="Q226" s="129" t="s">
        <v>2410</v>
      </c>
    </row>
    <row r="227" spans="1:17" ht="18" x14ac:dyDescent="0.25">
      <c r="A227" s="145" t="str">
        <f>VLOOKUP(E227,'LISTADO ATM'!$A$2:$C$901,3,0)</f>
        <v>DISTRITO NACIONAL</v>
      </c>
      <c r="B227" s="126">
        <v>3336007373</v>
      </c>
      <c r="C227" s="96">
        <v>44438.843171296299</v>
      </c>
      <c r="D227" s="96" t="s">
        <v>2441</v>
      </c>
      <c r="E227" s="126">
        <v>300</v>
      </c>
      <c r="F227" s="145" t="str">
        <f>VLOOKUP(E227,VIP!$A$2:$O15579,2,0)</f>
        <v>DRBR300</v>
      </c>
      <c r="G227" s="145" t="str">
        <f>VLOOKUP(E227,'LISTADO ATM'!$A$2:$B$900,2,0)</f>
        <v xml:space="preserve">ATM S/M Aprezio Los Guaricanos </v>
      </c>
      <c r="H227" s="145" t="str">
        <f>VLOOKUP(E227,VIP!$A$2:$O20540,7,FALSE)</f>
        <v>Si</v>
      </c>
      <c r="I227" s="145" t="str">
        <f>VLOOKUP(E227,VIP!$A$2:$O12505,8,FALSE)</f>
        <v>Si</v>
      </c>
      <c r="J227" s="145" t="str">
        <f>VLOOKUP(E227,VIP!$A$2:$O12455,8,FALSE)</f>
        <v>Si</v>
      </c>
      <c r="K227" s="145" t="str">
        <f>VLOOKUP(E227,VIP!$A$2:$O16029,6,0)</f>
        <v>NO</v>
      </c>
      <c r="L227" s="155" t="s">
        <v>2410</v>
      </c>
      <c r="M227" s="95" t="s">
        <v>2438</v>
      </c>
      <c r="N227" s="95" t="s">
        <v>2444</v>
      </c>
      <c r="O227" s="145" t="s">
        <v>2445</v>
      </c>
      <c r="P227" s="95"/>
      <c r="Q227" s="129" t="s">
        <v>2410</v>
      </c>
    </row>
    <row r="228" spans="1:17" ht="18" x14ac:dyDescent="0.25">
      <c r="A228" s="145" t="str">
        <f>VLOOKUP(E228,'LISTADO ATM'!$A$2:$C$901,3,0)</f>
        <v>ESTE</v>
      </c>
      <c r="B228" s="126">
        <v>3336007374</v>
      </c>
      <c r="C228" s="96">
        <v>44438.844456018516</v>
      </c>
      <c r="D228" s="96" t="s">
        <v>2460</v>
      </c>
      <c r="E228" s="126">
        <v>268</v>
      </c>
      <c r="F228" s="145" t="str">
        <f>VLOOKUP(E228,VIP!$A$2:$O15578,2,0)</f>
        <v>DRBR268</v>
      </c>
      <c r="G228" s="145" t="str">
        <f>VLOOKUP(E228,'LISTADO ATM'!$A$2:$B$900,2,0)</f>
        <v xml:space="preserve">ATM Autobanco La Altagracia (Higuey) </v>
      </c>
      <c r="H228" s="145" t="str">
        <f>VLOOKUP(E228,VIP!$A$2:$O20539,7,FALSE)</f>
        <v>Si</v>
      </c>
      <c r="I228" s="145" t="str">
        <f>VLOOKUP(E228,VIP!$A$2:$O12504,8,FALSE)</f>
        <v>Si</v>
      </c>
      <c r="J228" s="145" t="str">
        <f>VLOOKUP(E228,VIP!$A$2:$O12454,8,FALSE)</f>
        <v>Si</v>
      </c>
      <c r="K228" s="145" t="str">
        <f>VLOOKUP(E228,VIP!$A$2:$O16028,6,0)</f>
        <v>NO</v>
      </c>
      <c r="L228" s="155" t="s">
        <v>2410</v>
      </c>
      <c r="M228" s="95" t="s">
        <v>2438</v>
      </c>
      <c r="N228" s="95" t="s">
        <v>2444</v>
      </c>
      <c r="O228" s="145" t="s">
        <v>2461</v>
      </c>
      <c r="P228" s="95"/>
      <c r="Q228" s="129" t="s">
        <v>2410</v>
      </c>
    </row>
    <row r="229" spans="1:17" ht="18" x14ac:dyDescent="0.25">
      <c r="A229" s="145" t="str">
        <f>VLOOKUP(E229,'LISTADO ATM'!$A$2:$C$901,3,0)</f>
        <v>NORTE</v>
      </c>
      <c r="B229" s="126">
        <v>3336007375</v>
      </c>
      <c r="C229" s="96">
        <v>44438.844988425924</v>
      </c>
      <c r="D229" s="96" t="s">
        <v>2460</v>
      </c>
      <c r="E229" s="126">
        <v>687</v>
      </c>
      <c r="F229" s="145" t="str">
        <f>VLOOKUP(E229,VIP!$A$2:$O15577,2,0)</f>
        <v>DRBR687</v>
      </c>
      <c r="G229" s="145" t="str">
        <f>VLOOKUP(E229,'LISTADO ATM'!$A$2:$B$900,2,0)</f>
        <v>ATM Oficina Monterrico II</v>
      </c>
      <c r="H229" s="145" t="str">
        <f>VLOOKUP(E229,VIP!$A$2:$O20538,7,FALSE)</f>
        <v>NO</v>
      </c>
      <c r="I229" s="145" t="str">
        <f>VLOOKUP(E229,VIP!$A$2:$O12503,8,FALSE)</f>
        <v>NO</v>
      </c>
      <c r="J229" s="145" t="str">
        <f>VLOOKUP(E229,VIP!$A$2:$O12453,8,FALSE)</f>
        <v>NO</v>
      </c>
      <c r="K229" s="145" t="str">
        <f>VLOOKUP(E229,VIP!$A$2:$O16027,6,0)</f>
        <v>SI</v>
      </c>
      <c r="L229" s="155" t="s">
        <v>2410</v>
      </c>
      <c r="M229" s="95" t="s">
        <v>2438</v>
      </c>
      <c r="N229" s="95" t="s">
        <v>2444</v>
      </c>
      <c r="O229" s="145" t="s">
        <v>2461</v>
      </c>
      <c r="P229" s="95"/>
      <c r="Q229" s="129" t="s">
        <v>2410</v>
      </c>
    </row>
    <row r="230" spans="1:17" ht="18" x14ac:dyDescent="0.25">
      <c r="A230" s="145" t="str">
        <f>VLOOKUP(E230,'LISTADO ATM'!$A$2:$C$901,3,0)</f>
        <v>NORTE</v>
      </c>
      <c r="B230" s="126">
        <v>3336007376</v>
      </c>
      <c r="C230" s="96">
        <v>44438.845833333333</v>
      </c>
      <c r="D230" s="96" t="s">
        <v>2460</v>
      </c>
      <c r="E230" s="126">
        <v>645</v>
      </c>
      <c r="F230" s="145" t="str">
        <f>VLOOKUP(E230,VIP!$A$2:$O15576,2,0)</f>
        <v>DRBR329</v>
      </c>
      <c r="G230" s="145" t="str">
        <f>VLOOKUP(E230,'LISTADO ATM'!$A$2:$B$900,2,0)</f>
        <v xml:space="preserve">ATM UNP Cabrera </v>
      </c>
      <c r="H230" s="145" t="str">
        <f>VLOOKUP(E230,VIP!$A$2:$O20537,7,FALSE)</f>
        <v>Si</v>
      </c>
      <c r="I230" s="145" t="str">
        <f>VLOOKUP(E230,VIP!$A$2:$O12502,8,FALSE)</f>
        <v>Si</v>
      </c>
      <c r="J230" s="145" t="str">
        <f>VLOOKUP(E230,VIP!$A$2:$O12452,8,FALSE)</f>
        <v>Si</v>
      </c>
      <c r="K230" s="145" t="str">
        <f>VLOOKUP(E230,VIP!$A$2:$O16026,6,0)</f>
        <v>NO</v>
      </c>
      <c r="L230" s="155" t="s">
        <v>2434</v>
      </c>
      <c r="M230" s="95" t="s">
        <v>2438</v>
      </c>
      <c r="N230" s="95" t="s">
        <v>2444</v>
      </c>
      <c r="O230" s="145" t="s">
        <v>2461</v>
      </c>
      <c r="P230" s="95"/>
      <c r="Q230" s="129" t="s">
        <v>2434</v>
      </c>
    </row>
    <row r="231" spans="1:17" ht="18" x14ac:dyDescent="0.25">
      <c r="A231" s="145" t="str">
        <f>VLOOKUP(E231,'LISTADO ATM'!$A$2:$C$901,3,0)</f>
        <v>NORTE</v>
      </c>
      <c r="B231" s="126">
        <v>3336007378</v>
      </c>
      <c r="C231" s="96">
        <v>44438.847939814812</v>
      </c>
      <c r="D231" s="96" t="s">
        <v>2175</v>
      </c>
      <c r="E231" s="126">
        <v>728</v>
      </c>
      <c r="F231" s="145" t="str">
        <f>VLOOKUP(E231,VIP!$A$2:$O15575,2,0)</f>
        <v>DRBR051</v>
      </c>
      <c r="G231" s="145" t="str">
        <f>VLOOKUP(E231,'LISTADO ATM'!$A$2:$B$900,2,0)</f>
        <v xml:space="preserve">ATM UNP La Vega Oficina Regional Norcentral </v>
      </c>
      <c r="H231" s="145" t="str">
        <f>VLOOKUP(E231,VIP!$A$2:$O20536,7,FALSE)</f>
        <v>Si</v>
      </c>
      <c r="I231" s="145" t="str">
        <f>VLOOKUP(E231,VIP!$A$2:$O12501,8,FALSE)</f>
        <v>Si</v>
      </c>
      <c r="J231" s="145" t="str">
        <f>VLOOKUP(E231,VIP!$A$2:$O12451,8,FALSE)</f>
        <v>Si</v>
      </c>
      <c r="K231" s="145" t="str">
        <f>VLOOKUP(E231,VIP!$A$2:$O16025,6,0)</f>
        <v>SI</v>
      </c>
      <c r="L231" s="155" t="s">
        <v>2213</v>
      </c>
      <c r="M231" s="95" t="s">
        <v>2438</v>
      </c>
      <c r="N231" s="95" t="s">
        <v>2444</v>
      </c>
      <c r="O231" s="145" t="s">
        <v>2581</v>
      </c>
      <c r="P231" s="95"/>
      <c r="Q231" s="129" t="s">
        <v>2213</v>
      </c>
    </row>
    <row r="232" spans="1:17" ht="18" x14ac:dyDescent="0.25">
      <c r="A232" s="145" t="str">
        <f>VLOOKUP(E232,'LISTADO ATM'!$A$2:$C$901,3,0)</f>
        <v>SUR</v>
      </c>
      <c r="B232" s="126">
        <v>3336007379</v>
      </c>
      <c r="C232" s="96">
        <v>44438.849502314813</v>
      </c>
      <c r="D232" s="96" t="s">
        <v>2174</v>
      </c>
      <c r="E232" s="126">
        <v>103</v>
      </c>
      <c r="F232" s="145" t="str">
        <f>VLOOKUP(E232,VIP!$A$2:$O15574,2,0)</f>
        <v>DRBR103</v>
      </c>
      <c r="G232" s="145" t="str">
        <f>VLOOKUP(E232,'LISTADO ATM'!$A$2:$B$900,2,0)</f>
        <v xml:space="preserve">ATM Oficina Las Matas de Farfán </v>
      </c>
      <c r="H232" s="145" t="str">
        <f>VLOOKUP(E232,VIP!$A$2:$O20535,7,FALSE)</f>
        <v>Si</v>
      </c>
      <c r="I232" s="145" t="str">
        <f>VLOOKUP(E232,VIP!$A$2:$O12500,8,FALSE)</f>
        <v>Si</v>
      </c>
      <c r="J232" s="145" t="str">
        <f>VLOOKUP(E232,VIP!$A$2:$O12450,8,FALSE)</f>
        <v>Si</v>
      </c>
      <c r="K232" s="145" t="str">
        <f>VLOOKUP(E232,VIP!$A$2:$O16024,6,0)</f>
        <v>NO</v>
      </c>
      <c r="L232" s="155" t="s">
        <v>2213</v>
      </c>
      <c r="M232" s="95" t="s">
        <v>2438</v>
      </c>
      <c r="N232" s="95" t="s">
        <v>2444</v>
      </c>
      <c r="O232" s="145" t="s">
        <v>2446</v>
      </c>
      <c r="P232" s="95"/>
      <c r="Q232" s="129" t="s">
        <v>2213</v>
      </c>
    </row>
    <row r="233" spans="1:17" ht="18" x14ac:dyDescent="0.25">
      <c r="A233" s="145" t="str">
        <f>VLOOKUP(E233,'LISTADO ATM'!$A$2:$C$901,3,0)</f>
        <v>NORTE</v>
      </c>
      <c r="B233" s="126">
        <v>3336007380</v>
      </c>
      <c r="C233" s="96">
        <v>44438.850208333337</v>
      </c>
      <c r="D233" s="96" t="s">
        <v>2175</v>
      </c>
      <c r="E233" s="126">
        <v>95</v>
      </c>
      <c r="F233" s="145" t="str">
        <f>VLOOKUP(E233,VIP!$A$2:$O15573,2,0)</f>
        <v>DRBR095</v>
      </c>
      <c r="G233" s="145" t="str">
        <f>VLOOKUP(E233,'LISTADO ATM'!$A$2:$B$900,2,0)</f>
        <v xml:space="preserve">ATM Oficina Tenares </v>
      </c>
      <c r="H233" s="145" t="str">
        <f>VLOOKUP(E233,VIP!$A$2:$O20534,7,FALSE)</f>
        <v>Si</v>
      </c>
      <c r="I233" s="145" t="str">
        <f>VLOOKUP(E233,VIP!$A$2:$O12499,8,FALSE)</f>
        <v>Si</v>
      </c>
      <c r="J233" s="145" t="str">
        <f>VLOOKUP(E233,VIP!$A$2:$O12449,8,FALSE)</f>
        <v>Si</v>
      </c>
      <c r="K233" s="145" t="str">
        <f>VLOOKUP(E233,VIP!$A$2:$O16023,6,0)</f>
        <v>SI</v>
      </c>
      <c r="L233" s="155" t="s">
        <v>2213</v>
      </c>
      <c r="M233" s="95" t="s">
        <v>2438</v>
      </c>
      <c r="N233" s="95" t="s">
        <v>2444</v>
      </c>
      <c r="O233" s="145" t="s">
        <v>2581</v>
      </c>
      <c r="P233" s="95"/>
      <c r="Q233" s="129" t="s">
        <v>2213</v>
      </c>
    </row>
    <row r="234" spans="1:17" ht="18" x14ac:dyDescent="0.25">
      <c r="A234" s="145" t="str">
        <f>VLOOKUP(E234,'LISTADO ATM'!$A$2:$C$901,3,0)</f>
        <v>ESTE</v>
      </c>
      <c r="B234" s="126">
        <v>3336007381</v>
      </c>
      <c r="C234" s="96">
        <v>44438.850891203707</v>
      </c>
      <c r="D234" s="96" t="s">
        <v>2174</v>
      </c>
      <c r="E234" s="126">
        <v>912</v>
      </c>
      <c r="F234" s="145" t="str">
        <f>VLOOKUP(E234,VIP!$A$2:$O15572,2,0)</f>
        <v>DRBR973</v>
      </c>
      <c r="G234" s="145" t="str">
        <f>VLOOKUP(E234,'LISTADO ATM'!$A$2:$B$900,2,0)</f>
        <v xml:space="preserve">ATM Oficina San Pedro II </v>
      </c>
      <c r="H234" s="145" t="str">
        <f>VLOOKUP(E234,VIP!$A$2:$O20533,7,FALSE)</f>
        <v>Si</v>
      </c>
      <c r="I234" s="145" t="str">
        <f>VLOOKUP(E234,VIP!$A$2:$O12498,8,FALSE)</f>
        <v>Si</v>
      </c>
      <c r="J234" s="145" t="str">
        <f>VLOOKUP(E234,VIP!$A$2:$O12448,8,FALSE)</f>
        <v>Si</v>
      </c>
      <c r="K234" s="145" t="str">
        <f>VLOOKUP(E234,VIP!$A$2:$O16022,6,0)</f>
        <v>SI</v>
      </c>
      <c r="L234" s="155" t="s">
        <v>2213</v>
      </c>
      <c r="M234" s="95" t="s">
        <v>2438</v>
      </c>
      <c r="N234" s="95" t="s">
        <v>2444</v>
      </c>
      <c r="O234" s="145" t="s">
        <v>2446</v>
      </c>
      <c r="P234" s="95"/>
      <c r="Q234" s="129" t="s">
        <v>2213</v>
      </c>
    </row>
    <row r="235" spans="1:17" ht="18" x14ac:dyDescent="0.25">
      <c r="A235" s="145" t="str">
        <f>VLOOKUP(E235,'LISTADO ATM'!$A$2:$C$901,3,0)</f>
        <v>SUR</v>
      </c>
      <c r="B235" s="126">
        <v>3336007382</v>
      </c>
      <c r="C235" s="96">
        <v>44438.852523148147</v>
      </c>
      <c r="D235" s="96" t="s">
        <v>2174</v>
      </c>
      <c r="E235" s="126">
        <v>512</v>
      </c>
      <c r="F235" s="145" t="str">
        <f>VLOOKUP(E235,VIP!$A$2:$O15571,2,0)</f>
        <v>DRBR512</v>
      </c>
      <c r="G235" s="145" t="str">
        <f>VLOOKUP(E235,'LISTADO ATM'!$A$2:$B$900,2,0)</f>
        <v>ATM Plaza Jesús Ferreira</v>
      </c>
      <c r="H235" s="145" t="str">
        <f>VLOOKUP(E235,VIP!$A$2:$O20532,7,FALSE)</f>
        <v>N/A</v>
      </c>
      <c r="I235" s="145" t="str">
        <f>VLOOKUP(E235,VIP!$A$2:$O12497,8,FALSE)</f>
        <v>N/A</v>
      </c>
      <c r="J235" s="145" t="str">
        <f>VLOOKUP(E235,VIP!$A$2:$O12447,8,FALSE)</f>
        <v>N/A</v>
      </c>
      <c r="K235" s="145" t="str">
        <f>VLOOKUP(E235,VIP!$A$2:$O16021,6,0)</f>
        <v>N/A</v>
      </c>
      <c r="L235" s="155" t="s">
        <v>2213</v>
      </c>
      <c r="M235" s="95" t="s">
        <v>2438</v>
      </c>
      <c r="N235" s="95" t="s">
        <v>2444</v>
      </c>
      <c r="O235" s="145" t="s">
        <v>2446</v>
      </c>
      <c r="P235" s="95"/>
      <c r="Q235" s="129" t="s">
        <v>2213</v>
      </c>
    </row>
    <row r="236" spans="1:17" ht="18" x14ac:dyDescent="0.25">
      <c r="A236" s="145" t="str">
        <f>VLOOKUP(E236,'LISTADO ATM'!$A$2:$C$901,3,0)</f>
        <v>NORTE</v>
      </c>
      <c r="B236" s="126">
        <v>3336007383</v>
      </c>
      <c r="C236" s="96">
        <v>44438.853425925925</v>
      </c>
      <c r="D236" s="96" t="s">
        <v>2175</v>
      </c>
      <c r="E236" s="126">
        <v>511</v>
      </c>
      <c r="F236" s="145" t="str">
        <f>VLOOKUP(E236,VIP!$A$2:$O15570,2,0)</f>
        <v>DRBR511</v>
      </c>
      <c r="G236" s="145" t="str">
        <f>VLOOKUP(E236,'LISTADO ATM'!$A$2:$B$900,2,0)</f>
        <v xml:space="preserve">ATM UNP Río San Juan (Nagua) </v>
      </c>
      <c r="H236" s="145" t="str">
        <f>VLOOKUP(E236,VIP!$A$2:$O20531,7,FALSE)</f>
        <v>Si</v>
      </c>
      <c r="I236" s="145" t="str">
        <f>VLOOKUP(E236,VIP!$A$2:$O12496,8,FALSE)</f>
        <v>Si</v>
      </c>
      <c r="J236" s="145" t="str">
        <f>VLOOKUP(E236,VIP!$A$2:$O12446,8,FALSE)</f>
        <v>Si</v>
      </c>
      <c r="K236" s="145" t="str">
        <f>VLOOKUP(E236,VIP!$A$2:$O16020,6,0)</f>
        <v>NO</v>
      </c>
      <c r="L236" s="155" t="s">
        <v>2213</v>
      </c>
      <c r="M236" s="95" t="s">
        <v>2438</v>
      </c>
      <c r="N236" s="95" t="s">
        <v>2444</v>
      </c>
      <c r="O236" s="145" t="s">
        <v>2581</v>
      </c>
      <c r="P236" s="95"/>
      <c r="Q236" s="129" t="s">
        <v>2213</v>
      </c>
    </row>
    <row r="237" spans="1:17" ht="18" x14ac:dyDescent="0.25">
      <c r="A237" s="145" t="str">
        <f>VLOOKUP(E237,'LISTADO ATM'!$A$2:$C$901,3,0)</f>
        <v>SUR</v>
      </c>
      <c r="B237" s="126">
        <v>3336007384</v>
      </c>
      <c r="C237" s="96">
        <v>44438.855092592596</v>
      </c>
      <c r="D237" s="96" t="s">
        <v>2174</v>
      </c>
      <c r="E237" s="126">
        <v>134</v>
      </c>
      <c r="F237" s="145" t="str">
        <f>VLOOKUP(E237,VIP!$A$2:$O15569,2,0)</f>
        <v>DRBR134</v>
      </c>
      <c r="G237" s="145" t="str">
        <f>VLOOKUP(E237,'LISTADO ATM'!$A$2:$B$900,2,0)</f>
        <v xml:space="preserve">ATM Oficina San José de Ocoa </v>
      </c>
      <c r="H237" s="145" t="str">
        <f>VLOOKUP(E237,VIP!$A$2:$O20530,7,FALSE)</f>
        <v>Si</v>
      </c>
      <c r="I237" s="145" t="str">
        <f>VLOOKUP(E237,VIP!$A$2:$O12495,8,FALSE)</f>
        <v>Si</v>
      </c>
      <c r="J237" s="145" t="str">
        <f>VLOOKUP(E237,VIP!$A$2:$O12445,8,FALSE)</f>
        <v>Si</v>
      </c>
      <c r="K237" s="145" t="str">
        <f>VLOOKUP(E237,VIP!$A$2:$O16019,6,0)</f>
        <v>SI</v>
      </c>
      <c r="L237" s="155" t="s">
        <v>2213</v>
      </c>
      <c r="M237" s="95" t="s">
        <v>2438</v>
      </c>
      <c r="N237" s="95" t="s">
        <v>2444</v>
      </c>
      <c r="O237" s="145" t="s">
        <v>2446</v>
      </c>
      <c r="P237" s="95"/>
      <c r="Q237" s="129" t="s">
        <v>2213</v>
      </c>
    </row>
    <row r="238" spans="1:17" ht="18" x14ac:dyDescent="0.25">
      <c r="A238" s="145" t="str">
        <f>VLOOKUP(E238,'LISTADO ATM'!$A$2:$C$901,3,0)</f>
        <v>DISTRITO NACIONAL</v>
      </c>
      <c r="B238" s="126">
        <v>3336007385</v>
      </c>
      <c r="C238" s="96">
        <v>44438.856990740744</v>
      </c>
      <c r="D238" s="96" t="s">
        <v>2174</v>
      </c>
      <c r="E238" s="126">
        <v>911</v>
      </c>
      <c r="F238" s="145" t="str">
        <f>VLOOKUP(E238,VIP!$A$2:$O15568,2,0)</f>
        <v>DRBR911</v>
      </c>
      <c r="G238" s="145" t="str">
        <f>VLOOKUP(E238,'LISTADO ATM'!$A$2:$B$900,2,0)</f>
        <v xml:space="preserve">ATM Oficina Venezuela II </v>
      </c>
      <c r="H238" s="145" t="str">
        <f>VLOOKUP(E238,VIP!$A$2:$O20529,7,FALSE)</f>
        <v>Si</v>
      </c>
      <c r="I238" s="145" t="str">
        <f>VLOOKUP(E238,VIP!$A$2:$O12494,8,FALSE)</f>
        <v>Si</v>
      </c>
      <c r="J238" s="145" t="str">
        <f>VLOOKUP(E238,VIP!$A$2:$O12444,8,FALSE)</f>
        <v>Si</v>
      </c>
      <c r="K238" s="145" t="str">
        <f>VLOOKUP(E238,VIP!$A$2:$O16018,6,0)</f>
        <v>SI</v>
      </c>
      <c r="L238" s="155" t="s">
        <v>2213</v>
      </c>
      <c r="M238" s="95" t="s">
        <v>2438</v>
      </c>
      <c r="N238" s="95" t="s">
        <v>2444</v>
      </c>
      <c r="O238" s="145" t="s">
        <v>2446</v>
      </c>
      <c r="P238" s="95"/>
      <c r="Q238" s="129" t="s">
        <v>2213</v>
      </c>
    </row>
    <row r="239" spans="1:17" ht="18" x14ac:dyDescent="0.25">
      <c r="A239" s="145" t="str">
        <f>VLOOKUP(E239,'LISTADO ATM'!$A$2:$C$901,3,0)</f>
        <v>DISTRITO NACIONAL</v>
      </c>
      <c r="B239" s="126">
        <v>3336007389</v>
      </c>
      <c r="C239" s="96">
        <v>44438.891342592593</v>
      </c>
      <c r="D239" s="96" t="s">
        <v>2174</v>
      </c>
      <c r="E239" s="126">
        <v>85</v>
      </c>
      <c r="F239" s="145" t="str">
        <f>VLOOKUP(E239,VIP!$A$2:$O15585,2,0)</f>
        <v>DRBR085</v>
      </c>
      <c r="G239" s="145" t="str">
        <f>VLOOKUP(E239,'LISTADO ATM'!$A$2:$B$900,2,0)</f>
        <v xml:space="preserve">ATM Oficina San Isidro (Fuerza Aérea) </v>
      </c>
      <c r="H239" s="145" t="str">
        <f>VLOOKUP(E239,VIP!$A$2:$O20546,7,FALSE)</f>
        <v>Si</v>
      </c>
      <c r="I239" s="145" t="str">
        <f>VLOOKUP(E239,VIP!$A$2:$O12511,8,FALSE)</f>
        <v>Si</v>
      </c>
      <c r="J239" s="145" t="str">
        <f>VLOOKUP(E239,VIP!$A$2:$O12461,8,FALSE)</f>
        <v>Si</v>
      </c>
      <c r="K239" s="145" t="str">
        <f>VLOOKUP(E239,VIP!$A$2:$O16035,6,0)</f>
        <v>NO</v>
      </c>
      <c r="L239" s="155" t="s">
        <v>2456</v>
      </c>
      <c r="M239" s="95" t="s">
        <v>2438</v>
      </c>
      <c r="N239" s="95" t="s">
        <v>2444</v>
      </c>
      <c r="O239" s="145" t="s">
        <v>2446</v>
      </c>
      <c r="P239" s="95"/>
      <c r="Q239" s="129" t="s">
        <v>2456</v>
      </c>
    </row>
    <row r="240" spans="1:17" ht="18" x14ac:dyDescent="0.25">
      <c r="A240" s="145" t="str">
        <f>VLOOKUP(E240,'LISTADO ATM'!$A$2:$C$901,3,0)</f>
        <v>DISTRITO NACIONAL</v>
      </c>
      <c r="B240" s="126">
        <v>3336007390</v>
      </c>
      <c r="C240" s="96">
        <v>44438.893182870372</v>
      </c>
      <c r="D240" s="96" t="s">
        <v>2441</v>
      </c>
      <c r="E240" s="126">
        <v>669</v>
      </c>
      <c r="F240" s="145" t="str">
        <f>VLOOKUP(E240,VIP!$A$2:$O15584,2,0)</f>
        <v>DRBR669</v>
      </c>
      <c r="G240" s="145" t="str">
        <f>VLOOKUP(E240,'LISTADO ATM'!$A$2:$B$900,2,0)</f>
        <v>ATM Ayuntamiento Sto. Dgo. Norte</v>
      </c>
      <c r="H240" s="145" t="str">
        <f>VLOOKUP(E240,VIP!$A$2:$O20545,7,FALSE)</f>
        <v>Si</v>
      </c>
      <c r="I240" s="145" t="str">
        <f>VLOOKUP(E240,VIP!$A$2:$O12510,8,FALSE)</f>
        <v>Si</v>
      </c>
      <c r="J240" s="145" t="str">
        <f>VLOOKUP(E240,VIP!$A$2:$O12460,8,FALSE)</f>
        <v>Si</v>
      </c>
      <c r="K240" s="145" t="str">
        <f>VLOOKUP(E240,VIP!$A$2:$O16034,6,0)</f>
        <v>SI</v>
      </c>
      <c r="L240" s="155" t="s">
        <v>2410</v>
      </c>
      <c r="M240" s="95" t="s">
        <v>2438</v>
      </c>
      <c r="N240" s="95" t="s">
        <v>2444</v>
      </c>
      <c r="O240" s="145" t="s">
        <v>2445</v>
      </c>
      <c r="P240" s="95"/>
      <c r="Q240" s="129" t="s">
        <v>2410</v>
      </c>
    </row>
    <row r="241" spans="1:17" ht="18" x14ac:dyDescent="0.25">
      <c r="A241" s="145" t="str">
        <f>VLOOKUP(E241,'LISTADO ATM'!$A$2:$C$901,3,0)</f>
        <v>NORTE</v>
      </c>
      <c r="B241" s="126">
        <v>3336007393</v>
      </c>
      <c r="C241" s="96">
        <v>44438.898495370369</v>
      </c>
      <c r="D241" s="96" t="s">
        <v>2175</v>
      </c>
      <c r="E241" s="126">
        <v>9</v>
      </c>
      <c r="F241" s="145" t="str">
        <f>VLOOKUP(E241,VIP!$A$2:$O15583,2,0)</f>
        <v>DRBR009</v>
      </c>
      <c r="G241" s="145" t="str">
        <f>VLOOKUP(E241,'LISTADO ATM'!$A$2:$B$900,2,0)</f>
        <v>ATM Hispañiola Fresh Fruit</v>
      </c>
      <c r="H241" s="145" t="str">
        <f>VLOOKUP(E241,VIP!$A$2:$O20544,7,FALSE)</f>
        <v>Si</v>
      </c>
      <c r="I241" s="145" t="str">
        <f>VLOOKUP(E241,VIP!$A$2:$O12509,8,FALSE)</f>
        <v>Si</v>
      </c>
      <c r="J241" s="145" t="str">
        <f>VLOOKUP(E241,VIP!$A$2:$O12459,8,FALSE)</f>
        <v>Si</v>
      </c>
      <c r="K241" s="145" t="str">
        <f>VLOOKUP(E241,VIP!$A$2:$O16033,6,0)</f>
        <v>NO</v>
      </c>
      <c r="L241" s="155" t="s">
        <v>2625</v>
      </c>
      <c r="M241" s="95" t="s">
        <v>2438</v>
      </c>
      <c r="N241" s="95" t="s">
        <v>2444</v>
      </c>
      <c r="O241" s="145" t="s">
        <v>2581</v>
      </c>
      <c r="P241" s="95"/>
      <c r="Q241" s="129" t="s">
        <v>2625</v>
      </c>
    </row>
    <row r="242" spans="1:17" ht="18" x14ac:dyDescent="0.25">
      <c r="A242" s="145" t="str">
        <f>VLOOKUP(E242,'LISTADO ATM'!$A$2:$C$901,3,0)</f>
        <v>SUR</v>
      </c>
      <c r="B242" s="126">
        <v>3336007396</v>
      </c>
      <c r="C242" s="96">
        <v>44438.900173611109</v>
      </c>
      <c r="D242" s="96" t="s">
        <v>2174</v>
      </c>
      <c r="E242" s="126">
        <v>356</v>
      </c>
      <c r="F242" s="145" t="str">
        <f>VLOOKUP(E242,VIP!$A$2:$O15582,2,0)</f>
        <v>DRBR356</v>
      </c>
      <c r="G242" s="145" t="str">
        <f>VLOOKUP(E242,'LISTADO ATM'!$A$2:$B$900,2,0)</f>
        <v xml:space="preserve">ATM Estación Sigma (San Cristóbal) </v>
      </c>
      <c r="H242" s="145" t="str">
        <f>VLOOKUP(E242,VIP!$A$2:$O20543,7,FALSE)</f>
        <v>Si</v>
      </c>
      <c r="I242" s="145" t="str">
        <f>VLOOKUP(E242,VIP!$A$2:$O12508,8,FALSE)</f>
        <v>Si</v>
      </c>
      <c r="J242" s="145" t="str">
        <f>VLOOKUP(E242,VIP!$A$2:$O12458,8,FALSE)</f>
        <v>Si</v>
      </c>
      <c r="K242" s="145" t="str">
        <f>VLOOKUP(E242,VIP!$A$2:$O16032,6,0)</f>
        <v>NO</v>
      </c>
      <c r="L242" s="155" t="s">
        <v>2456</v>
      </c>
      <c r="M242" s="95" t="s">
        <v>2438</v>
      </c>
      <c r="N242" s="95" t="s">
        <v>2444</v>
      </c>
      <c r="O242" s="145" t="s">
        <v>2446</v>
      </c>
      <c r="P242" s="95"/>
      <c r="Q242" s="129" t="s">
        <v>2456</v>
      </c>
    </row>
    <row r="243" spans="1:17" ht="18" x14ac:dyDescent="0.25">
      <c r="A243" s="145" t="str">
        <f>VLOOKUP(E243,'LISTADO ATM'!$A$2:$C$901,3,0)</f>
        <v>DISTRITO NACIONAL</v>
      </c>
      <c r="B243" s="126">
        <v>3336007407</v>
      </c>
      <c r="C243" s="96">
        <v>44438.907534722224</v>
      </c>
      <c r="D243" s="96" t="s">
        <v>2441</v>
      </c>
      <c r="E243" s="126">
        <v>696</v>
      </c>
      <c r="F243" s="145" t="str">
        <f>VLOOKUP(E243,VIP!$A$2:$O15581,2,0)</f>
        <v>DRBR696</v>
      </c>
      <c r="G243" s="145" t="str">
        <f>VLOOKUP(E243,'LISTADO ATM'!$A$2:$B$900,2,0)</f>
        <v>ATM Olé Jacobo Majluta</v>
      </c>
      <c r="H243" s="145" t="str">
        <f>VLOOKUP(E243,VIP!$A$2:$O20542,7,FALSE)</f>
        <v>Si</v>
      </c>
      <c r="I243" s="145" t="str">
        <f>VLOOKUP(E243,VIP!$A$2:$O12507,8,FALSE)</f>
        <v>Si</v>
      </c>
      <c r="J243" s="145" t="str">
        <f>VLOOKUP(E243,VIP!$A$2:$O12457,8,FALSE)</f>
        <v>Si</v>
      </c>
      <c r="K243" s="145" t="str">
        <f>VLOOKUP(E243,VIP!$A$2:$O16031,6,0)</f>
        <v>NO</v>
      </c>
      <c r="L243" s="155" t="s">
        <v>2410</v>
      </c>
      <c r="M243" s="95" t="s">
        <v>2438</v>
      </c>
      <c r="N243" s="95" t="s">
        <v>2444</v>
      </c>
      <c r="O243" s="145" t="s">
        <v>2445</v>
      </c>
      <c r="P243" s="95"/>
      <c r="Q243" s="129" t="s">
        <v>2410</v>
      </c>
    </row>
    <row r="244" spans="1:17" ht="18" x14ac:dyDescent="0.25">
      <c r="A244" s="145" t="str">
        <f>VLOOKUP(E244,'LISTADO ATM'!$A$2:$C$901,3,0)</f>
        <v>DISTRITO NACIONAL</v>
      </c>
      <c r="B244" s="126">
        <v>3336007408</v>
      </c>
      <c r="C244" s="96">
        <v>44438.909421296295</v>
      </c>
      <c r="D244" s="96" t="s">
        <v>2441</v>
      </c>
      <c r="E244" s="126">
        <v>914</v>
      </c>
      <c r="F244" s="145" t="str">
        <f>VLOOKUP(E244,VIP!$A$2:$O15580,2,0)</f>
        <v>DRBR914</v>
      </c>
      <c r="G244" s="145" t="str">
        <f>VLOOKUP(E244,'LISTADO ATM'!$A$2:$B$900,2,0)</f>
        <v xml:space="preserve">ATM Clínica Abreu </v>
      </c>
      <c r="H244" s="145" t="str">
        <f>VLOOKUP(E244,VIP!$A$2:$O20541,7,FALSE)</f>
        <v>Si</v>
      </c>
      <c r="I244" s="145" t="str">
        <f>VLOOKUP(E244,VIP!$A$2:$O12506,8,FALSE)</f>
        <v>No</v>
      </c>
      <c r="J244" s="145" t="str">
        <f>VLOOKUP(E244,VIP!$A$2:$O12456,8,FALSE)</f>
        <v>No</v>
      </c>
      <c r="K244" s="145" t="str">
        <f>VLOOKUP(E244,VIP!$A$2:$O16030,6,0)</f>
        <v>NO</v>
      </c>
      <c r="L244" s="155" t="s">
        <v>2410</v>
      </c>
      <c r="M244" s="95" t="s">
        <v>2438</v>
      </c>
      <c r="N244" s="95" t="s">
        <v>2444</v>
      </c>
      <c r="O244" s="145" t="s">
        <v>2445</v>
      </c>
      <c r="P244" s="95"/>
      <c r="Q244" s="129" t="s">
        <v>2410</v>
      </c>
    </row>
    <row r="245" spans="1:17" ht="18" x14ac:dyDescent="0.25">
      <c r="A245" s="145" t="str">
        <f>VLOOKUP(E245,'LISTADO ATM'!$A$2:$C$901,3,0)</f>
        <v>ESTE</v>
      </c>
      <c r="B245" s="126">
        <v>3336007409</v>
      </c>
      <c r="C245" s="96">
        <v>44438.910081018519</v>
      </c>
      <c r="D245" s="96" t="s">
        <v>2460</v>
      </c>
      <c r="E245" s="126">
        <v>158</v>
      </c>
      <c r="F245" s="145" t="str">
        <f>VLOOKUP(E245,VIP!$A$2:$O15579,2,0)</f>
        <v>DRBR158</v>
      </c>
      <c r="G245" s="145" t="str">
        <f>VLOOKUP(E245,'LISTADO ATM'!$A$2:$B$900,2,0)</f>
        <v xml:space="preserve">ATM Oficina Romana Norte </v>
      </c>
      <c r="H245" s="145" t="str">
        <f>VLOOKUP(E245,VIP!$A$2:$O20540,7,FALSE)</f>
        <v>Si</v>
      </c>
      <c r="I245" s="145" t="str">
        <f>VLOOKUP(E245,VIP!$A$2:$O12505,8,FALSE)</f>
        <v>Si</v>
      </c>
      <c r="J245" s="145" t="str">
        <f>VLOOKUP(E245,VIP!$A$2:$O12455,8,FALSE)</f>
        <v>Si</v>
      </c>
      <c r="K245" s="145" t="str">
        <f>VLOOKUP(E245,VIP!$A$2:$O16029,6,0)</f>
        <v>SI</v>
      </c>
      <c r="L245" s="155" t="s">
        <v>2410</v>
      </c>
      <c r="M245" s="95" t="s">
        <v>2438</v>
      </c>
      <c r="N245" s="95" t="s">
        <v>2444</v>
      </c>
      <c r="O245" s="145" t="s">
        <v>2461</v>
      </c>
      <c r="P245" s="95"/>
      <c r="Q245" s="129" t="s">
        <v>2410</v>
      </c>
    </row>
    <row r="246" spans="1:17" ht="18" x14ac:dyDescent="0.25">
      <c r="A246" s="145" t="str">
        <f>VLOOKUP(E246,'LISTADO ATM'!$A$2:$C$901,3,0)</f>
        <v>NORTE</v>
      </c>
      <c r="B246" s="126">
        <v>3336007410</v>
      </c>
      <c r="C246" s="96">
        <v>44438.910949074074</v>
      </c>
      <c r="D246" s="96" t="s">
        <v>2633</v>
      </c>
      <c r="E246" s="126">
        <v>22</v>
      </c>
      <c r="F246" s="145" t="str">
        <f>VLOOKUP(E246,VIP!$A$2:$O15578,2,0)</f>
        <v>DRBR813</v>
      </c>
      <c r="G246" s="145" t="str">
        <f>VLOOKUP(E246,'LISTADO ATM'!$A$2:$B$900,2,0)</f>
        <v>ATM S/M Olimpico (Santiago)</v>
      </c>
      <c r="H246" s="145" t="str">
        <f>VLOOKUP(E246,VIP!$A$2:$O20539,7,FALSE)</f>
        <v>Si</v>
      </c>
      <c r="I246" s="145" t="str">
        <f>VLOOKUP(E246,VIP!$A$2:$O12504,8,FALSE)</f>
        <v>Si</v>
      </c>
      <c r="J246" s="145" t="str">
        <f>VLOOKUP(E246,VIP!$A$2:$O12454,8,FALSE)</f>
        <v>Si</v>
      </c>
      <c r="K246" s="145" t="str">
        <f>VLOOKUP(E246,VIP!$A$2:$O16028,6,0)</f>
        <v>NO</v>
      </c>
      <c r="L246" s="155" t="s">
        <v>2410</v>
      </c>
      <c r="M246" s="95" t="s">
        <v>2438</v>
      </c>
      <c r="N246" s="95" t="s">
        <v>2444</v>
      </c>
      <c r="O246" s="145" t="s">
        <v>2634</v>
      </c>
      <c r="P246" s="95"/>
      <c r="Q246" s="129" t="s">
        <v>2410</v>
      </c>
    </row>
    <row r="247" spans="1:17" ht="18" x14ac:dyDescent="0.25">
      <c r="A247" s="145" t="str">
        <f>VLOOKUP(E247,'LISTADO ATM'!$A$2:$C$901,3,0)</f>
        <v>ESTE</v>
      </c>
      <c r="B247" s="126">
        <v>3336007411</v>
      </c>
      <c r="C247" s="96">
        <v>44438.912939814814</v>
      </c>
      <c r="D247" s="96" t="s">
        <v>2460</v>
      </c>
      <c r="E247" s="126">
        <v>660</v>
      </c>
      <c r="F247" s="145" t="str">
        <f>VLOOKUP(E247,VIP!$A$2:$O15577,2,0)</f>
        <v>DRBR660</v>
      </c>
      <c r="G247" s="145" t="str">
        <f>VLOOKUP(E247,'LISTADO ATM'!$A$2:$B$900,2,0)</f>
        <v>ATM Romana Norte II</v>
      </c>
      <c r="H247" s="145" t="str">
        <f>VLOOKUP(E247,VIP!$A$2:$O20538,7,FALSE)</f>
        <v>N/A</v>
      </c>
      <c r="I247" s="145" t="str">
        <f>VLOOKUP(E247,VIP!$A$2:$O12503,8,FALSE)</f>
        <v>N/A</v>
      </c>
      <c r="J247" s="145" t="str">
        <f>VLOOKUP(E247,VIP!$A$2:$O12453,8,FALSE)</f>
        <v>N/A</v>
      </c>
      <c r="K247" s="145" t="str">
        <f>VLOOKUP(E247,VIP!$A$2:$O16027,6,0)</f>
        <v>N/A</v>
      </c>
      <c r="L247" s="155" t="s">
        <v>2410</v>
      </c>
      <c r="M247" s="95" t="s">
        <v>2438</v>
      </c>
      <c r="N247" s="95" t="s">
        <v>2444</v>
      </c>
      <c r="O247" s="145" t="s">
        <v>2461</v>
      </c>
      <c r="P247" s="95"/>
      <c r="Q247" s="129" t="s">
        <v>2410</v>
      </c>
    </row>
    <row r="248" spans="1:17" ht="18" x14ac:dyDescent="0.25">
      <c r="A248" s="145" t="str">
        <f>VLOOKUP(E248,'LISTADO ATM'!$A$2:$C$901,3,0)</f>
        <v>SUR</v>
      </c>
      <c r="B248" s="126">
        <v>3336007412</v>
      </c>
      <c r="C248" s="96">
        <v>44438.914814814816</v>
      </c>
      <c r="D248" s="96" t="s">
        <v>2460</v>
      </c>
      <c r="E248" s="126">
        <v>962</v>
      </c>
      <c r="F248" s="145" t="str">
        <f>VLOOKUP(E248,VIP!$A$2:$O15576,2,0)</f>
        <v>DRBR962</v>
      </c>
      <c r="G248" s="145" t="str">
        <f>VLOOKUP(E248,'LISTADO ATM'!$A$2:$B$900,2,0)</f>
        <v xml:space="preserve">ATM Oficina Villa Ofelia II (San Juan) </v>
      </c>
      <c r="H248" s="145" t="str">
        <f>VLOOKUP(E248,VIP!$A$2:$O20537,7,FALSE)</f>
        <v>Si</v>
      </c>
      <c r="I248" s="145" t="str">
        <f>VLOOKUP(E248,VIP!$A$2:$O12502,8,FALSE)</f>
        <v>Si</v>
      </c>
      <c r="J248" s="145" t="str">
        <f>VLOOKUP(E248,VIP!$A$2:$O12452,8,FALSE)</f>
        <v>Si</v>
      </c>
      <c r="K248" s="145" t="str">
        <f>VLOOKUP(E248,VIP!$A$2:$O16026,6,0)</f>
        <v>NO</v>
      </c>
      <c r="L248" s="155" t="s">
        <v>2434</v>
      </c>
      <c r="M248" s="95" t="s">
        <v>2438</v>
      </c>
      <c r="N248" s="95" t="s">
        <v>2444</v>
      </c>
      <c r="O248" s="145" t="s">
        <v>2461</v>
      </c>
      <c r="P248" s="95"/>
      <c r="Q248" s="129" t="s">
        <v>2434</v>
      </c>
    </row>
    <row r="249" spans="1:17" ht="18" x14ac:dyDescent="0.25">
      <c r="A249" s="145" t="str">
        <f>VLOOKUP(E249,'LISTADO ATM'!$A$2:$C$901,3,0)</f>
        <v>DISTRITO NACIONAL</v>
      </c>
      <c r="B249" s="126">
        <v>3336007413</v>
      </c>
      <c r="C249" s="96">
        <v>44438.916342592594</v>
      </c>
      <c r="D249" s="96" t="s">
        <v>2460</v>
      </c>
      <c r="E249" s="126">
        <v>378</v>
      </c>
      <c r="F249" s="145" t="str">
        <f>VLOOKUP(E249,VIP!$A$2:$O15575,2,0)</f>
        <v>DRBR378</v>
      </c>
      <c r="G249" s="145" t="str">
        <f>VLOOKUP(E249,'LISTADO ATM'!$A$2:$B$900,2,0)</f>
        <v>ATM UNP Villa Flores</v>
      </c>
      <c r="H249" s="145" t="str">
        <f>VLOOKUP(E249,VIP!$A$2:$O20536,7,FALSE)</f>
        <v>N/A</v>
      </c>
      <c r="I249" s="145" t="str">
        <f>VLOOKUP(E249,VIP!$A$2:$O12501,8,FALSE)</f>
        <v>N/A</v>
      </c>
      <c r="J249" s="145" t="str">
        <f>VLOOKUP(E249,VIP!$A$2:$O12451,8,FALSE)</f>
        <v>N/A</v>
      </c>
      <c r="K249" s="145" t="str">
        <f>VLOOKUP(E249,VIP!$A$2:$O16025,6,0)</f>
        <v>N/A</v>
      </c>
      <c r="L249" s="155" t="s">
        <v>2410</v>
      </c>
      <c r="M249" s="95" t="s">
        <v>2438</v>
      </c>
      <c r="N249" s="95" t="s">
        <v>2444</v>
      </c>
      <c r="O249" s="145" t="s">
        <v>2461</v>
      </c>
      <c r="P249" s="95"/>
      <c r="Q249" s="129" t="s">
        <v>2410</v>
      </c>
    </row>
    <row r="250" spans="1:17" ht="18" x14ac:dyDescent="0.25">
      <c r="A250" s="145" t="str">
        <f>VLOOKUP(E250,'LISTADO ATM'!$A$2:$C$901,3,0)</f>
        <v>SUR</v>
      </c>
      <c r="B250" s="126">
        <v>3336007414</v>
      </c>
      <c r="C250" s="96">
        <v>44438.925011574072</v>
      </c>
      <c r="D250" s="96" t="s">
        <v>2460</v>
      </c>
      <c r="E250" s="126">
        <v>582</v>
      </c>
      <c r="F250" s="145" t="str">
        <f>VLOOKUP(E250,VIP!$A$2:$O15574,2,0)</f>
        <v xml:space="preserve">DRBR582 </v>
      </c>
      <c r="G250" s="145" t="str">
        <f>VLOOKUP(E250,'LISTADO ATM'!$A$2:$B$900,2,0)</f>
        <v>ATM Estación Sabana Yegua</v>
      </c>
      <c r="H250" s="145" t="str">
        <f>VLOOKUP(E250,VIP!$A$2:$O20535,7,FALSE)</f>
        <v>N/A</v>
      </c>
      <c r="I250" s="145" t="str">
        <f>VLOOKUP(E250,VIP!$A$2:$O12500,8,FALSE)</f>
        <v>N/A</v>
      </c>
      <c r="J250" s="145" t="str">
        <f>VLOOKUP(E250,VIP!$A$2:$O12450,8,FALSE)</f>
        <v>N/A</v>
      </c>
      <c r="K250" s="145" t="str">
        <f>VLOOKUP(E250,VIP!$A$2:$O16024,6,0)</f>
        <v>N/A</v>
      </c>
      <c r="L250" s="155" t="s">
        <v>2410</v>
      </c>
      <c r="M250" s="95" t="s">
        <v>2438</v>
      </c>
      <c r="N250" s="95" t="s">
        <v>2444</v>
      </c>
      <c r="O250" s="145" t="s">
        <v>2461</v>
      </c>
      <c r="P250" s="95"/>
      <c r="Q250" s="129" t="s">
        <v>2410</v>
      </c>
    </row>
    <row r="251" spans="1:17" ht="18" x14ac:dyDescent="0.25">
      <c r="A251" s="145" t="str">
        <f>VLOOKUP(E251,'LISTADO ATM'!$A$2:$C$901,3,0)</f>
        <v>NORTE</v>
      </c>
      <c r="B251" s="126">
        <v>3336007415</v>
      </c>
      <c r="C251" s="96">
        <v>44438.926145833335</v>
      </c>
      <c r="D251" s="96" t="s">
        <v>2633</v>
      </c>
      <c r="E251" s="126">
        <v>351</v>
      </c>
      <c r="F251" s="145" t="str">
        <f>VLOOKUP(E251,VIP!$A$2:$O15573,2,0)</f>
        <v>DRBR351</v>
      </c>
      <c r="G251" s="145" t="str">
        <f>VLOOKUP(E251,'LISTADO ATM'!$A$2:$B$900,2,0)</f>
        <v xml:space="preserve">ATM S/M José Luís (Puerto Plata) </v>
      </c>
      <c r="H251" s="145" t="str">
        <f>VLOOKUP(E251,VIP!$A$2:$O20534,7,FALSE)</f>
        <v>Si</v>
      </c>
      <c r="I251" s="145" t="str">
        <f>VLOOKUP(E251,VIP!$A$2:$O12499,8,FALSE)</f>
        <v>Si</v>
      </c>
      <c r="J251" s="145" t="str">
        <f>VLOOKUP(E251,VIP!$A$2:$O12449,8,FALSE)</f>
        <v>Si</v>
      </c>
      <c r="K251" s="145" t="str">
        <f>VLOOKUP(E251,VIP!$A$2:$O16023,6,0)</f>
        <v>NO</v>
      </c>
      <c r="L251" s="155" t="s">
        <v>2410</v>
      </c>
      <c r="M251" s="95" t="s">
        <v>2438</v>
      </c>
      <c r="N251" s="95" t="s">
        <v>2444</v>
      </c>
      <c r="O251" s="145" t="s">
        <v>2634</v>
      </c>
      <c r="P251" s="95"/>
      <c r="Q251" s="129" t="s">
        <v>2410</v>
      </c>
    </row>
    <row r="252" spans="1:17" ht="18" x14ac:dyDescent="0.25">
      <c r="A252" s="145" t="str">
        <f>VLOOKUP(E252,'LISTADO ATM'!$A$2:$C$901,3,0)</f>
        <v>NORTE</v>
      </c>
      <c r="B252" s="126">
        <v>3336007416</v>
      </c>
      <c r="C252" s="96">
        <v>44438.929097222222</v>
      </c>
      <c r="D252" s="96" t="s">
        <v>2175</v>
      </c>
      <c r="E252" s="126">
        <v>138</v>
      </c>
      <c r="F252" s="145" t="str">
        <f>VLOOKUP(E252,VIP!$A$2:$O15572,2,0)</f>
        <v>DRBR138</v>
      </c>
      <c r="G252" s="145" t="str">
        <f>VLOOKUP(E252,'LISTADO ATM'!$A$2:$B$900,2,0)</f>
        <v xml:space="preserve">ATM UNP Fantino </v>
      </c>
      <c r="H252" s="145" t="str">
        <f>VLOOKUP(E252,VIP!$A$2:$O20533,7,FALSE)</f>
        <v>Si</v>
      </c>
      <c r="I252" s="145" t="str">
        <f>VLOOKUP(E252,VIP!$A$2:$O12498,8,FALSE)</f>
        <v>Si</v>
      </c>
      <c r="J252" s="145" t="str">
        <f>VLOOKUP(E252,VIP!$A$2:$O12448,8,FALSE)</f>
        <v>Si</v>
      </c>
      <c r="K252" s="145" t="str">
        <f>VLOOKUP(E252,VIP!$A$2:$O16022,6,0)</f>
        <v>NO</v>
      </c>
      <c r="L252" s="155" t="s">
        <v>2625</v>
      </c>
      <c r="M252" s="95" t="s">
        <v>2438</v>
      </c>
      <c r="N252" s="95" t="s">
        <v>2444</v>
      </c>
      <c r="O252" s="145" t="s">
        <v>2581</v>
      </c>
      <c r="P252" s="95"/>
      <c r="Q252" s="129" t="s">
        <v>2625</v>
      </c>
    </row>
    <row r="253" spans="1:17" ht="18" x14ac:dyDescent="0.25">
      <c r="A253" s="145" t="str">
        <f>VLOOKUP(E253,'LISTADO ATM'!$A$2:$C$901,3,0)</f>
        <v>NORTE</v>
      </c>
      <c r="B253" s="126">
        <v>3336007417</v>
      </c>
      <c r="C253" s="96">
        <v>44438.934849537036</v>
      </c>
      <c r="D253" s="96" t="s">
        <v>2175</v>
      </c>
      <c r="E253" s="126">
        <v>741</v>
      </c>
      <c r="F253" s="145" t="str">
        <f>VLOOKUP(E253,VIP!$A$2:$O15571,2,0)</f>
        <v>DRBR460</v>
      </c>
      <c r="G253" s="145" t="str">
        <f>VLOOKUP(E253,'LISTADO ATM'!$A$2:$B$900,2,0)</f>
        <v>ATM CURNE UASD San Francisco de Macorís</v>
      </c>
      <c r="H253" s="145" t="str">
        <f>VLOOKUP(E253,VIP!$A$2:$O20532,7,FALSE)</f>
        <v>Si</v>
      </c>
      <c r="I253" s="145" t="str">
        <f>VLOOKUP(E253,VIP!$A$2:$O12497,8,FALSE)</f>
        <v>Si</v>
      </c>
      <c r="J253" s="145" t="str">
        <f>VLOOKUP(E253,VIP!$A$2:$O12447,8,FALSE)</f>
        <v>Si</v>
      </c>
      <c r="K253" s="145" t="str">
        <f>VLOOKUP(E253,VIP!$A$2:$O16021,6,0)</f>
        <v>NO</v>
      </c>
      <c r="L253" s="155" t="s">
        <v>2239</v>
      </c>
      <c r="M253" s="95" t="s">
        <v>2438</v>
      </c>
      <c r="N253" s="95" t="s">
        <v>2444</v>
      </c>
      <c r="O253" s="145" t="s">
        <v>2581</v>
      </c>
      <c r="P253" s="95"/>
      <c r="Q253" s="129" t="s">
        <v>2239</v>
      </c>
    </row>
    <row r="254" spans="1:17" ht="18" x14ac:dyDescent="0.25">
      <c r="A254" s="145" t="str">
        <f>VLOOKUP(E254,'LISTADO ATM'!$A$2:$C$901,3,0)</f>
        <v>DISTRITO NACIONAL</v>
      </c>
      <c r="B254" s="126">
        <v>3336007418</v>
      </c>
      <c r="C254" s="96">
        <v>44438.938206018516</v>
      </c>
      <c r="D254" s="96" t="s">
        <v>2441</v>
      </c>
      <c r="E254" s="126">
        <v>896</v>
      </c>
      <c r="F254" s="145" t="str">
        <f>VLOOKUP(E254,VIP!$A$2:$O15570,2,0)</f>
        <v>DRBR896</v>
      </c>
      <c r="G254" s="145" t="str">
        <f>VLOOKUP(E254,'LISTADO ATM'!$A$2:$B$900,2,0)</f>
        <v xml:space="preserve">ATM Campamento Militar 16 de Agosto I </v>
      </c>
      <c r="H254" s="145" t="str">
        <f>VLOOKUP(E254,VIP!$A$2:$O20531,7,FALSE)</f>
        <v>Si</v>
      </c>
      <c r="I254" s="145" t="str">
        <f>VLOOKUP(E254,VIP!$A$2:$O12496,8,FALSE)</f>
        <v>Si</v>
      </c>
      <c r="J254" s="145" t="str">
        <f>VLOOKUP(E254,VIP!$A$2:$O12446,8,FALSE)</f>
        <v>Si</v>
      </c>
      <c r="K254" s="145" t="str">
        <f>VLOOKUP(E254,VIP!$A$2:$O16020,6,0)</f>
        <v>NO</v>
      </c>
      <c r="L254" s="155" t="s">
        <v>2410</v>
      </c>
      <c r="M254" s="95" t="s">
        <v>2438</v>
      </c>
      <c r="N254" s="95" t="s">
        <v>2444</v>
      </c>
      <c r="O254" s="145" t="s">
        <v>2445</v>
      </c>
      <c r="P254" s="95"/>
      <c r="Q254" s="129" t="s">
        <v>2410</v>
      </c>
    </row>
    <row r="255" spans="1:17" ht="18" x14ac:dyDescent="0.25">
      <c r="A255" s="145" t="str">
        <f>VLOOKUP(E255,'LISTADO ATM'!$A$2:$C$901,3,0)</f>
        <v>DISTRITO NACIONAL</v>
      </c>
      <c r="B255" s="126">
        <v>3336007419</v>
      </c>
      <c r="C255" s="96">
        <v>44438.940578703703</v>
      </c>
      <c r="D255" s="96" t="s">
        <v>2441</v>
      </c>
      <c r="E255" s="126">
        <v>407</v>
      </c>
      <c r="F255" s="145" t="str">
        <f>VLOOKUP(E255,VIP!$A$2:$O15569,2,0)</f>
        <v>DRBR407</v>
      </c>
      <c r="G255" s="145" t="str">
        <f>VLOOKUP(E255,'LISTADO ATM'!$A$2:$B$900,2,0)</f>
        <v xml:space="preserve">ATM Multicentro La Sirena Villa Mella </v>
      </c>
      <c r="H255" s="145" t="str">
        <f>VLOOKUP(E255,VIP!$A$2:$O20530,7,FALSE)</f>
        <v>Si</v>
      </c>
      <c r="I255" s="145" t="str">
        <f>VLOOKUP(E255,VIP!$A$2:$O12495,8,FALSE)</f>
        <v>Si</v>
      </c>
      <c r="J255" s="145" t="str">
        <f>VLOOKUP(E255,VIP!$A$2:$O12445,8,FALSE)</f>
        <v>Si</v>
      </c>
      <c r="K255" s="145" t="str">
        <f>VLOOKUP(E255,VIP!$A$2:$O16019,6,0)</f>
        <v>NO</v>
      </c>
      <c r="L255" s="155" t="s">
        <v>2410</v>
      </c>
      <c r="M255" s="95" t="s">
        <v>2438</v>
      </c>
      <c r="N255" s="95" t="s">
        <v>2444</v>
      </c>
      <c r="O255" s="145" t="s">
        <v>2445</v>
      </c>
      <c r="P255" s="95"/>
      <c r="Q255" s="129" t="s">
        <v>2410</v>
      </c>
    </row>
    <row r="256" spans="1:17" ht="18" x14ac:dyDescent="0.25">
      <c r="A256" s="145" t="str">
        <f>VLOOKUP(E256,'LISTADO ATM'!$A$2:$C$901,3,0)</f>
        <v>ESTE</v>
      </c>
      <c r="B256" s="126">
        <v>3336007420</v>
      </c>
      <c r="C256" s="96">
        <v>44438.941377314812</v>
      </c>
      <c r="D256" s="96" t="s">
        <v>2460</v>
      </c>
      <c r="E256" s="126">
        <v>114</v>
      </c>
      <c r="F256" s="145" t="str">
        <f>VLOOKUP(E256,VIP!$A$2:$O15579,2,0)</f>
        <v>DRBR114</v>
      </c>
      <c r="G256" s="145" t="str">
        <f>VLOOKUP(E256,'LISTADO ATM'!$A$2:$B$900,2,0)</f>
        <v xml:space="preserve">ATM Oficina Hato Mayor </v>
      </c>
      <c r="H256" s="145" t="str">
        <f>VLOOKUP(E256,VIP!$A$2:$O20540,7,FALSE)</f>
        <v>Si</v>
      </c>
      <c r="I256" s="145" t="str">
        <f>VLOOKUP(E256,VIP!$A$2:$O12505,8,FALSE)</f>
        <v>Si</v>
      </c>
      <c r="J256" s="145" t="str">
        <f>VLOOKUP(E256,VIP!$A$2:$O12455,8,FALSE)</f>
        <v>Si</v>
      </c>
      <c r="K256" s="145" t="str">
        <f>VLOOKUP(E256,VIP!$A$2:$O16029,6,0)</f>
        <v>NO</v>
      </c>
      <c r="L256" s="155" t="s">
        <v>2410</v>
      </c>
      <c r="M256" s="95" t="s">
        <v>2438</v>
      </c>
      <c r="N256" s="95" t="s">
        <v>2444</v>
      </c>
      <c r="O256" s="145" t="s">
        <v>2461</v>
      </c>
      <c r="P256" s="95"/>
      <c r="Q256" s="129" t="s">
        <v>2410</v>
      </c>
    </row>
    <row r="257" spans="1:17" ht="18" x14ac:dyDescent="0.25">
      <c r="A257" s="145" t="str">
        <f>VLOOKUP(E257,'LISTADO ATM'!$A$2:$C$901,3,0)</f>
        <v>SUR</v>
      </c>
      <c r="B257" s="126">
        <v>3336007422</v>
      </c>
      <c r="C257" s="96">
        <v>44438.943287037036</v>
      </c>
      <c r="D257" s="96" t="s">
        <v>2460</v>
      </c>
      <c r="E257" s="126">
        <v>5</v>
      </c>
      <c r="F257" s="145" t="str">
        <f>VLOOKUP(E257,VIP!$A$2:$O15578,2,0)</f>
        <v>DRBR005</v>
      </c>
      <c r="G257" s="145" t="str">
        <f>VLOOKUP(E257,'LISTADO ATM'!$A$2:$B$900,2,0)</f>
        <v>ATM Oficina Autoservicio Villa Ofelia (San Juan)</v>
      </c>
      <c r="H257" s="145" t="str">
        <f>VLOOKUP(E257,VIP!$A$2:$O20539,7,FALSE)</f>
        <v>Si</v>
      </c>
      <c r="I257" s="145" t="str">
        <f>VLOOKUP(E257,VIP!$A$2:$O12504,8,FALSE)</f>
        <v>Si</v>
      </c>
      <c r="J257" s="145" t="str">
        <f>VLOOKUP(E257,VIP!$A$2:$O12454,8,FALSE)</f>
        <v>Si</v>
      </c>
      <c r="K257" s="145" t="str">
        <f>VLOOKUP(E257,VIP!$A$2:$O16028,6,0)</f>
        <v>NO</v>
      </c>
      <c r="L257" s="155" t="s">
        <v>2410</v>
      </c>
      <c r="M257" s="95" t="s">
        <v>2438</v>
      </c>
      <c r="N257" s="95" t="s">
        <v>2444</v>
      </c>
      <c r="O257" s="145" t="s">
        <v>2461</v>
      </c>
      <c r="P257" s="95"/>
      <c r="Q257" s="129" t="s">
        <v>2410</v>
      </c>
    </row>
    <row r="258" spans="1:17" ht="18" x14ac:dyDescent="0.25">
      <c r="A258" s="145" t="str">
        <f>VLOOKUP(E258,'LISTADO ATM'!$A$2:$C$901,3,0)</f>
        <v>DISTRITO NACIONAL</v>
      </c>
      <c r="B258" s="126">
        <v>3336007423</v>
      </c>
      <c r="C258" s="96">
        <v>44438.945567129631</v>
      </c>
      <c r="D258" s="96" t="s">
        <v>2441</v>
      </c>
      <c r="E258" s="126">
        <v>359</v>
      </c>
      <c r="F258" s="145" t="str">
        <f>VLOOKUP(E258,VIP!$A$2:$O15577,2,0)</f>
        <v>DRBR359</v>
      </c>
      <c r="G258" s="145" t="str">
        <f>VLOOKUP(E258,'LISTADO ATM'!$A$2:$B$900,2,0)</f>
        <v>ATM S/M Bravo Ozama</v>
      </c>
      <c r="H258" s="145" t="str">
        <f>VLOOKUP(E258,VIP!$A$2:$O20538,7,FALSE)</f>
        <v>N/A</v>
      </c>
      <c r="I258" s="145" t="str">
        <f>VLOOKUP(E258,VIP!$A$2:$O12503,8,FALSE)</f>
        <v>N/A</v>
      </c>
      <c r="J258" s="145" t="str">
        <f>VLOOKUP(E258,VIP!$A$2:$O12453,8,FALSE)</f>
        <v>N/A</v>
      </c>
      <c r="K258" s="145" t="str">
        <f>VLOOKUP(E258,VIP!$A$2:$O16027,6,0)</f>
        <v>N/A</v>
      </c>
      <c r="L258" s="155" t="s">
        <v>2410</v>
      </c>
      <c r="M258" s="95" t="s">
        <v>2438</v>
      </c>
      <c r="N258" s="95" t="s">
        <v>2444</v>
      </c>
      <c r="O258" s="145" t="s">
        <v>2445</v>
      </c>
      <c r="P258" s="95"/>
      <c r="Q258" s="129" t="s">
        <v>2410</v>
      </c>
    </row>
    <row r="259" spans="1:17" ht="18" x14ac:dyDescent="0.25">
      <c r="A259" s="145" t="str">
        <f>VLOOKUP(E259,'LISTADO ATM'!$A$2:$C$901,3,0)</f>
        <v>DISTRITO NACIONAL</v>
      </c>
      <c r="B259" s="126">
        <v>3336007424</v>
      </c>
      <c r="C259" s="96">
        <v>44438.946469907409</v>
      </c>
      <c r="D259" s="96" t="s">
        <v>2441</v>
      </c>
      <c r="E259" s="126">
        <v>684</v>
      </c>
      <c r="F259" s="145" t="str">
        <f>VLOOKUP(E259,VIP!$A$2:$O15576,2,0)</f>
        <v>DRBR684</v>
      </c>
      <c r="G259" s="145" t="str">
        <f>VLOOKUP(E259,'LISTADO ATM'!$A$2:$B$900,2,0)</f>
        <v>ATM Estación Texaco Prolongación 27 Febrero</v>
      </c>
      <c r="H259" s="145" t="str">
        <f>VLOOKUP(E259,VIP!$A$2:$O20537,7,FALSE)</f>
        <v>NO</v>
      </c>
      <c r="I259" s="145" t="str">
        <f>VLOOKUP(E259,VIP!$A$2:$O12502,8,FALSE)</f>
        <v>NO</v>
      </c>
      <c r="J259" s="145" t="str">
        <f>VLOOKUP(E259,VIP!$A$2:$O12452,8,FALSE)</f>
        <v>NO</v>
      </c>
      <c r="K259" s="145" t="str">
        <f>VLOOKUP(E259,VIP!$A$2:$O16026,6,0)</f>
        <v>NO</v>
      </c>
      <c r="L259" s="155" t="s">
        <v>2410</v>
      </c>
      <c r="M259" s="95" t="s">
        <v>2438</v>
      </c>
      <c r="N259" s="95" t="s">
        <v>2444</v>
      </c>
      <c r="O259" s="145" t="s">
        <v>2445</v>
      </c>
      <c r="P259" s="95"/>
      <c r="Q259" s="129" t="s">
        <v>2410</v>
      </c>
    </row>
    <row r="260" spans="1:17" ht="18" x14ac:dyDescent="0.25">
      <c r="A260" s="145" t="str">
        <f>VLOOKUP(E260,'LISTADO ATM'!$A$2:$C$901,3,0)</f>
        <v>NORTE</v>
      </c>
      <c r="B260" s="126">
        <v>3336007425</v>
      </c>
      <c r="C260" s="96">
        <v>44438.947106481479</v>
      </c>
      <c r="D260" s="96" t="s">
        <v>2633</v>
      </c>
      <c r="E260" s="126">
        <v>605</v>
      </c>
      <c r="F260" s="145" t="str">
        <f>VLOOKUP(E260,VIP!$A$2:$O15575,2,0)</f>
        <v>DRBR141</v>
      </c>
      <c r="G260" s="145" t="str">
        <f>VLOOKUP(E260,'LISTADO ATM'!$A$2:$B$900,2,0)</f>
        <v xml:space="preserve">ATM Oficina Bonao I </v>
      </c>
      <c r="H260" s="145" t="str">
        <f>VLOOKUP(E260,VIP!$A$2:$O20536,7,FALSE)</f>
        <v>Si</v>
      </c>
      <c r="I260" s="145" t="str">
        <f>VLOOKUP(E260,VIP!$A$2:$O12501,8,FALSE)</f>
        <v>Si</v>
      </c>
      <c r="J260" s="145" t="str">
        <f>VLOOKUP(E260,VIP!$A$2:$O12451,8,FALSE)</f>
        <v>Si</v>
      </c>
      <c r="K260" s="145" t="str">
        <f>VLOOKUP(E260,VIP!$A$2:$O16025,6,0)</f>
        <v>SI</v>
      </c>
      <c r="L260" s="155" t="s">
        <v>2410</v>
      </c>
      <c r="M260" s="95" t="s">
        <v>2438</v>
      </c>
      <c r="N260" s="95" t="s">
        <v>2444</v>
      </c>
      <c r="O260" s="145" t="s">
        <v>2634</v>
      </c>
      <c r="P260" s="95"/>
      <c r="Q260" s="129" t="s">
        <v>2410</v>
      </c>
    </row>
    <row r="261" spans="1:17" ht="18" x14ac:dyDescent="0.25">
      <c r="A261" s="145" t="str">
        <f>VLOOKUP(E261,'LISTADO ATM'!$A$2:$C$901,3,0)</f>
        <v>NORTE</v>
      </c>
      <c r="B261" s="126">
        <v>3336007426</v>
      </c>
      <c r="C261" s="96">
        <v>44438.949502314812</v>
      </c>
      <c r="D261" s="96" t="s">
        <v>2175</v>
      </c>
      <c r="E261" s="126">
        <v>332</v>
      </c>
      <c r="F261" s="145" t="str">
        <f>VLOOKUP(E261,VIP!$A$2:$O15574,2,0)</f>
        <v>DRBR332</v>
      </c>
      <c r="G261" s="145" t="str">
        <f>VLOOKUP(E261,'LISTADO ATM'!$A$2:$B$900,2,0)</f>
        <v>ATM Estación Sigma (Cotuí)</v>
      </c>
      <c r="H261" s="145" t="str">
        <f>VLOOKUP(E261,VIP!$A$2:$O20535,7,FALSE)</f>
        <v>Si</v>
      </c>
      <c r="I261" s="145" t="str">
        <f>VLOOKUP(E261,VIP!$A$2:$O12500,8,FALSE)</f>
        <v>Si</v>
      </c>
      <c r="J261" s="145" t="str">
        <f>VLOOKUP(E261,VIP!$A$2:$O12450,8,FALSE)</f>
        <v>Si</v>
      </c>
      <c r="K261" s="145" t="str">
        <f>VLOOKUP(E261,VIP!$A$2:$O16024,6,0)</f>
        <v>NO</v>
      </c>
      <c r="L261" s="155" t="s">
        <v>2456</v>
      </c>
      <c r="M261" s="95" t="s">
        <v>2438</v>
      </c>
      <c r="N261" s="95" t="s">
        <v>2444</v>
      </c>
      <c r="O261" s="145" t="s">
        <v>2640</v>
      </c>
      <c r="P261" s="95"/>
      <c r="Q261" s="129" t="s">
        <v>2456</v>
      </c>
    </row>
    <row r="262" spans="1:17" ht="18" x14ac:dyDescent="0.25">
      <c r="A262" s="145" t="str">
        <f>VLOOKUP(E262,'LISTADO ATM'!$A$2:$C$901,3,0)</f>
        <v>NORTE</v>
      </c>
      <c r="B262" s="126">
        <v>3336007428</v>
      </c>
      <c r="C262" s="96">
        <v>44438.949953703705</v>
      </c>
      <c r="D262" s="96" t="s">
        <v>2633</v>
      </c>
      <c r="E262" s="126">
        <v>720</v>
      </c>
      <c r="F262" s="145" t="str">
        <f>VLOOKUP(E262,VIP!$A$2:$O15573,2,0)</f>
        <v>DRBR12E</v>
      </c>
      <c r="G262" s="145" t="str">
        <f>VLOOKUP(E262,'LISTADO ATM'!$A$2:$B$900,2,0)</f>
        <v xml:space="preserve">ATM OMSA (Santiago) </v>
      </c>
      <c r="H262" s="145" t="str">
        <f>VLOOKUP(E262,VIP!$A$2:$O20534,7,FALSE)</f>
        <v>Si</v>
      </c>
      <c r="I262" s="145" t="str">
        <f>VLOOKUP(E262,VIP!$A$2:$O12499,8,FALSE)</f>
        <v>Si</v>
      </c>
      <c r="J262" s="145" t="str">
        <f>VLOOKUP(E262,VIP!$A$2:$O12449,8,FALSE)</f>
        <v>Si</v>
      </c>
      <c r="K262" s="145" t="str">
        <f>VLOOKUP(E262,VIP!$A$2:$O16023,6,0)</f>
        <v>NO</v>
      </c>
      <c r="L262" s="155" t="s">
        <v>2410</v>
      </c>
      <c r="M262" s="95" t="s">
        <v>2438</v>
      </c>
      <c r="N262" s="95" t="s">
        <v>2444</v>
      </c>
      <c r="O262" s="145" t="s">
        <v>2634</v>
      </c>
      <c r="P262" s="95"/>
      <c r="Q262" s="129" t="s">
        <v>2410</v>
      </c>
    </row>
    <row r="263" spans="1:17" ht="18" x14ac:dyDescent="0.25">
      <c r="A263" s="145" t="str">
        <f>VLOOKUP(E263,'LISTADO ATM'!$A$2:$C$901,3,0)</f>
        <v>ESTE</v>
      </c>
      <c r="B263" s="126">
        <v>3336007429</v>
      </c>
      <c r="C263" s="96">
        <v>44438.953796296293</v>
      </c>
      <c r="D263" s="96" t="s">
        <v>2174</v>
      </c>
      <c r="E263" s="126">
        <v>842</v>
      </c>
      <c r="F263" s="145" t="str">
        <f>VLOOKUP(E263,VIP!$A$2:$O15572,2,0)</f>
        <v>DRBR842</v>
      </c>
      <c r="G263" s="145" t="str">
        <f>VLOOKUP(E263,'LISTADO ATM'!$A$2:$B$900,2,0)</f>
        <v xml:space="preserve">ATM Plaza Orense II (La Romana) </v>
      </c>
      <c r="H263" s="145" t="str">
        <f>VLOOKUP(E263,VIP!$A$2:$O20533,7,FALSE)</f>
        <v>Si</v>
      </c>
      <c r="I263" s="145" t="str">
        <f>VLOOKUP(E263,VIP!$A$2:$O12498,8,FALSE)</f>
        <v>Si</v>
      </c>
      <c r="J263" s="145" t="str">
        <f>VLOOKUP(E263,VIP!$A$2:$O12448,8,FALSE)</f>
        <v>Si</v>
      </c>
      <c r="K263" s="145" t="str">
        <f>VLOOKUP(E263,VIP!$A$2:$O16022,6,0)</f>
        <v>NO</v>
      </c>
      <c r="L263" s="155" t="s">
        <v>2213</v>
      </c>
      <c r="M263" s="95" t="s">
        <v>2438</v>
      </c>
      <c r="N263" s="95" t="s">
        <v>2444</v>
      </c>
      <c r="O263" s="145" t="s">
        <v>2446</v>
      </c>
      <c r="P263" s="95"/>
      <c r="Q263" s="129" t="s">
        <v>2213</v>
      </c>
    </row>
    <row r="264" spans="1:17" ht="18" x14ac:dyDescent="0.25">
      <c r="A264" s="145" t="str">
        <f>VLOOKUP(E264,'LISTADO ATM'!$A$2:$C$901,3,0)</f>
        <v>SUR</v>
      </c>
      <c r="B264" s="126">
        <v>3336007430</v>
      </c>
      <c r="C264" s="96">
        <v>44438.954837962963</v>
      </c>
      <c r="D264" s="96" t="s">
        <v>2174</v>
      </c>
      <c r="E264" s="126">
        <v>984</v>
      </c>
      <c r="F264" s="145" t="str">
        <f>VLOOKUP(E264,VIP!$A$2:$O15571,2,0)</f>
        <v>DRBR984</v>
      </c>
      <c r="G264" s="145" t="str">
        <f>VLOOKUP(E264,'LISTADO ATM'!$A$2:$B$900,2,0)</f>
        <v xml:space="preserve">ATM Oficina Neiba II </v>
      </c>
      <c r="H264" s="145" t="str">
        <f>VLOOKUP(E264,VIP!$A$2:$O20532,7,FALSE)</f>
        <v>Si</v>
      </c>
      <c r="I264" s="145" t="str">
        <f>VLOOKUP(E264,VIP!$A$2:$O12497,8,FALSE)</f>
        <v>Si</v>
      </c>
      <c r="J264" s="145" t="str">
        <f>VLOOKUP(E264,VIP!$A$2:$O12447,8,FALSE)</f>
        <v>Si</v>
      </c>
      <c r="K264" s="145" t="str">
        <f>VLOOKUP(E264,VIP!$A$2:$O16021,6,0)</f>
        <v>NO</v>
      </c>
      <c r="L264" s="155" t="s">
        <v>2213</v>
      </c>
      <c r="M264" s="95" t="s">
        <v>2438</v>
      </c>
      <c r="N264" s="95" t="s">
        <v>2444</v>
      </c>
      <c r="O264" s="145" t="s">
        <v>2446</v>
      </c>
      <c r="P264" s="95"/>
      <c r="Q264" s="129" t="s">
        <v>2213</v>
      </c>
    </row>
    <row r="265" spans="1:17" ht="18" x14ac:dyDescent="0.25">
      <c r="A265" s="145" t="str">
        <f>VLOOKUP(E265,'LISTADO ATM'!$A$2:$C$901,3,0)</f>
        <v>ESTE</v>
      </c>
      <c r="B265" s="126">
        <v>3336007431</v>
      </c>
      <c r="C265" s="96">
        <v>44438.955416666664</v>
      </c>
      <c r="D265" s="96" t="s">
        <v>2174</v>
      </c>
      <c r="E265" s="126">
        <v>630</v>
      </c>
      <c r="F265" s="145" t="str">
        <f>VLOOKUP(E265,VIP!$A$2:$O15570,2,0)</f>
        <v>DRBR112</v>
      </c>
      <c r="G265" s="145" t="str">
        <f>VLOOKUP(E265,'LISTADO ATM'!$A$2:$B$900,2,0)</f>
        <v xml:space="preserve">ATM Oficina Plaza Zaglul (SPM) </v>
      </c>
      <c r="H265" s="145" t="str">
        <f>VLOOKUP(E265,VIP!$A$2:$O20531,7,FALSE)</f>
        <v>Si</v>
      </c>
      <c r="I265" s="145" t="str">
        <f>VLOOKUP(E265,VIP!$A$2:$O12496,8,FALSE)</f>
        <v>Si</v>
      </c>
      <c r="J265" s="145" t="str">
        <f>VLOOKUP(E265,VIP!$A$2:$O12446,8,FALSE)</f>
        <v>Si</v>
      </c>
      <c r="K265" s="145" t="str">
        <f>VLOOKUP(E265,VIP!$A$2:$O16020,6,0)</f>
        <v>NO</v>
      </c>
      <c r="L265" s="155" t="s">
        <v>2213</v>
      </c>
      <c r="M265" s="95" t="s">
        <v>2438</v>
      </c>
      <c r="N265" s="95" t="s">
        <v>2444</v>
      </c>
      <c r="O265" s="145" t="s">
        <v>2446</v>
      </c>
      <c r="P265" s="95"/>
      <c r="Q265" s="129" t="s">
        <v>2213</v>
      </c>
    </row>
    <row r="1032332" spans="16:16" ht="18" x14ac:dyDescent="0.25">
      <c r="P1032332" s="110"/>
    </row>
  </sheetData>
  <autoFilter ref="A4:Q185">
    <sortState ref="A5:Q265">
      <sortCondition ref="C4:C185"/>
    </sortState>
  </autoFilter>
  <sortState ref="C107:C111">
    <sortCondition ref="C115"/>
  </sortState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146 E212:E1048576">
    <cfRule type="duplicateValues" dxfId="225" priority="130825"/>
  </conditionalFormatting>
  <conditionalFormatting sqref="E5:E146 E212:E1048576">
    <cfRule type="duplicateValues" dxfId="224" priority="130828"/>
  </conditionalFormatting>
  <conditionalFormatting sqref="B49:B56">
    <cfRule type="duplicateValues" dxfId="223" priority="131348"/>
  </conditionalFormatting>
  <conditionalFormatting sqref="E49:E56">
    <cfRule type="duplicateValues" dxfId="222" priority="131349"/>
  </conditionalFormatting>
  <conditionalFormatting sqref="B42:B48">
    <cfRule type="duplicateValues" dxfId="221" priority="131367"/>
  </conditionalFormatting>
  <conditionalFormatting sqref="E42:E48">
    <cfRule type="duplicateValues" dxfId="220" priority="131369"/>
  </conditionalFormatting>
  <conditionalFormatting sqref="B57">
    <cfRule type="duplicateValues" dxfId="219" priority="145"/>
  </conditionalFormatting>
  <conditionalFormatting sqref="E57">
    <cfRule type="duplicateValues" dxfId="218" priority="144"/>
  </conditionalFormatting>
  <conditionalFormatting sqref="B58:B64">
    <cfRule type="duplicateValues" dxfId="217" priority="131479"/>
  </conditionalFormatting>
  <conditionalFormatting sqref="E58:E64">
    <cfRule type="duplicateValues" dxfId="216" priority="131480"/>
  </conditionalFormatting>
  <conditionalFormatting sqref="E1:E146 E212:E1048576">
    <cfRule type="duplicateValues" dxfId="215" priority="126"/>
    <cfRule type="duplicateValues" dxfId="214" priority="136"/>
    <cfRule type="duplicateValues" dxfId="213" priority="137"/>
  </conditionalFormatting>
  <conditionalFormatting sqref="E212:E1048576">
    <cfRule type="duplicateValues" dxfId="212" priority="131566"/>
  </conditionalFormatting>
  <conditionalFormatting sqref="B125:B129">
    <cfRule type="duplicateValues" dxfId="211" priority="131568"/>
  </conditionalFormatting>
  <conditionalFormatting sqref="E147:E185">
    <cfRule type="duplicateValues" dxfId="210" priority="112"/>
  </conditionalFormatting>
  <conditionalFormatting sqref="E147:E185">
    <cfRule type="duplicateValues" dxfId="209" priority="111"/>
  </conditionalFormatting>
  <conditionalFormatting sqref="E147:E185">
    <cfRule type="duplicateValues" dxfId="208" priority="108"/>
    <cfRule type="duplicateValues" dxfId="207" priority="109"/>
    <cfRule type="duplicateValues" dxfId="206" priority="110"/>
  </conditionalFormatting>
  <conditionalFormatting sqref="E147:E185">
    <cfRule type="duplicateValues" dxfId="205" priority="107"/>
  </conditionalFormatting>
  <conditionalFormatting sqref="E147:E185">
    <cfRule type="duplicateValues" dxfId="204" priority="106"/>
  </conditionalFormatting>
  <conditionalFormatting sqref="E147:E185">
    <cfRule type="duplicateValues" dxfId="203" priority="105"/>
  </conditionalFormatting>
  <conditionalFormatting sqref="E147:E185">
    <cfRule type="duplicateValues" dxfId="202" priority="102"/>
    <cfRule type="duplicateValues" dxfId="201" priority="103"/>
    <cfRule type="duplicateValues" dxfId="200" priority="104"/>
  </conditionalFormatting>
  <conditionalFormatting sqref="B147:B185">
    <cfRule type="duplicateValues" dxfId="199" priority="101"/>
  </conditionalFormatting>
  <conditionalFormatting sqref="E147:E185">
    <cfRule type="duplicateValues" dxfId="198" priority="98"/>
  </conditionalFormatting>
  <conditionalFormatting sqref="E186:E205">
    <cfRule type="duplicateValues" dxfId="197" priority="96"/>
  </conditionalFormatting>
  <conditionalFormatting sqref="E186:E205">
    <cfRule type="duplicateValues" dxfId="196" priority="95"/>
  </conditionalFormatting>
  <conditionalFormatting sqref="E186:E205">
    <cfRule type="duplicateValues" dxfId="195" priority="92"/>
    <cfRule type="duplicateValues" dxfId="194" priority="93"/>
    <cfRule type="duplicateValues" dxfId="193" priority="94"/>
  </conditionalFormatting>
  <conditionalFormatting sqref="E186:E205">
    <cfRule type="duplicateValues" dxfId="192" priority="91"/>
  </conditionalFormatting>
  <conditionalFormatting sqref="E186:E205">
    <cfRule type="duplicateValues" dxfId="191" priority="90"/>
  </conditionalFormatting>
  <conditionalFormatting sqref="E186:E205">
    <cfRule type="duplicateValues" dxfId="190" priority="89"/>
  </conditionalFormatting>
  <conditionalFormatting sqref="E186:E205">
    <cfRule type="duplicateValues" dxfId="189" priority="86"/>
    <cfRule type="duplicateValues" dxfId="188" priority="87"/>
    <cfRule type="duplicateValues" dxfId="187" priority="88"/>
  </conditionalFormatting>
  <conditionalFormatting sqref="E186:E205">
    <cfRule type="duplicateValues" dxfId="186" priority="85"/>
  </conditionalFormatting>
  <conditionalFormatting sqref="B186:B204">
    <cfRule type="duplicateValues" dxfId="185" priority="84"/>
  </conditionalFormatting>
  <conditionalFormatting sqref="B205">
    <cfRule type="duplicateValues" dxfId="184" priority="81"/>
  </conditionalFormatting>
  <conditionalFormatting sqref="B5:B41">
    <cfRule type="duplicateValues" dxfId="183" priority="131646"/>
  </conditionalFormatting>
  <conditionalFormatting sqref="E5:E43">
    <cfRule type="duplicateValues" dxfId="182" priority="131648"/>
  </conditionalFormatting>
  <conditionalFormatting sqref="E130:E146">
    <cfRule type="duplicateValues" dxfId="181" priority="131664"/>
  </conditionalFormatting>
  <conditionalFormatting sqref="E130:E146">
    <cfRule type="duplicateValues" dxfId="180" priority="131668"/>
    <cfRule type="duplicateValues" dxfId="179" priority="131669"/>
    <cfRule type="duplicateValues" dxfId="178" priority="131670"/>
  </conditionalFormatting>
  <conditionalFormatting sqref="B130:B146">
    <cfRule type="duplicateValues" dxfId="177" priority="131674"/>
  </conditionalFormatting>
  <conditionalFormatting sqref="E206:E265">
    <cfRule type="duplicateValues" dxfId="176" priority="78"/>
  </conditionalFormatting>
  <conditionalFormatting sqref="E206:E265">
    <cfRule type="duplicateValues" dxfId="175" priority="77"/>
  </conditionalFormatting>
  <conditionalFormatting sqref="E206:E265">
    <cfRule type="duplicateValues" dxfId="174" priority="74"/>
    <cfRule type="duplicateValues" dxfId="173" priority="75"/>
    <cfRule type="duplicateValues" dxfId="172" priority="76"/>
  </conditionalFormatting>
  <conditionalFormatting sqref="E206:E265">
    <cfRule type="duplicateValues" dxfId="171" priority="73"/>
  </conditionalFormatting>
  <conditionalFormatting sqref="E206:E265">
    <cfRule type="duplicateValues" dxfId="170" priority="72"/>
  </conditionalFormatting>
  <conditionalFormatting sqref="E206:E265">
    <cfRule type="duplicateValues" dxfId="169" priority="71"/>
  </conditionalFormatting>
  <conditionalFormatting sqref="E206:E265">
    <cfRule type="duplicateValues" dxfId="168" priority="68"/>
    <cfRule type="duplicateValues" dxfId="167" priority="69"/>
    <cfRule type="duplicateValues" dxfId="166" priority="70"/>
  </conditionalFormatting>
  <conditionalFormatting sqref="E206:E265">
    <cfRule type="duplicateValues" dxfId="165" priority="67"/>
  </conditionalFormatting>
  <conditionalFormatting sqref="B206:B211">
    <cfRule type="duplicateValues" dxfId="164" priority="66"/>
  </conditionalFormatting>
  <conditionalFormatting sqref="E1:E1048576">
    <cfRule type="duplicateValues" dxfId="163" priority="29"/>
    <cfRule type="duplicateValues" dxfId="162" priority="45"/>
    <cfRule type="duplicateValues" dxfId="161" priority="46"/>
    <cfRule type="duplicateValues" dxfId="160" priority="63"/>
  </conditionalFormatting>
  <conditionalFormatting sqref="B65:B124">
    <cfRule type="duplicateValues" dxfId="159" priority="131749"/>
  </conditionalFormatting>
  <conditionalFormatting sqref="E65:E124">
    <cfRule type="duplicateValues" dxfId="158" priority="131751"/>
  </conditionalFormatting>
  <conditionalFormatting sqref="E5:E146">
    <cfRule type="duplicateValues" dxfId="157" priority="131753"/>
  </conditionalFormatting>
  <conditionalFormatting sqref="E212">
    <cfRule type="duplicateValues" dxfId="156" priority="62"/>
  </conditionalFormatting>
  <conditionalFormatting sqref="E212">
    <cfRule type="duplicateValues" dxfId="155" priority="61"/>
  </conditionalFormatting>
  <conditionalFormatting sqref="E212">
    <cfRule type="duplicateValues" dxfId="154" priority="58"/>
    <cfRule type="duplicateValues" dxfId="153" priority="59"/>
    <cfRule type="duplicateValues" dxfId="152" priority="60"/>
  </conditionalFormatting>
  <conditionalFormatting sqref="E212">
    <cfRule type="duplicateValues" dxfId="151" priority="57"/>
  </conditionalFormatting>
  <conditionalFormatting sqref="E212">
    <cfRule type="duplicateValues" dxfId="150" priority="56"/>
  </conditionalFormatting>
  <conditionalFormatting sqref="E212">
    <cfRule type="duplicateValues" dxfId="149" priority="55"/>
  </conditionalFormatting>
  <conditionalFormatting sqref="E212">
    <cfRule type="duplicateValues" dxfId="148" priority="52"/>
    <cfRule type="duplicateValues" dxfId="147" priority="53"/>
    <cfRule type="duplicateValues" dxfId="146" priority="54"/>
  </conditionalFormatting>
  <conditionalFormatting sqref="E212">
    <cfRule type="duplicateValues" dxfId="145" priority="51"/>
  </conditionalFormatting>
  <conditionalFormatting sqref="B212">
    <cfRule type="duplicateValues" dxfId="144" priority="50"/>
  </conditionalFormatting>
  <conditionalFormatting sqref="B1:B1048576">
    <cfRule type="duplicateValues" dxfId="143" priority="28"/>
    <cfRule type="duplicateValues" dxfId="142" priority="44"/>
    <cfRule type="duplicateValues" dxfId="141" priority="47"/>
  </conditionalFormatting>
  <conditionalFormatting sqref="B112:B129 B1:B4 B186:B1048576">
    <cfRule type="duplicateValues" dxfId="140" priority="131774"/>
  </conditionalFormatting>
  <conditionalFormatting sqref="B112:B129 B186:B1048576">
    <cfRule type="duplicateValues" dxfId="139" priority="131779"/>
  </conditionalFormatting>
  <conditionalFormatting sqref="E212:E265">
    <cfRule type="duplicateValues" dxfId="138" priority="43"/>
  </conditionalFormatting>
  <conditionalFormatting sqref="E212:E265">
    <cfRule type="duplicateValues" dxfId="137" priority="42"/>
  </conditionalFormatting>
  <conditionalFormatting sqref="E212:E265">
    <cfRule type="duplicateValues" dxfId="136" priority="39"/>
    <cfRule type="duplicateValues" dxfId="135" priority="40"/>
    <cfRule type="duplicateValues" dxfId="134" priority="41"/>
  </conditionalFormatting>
  <conditionalFormatting sqref="E212:E265">
    <cfRule type="duplicateValues" dxfId="133" priority="38"/>
  </conditionalFormatting>
  <conditionalFormatting sqref="E212:E265">
    <cfRule type="duplicateValues" dxfId="132" priority="37"/>
  </conditionalFormatting>
  <conditionalFormatting sqref="E212:E265">
    <cfRule type="duplicateValues" dxfId="131" priority="36"/>
  </conditionalFormatting>
  <conditionalFormatting sqref="E212:E265">
    <cfRule type="duplicateValues" dxfId="130" priority="33"/>
    <cfRule type="duplicateValues" dxfId="129" priority="34"/>
    <cfRule type="duplicateValues" dxfId="128" priority="35"/>
  </conditionalFormatting>
  <conditionalFormatting sqref="E212:E265">
    <cfRule type="duplicateValues" dxfId="127" priority="32"/>
  </conditionalFormatting>
  <conditionalFormatting sqref="B213:B214">
    <cfRule type="duplicateValues" dxfId="126" priority="31"/>
  </conditionalFormatting>
  <conditionalFormatting sqref="B215">
    <cfRule type="duplicateValues" dxfId="125" priority="30"/>
  </conditionalFormatting>
  <conditionalFormatting sqref="B216">
    <cfRule type="duplicateValues" dxfId="124" priority="27"/>
  </conditionalFormatting>
  <conditionalFormatting sqref="E216">
    <cfRule type="duplicateValues" dxfId="123" priority="26"/>
  </conditionalFormatting>
  <conditionalFormatting sqref="E216">
    <cfRule type="duplicateValues" dxfId="122" priority="25"/>
  </conditionalFormatting>
  <conditionalFormatting sqref="E216">
    <cfRule type="duplicateValues" dxfId="121" priority="22"/>
    <cfRule type="duplicateValues" dxfId="120" priority="23"/>
    <cfRule type="duplicateValues" dxfId="119" priority="24"/>
  </conditionalFormatting>
  <conditionalFormatting sqref="E216">
    <cfRule type="duplicateValues" dxfId="118" priority="21"/>
  </conditionalFormatting>
  <conditionalFormatting sqref="E216">
    <cfRule type="duplicateValues" dxfId="117" priority="20"/>
  </conditionalFormatting>
  <conditionalFormatting sqref="E216">
    <cfRule type="duplicateValues" dxfId="116" priority="19"/>
  </conditionalFormatting>
  <conditionalFormatting sqref="E216">
    <cfRule type="duplicateValues" dxfId="115" priority="16"/>
    <cfRule type="duplicateValues" dxfId="114" priority="17"/>
    <cfRule type="duplicateValues" dxfId="113" priority="18"/>
  </conditionalFormatting>
  <conditionalFormatting sqref="E216">
    <cfRule type="duplicateValues" dxfId="112" priority="15"/>
  </conditionalFormatting>
  <conditionalFormatting sqref="B217:B255">
    <cfRule type="duplicateValues" dxfId="111" priority="14"/>
  </conditionalFormatting>
  <conditionalFormatting sqref="B1:B1048576">
    <cfRule type="duplicateValues" dxfId="110" priority="2"/>
  </conditionalFormatting>
  <conditionalFormatting sqref="B256:B265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3"/>
  <sheetViews>
    <sheetView topLeftCell="G1" zoomScale="70" zoomScaleNormal="70" workbookViewId="0">
      <selection activeCell="H18" sqref="H18"/>
    </sheetView>
  </sheetViews>
  <sheetFormatPr baseColWidth="10" defaultColWidth="23.42578125" defaultRowHeight="15" x14ac:dyDescent="0.25"/>
  <cols>
    <col min="1" max="1" width="26.42578125" style="114" bestFit="1" customWidth="1"/>
    <col min="2" max="2" width="20.42578125" style="117" customWidth="1"/>
    <col min="3" max="3" width="61.42578125" style="114" customWidth="1"/>
    <col min="4" max="4" width="40.7109375" style="114" customWidth="1"/>
    <col min="5" max="5" width="15.140625" style="69" customWidth="1"/>
    <col min="6" max="6" width="29.42578125" style="82" bestFit="1" customWidth="1"/>
    <col min="7" max="7" width="6.85546875" style="82" bestFit="1" customWidth="1"/>
    <col min="8" max="8" width="54.140625" style="82" bestFit="1" customWidth="1"/>
    <col min="9" max="9" width="5.28515625" style="82" bestFit="1" customWidth="1"/>
    <col min="10" max="10" width="22.28515625" style="82" bestFit="1" customWidth="1"/>
    <col min="11" max="11" width="3.7109375" style="82" bestFit="1" customWidth="1"/>
    <col min="12" max="16384" width="23.42578125" style="82"/>
  </cols>
  <sheetData>
    <row r="1" spans="1:11" ht="25.5" customHeight="1" x14ac:dyDescent="0.25">
      <c r="A1" s="203" t="s">
        <v>2144</v>
      </c>
      <c r="B1" s="204"/>
      <c r="C1" s="204"/>
      <c r="D1" s="204"/>
      <c r="E1" s="205"/>
      <c r="F1" s="201" t="s">
        <v>2538</v>
      </c>
      <c r="G1" s="202"/>
      <c r="H1" s="100">
        <f>COUNTIF(A:E,"2 Gavetas Vacías + 1 Fallando")</f>
        <v>2</v>
      </c>
      <c r="I1" s="100">
        <f>COUNTIF(A:E,("3 Gavetas Vacías"))</f>
        <v>5</v>
      </c>
      <c r="J1" s="123">
        <f>COUNTIF(A:E,"2 Gavetas Fallando + 1 Vacia")</f>
        <v>0</v>
      </c>
      <c r="K1" s="123"/>
    </row>
    <row r="2" spans="1:11" ht="25.5" customHeight="1" x14ac:dyDescent="0.25">
      <c r="A2" s="206" t="s">
        <v>2620</v>
      </c>
      <c r="B2" s="207"/>
      <c r="C2" s="207"/>
      <c r="D2" s="207"/>
      <c r="E2" s="208"/>
      <c r="F2" s="99" t="s">
        <v>2537</v>
      </c>
      <c r="G2" s="98">
        <f>G3+G4</f>
        <v>261</v>
      </c>
      <c r="H2" s="99" t="s">
        <v>2547</v>
      </c>
      <c r="I2" s="98">
        <f>COUNTIF(A:E,"Abastecido")</f>
        <v>40</v>
      </c>
      <c r="J2" s="99" t="s">
        <v>2564</v>
      </c>
      <c r="K2" s="98">
        <f>COUNTIF(REPORTE!A:Q,"REINICIO FALLIDO")</f>
        <v>15</v>
      </c>
    </row>
    <row r="3" spans="1:11" ht="15" customHeight="1" x14ac:dyDescent="0.25">
      <c r="A3" s="194"/>
      <c r="B3" s="172"/>
      <c r="C3" s="195"/>
      <c r="D3" s="195"/>
      <c r="E3" s="196"/>
      <c r="F3" s="99" t="s">
        <v>2536</v>
      </c>
      <c r="G3" s="98">
        <f>COUNTIF(REPORTE!A:Q,"fuera de Servicio")</f>
        <v>108</v>
      </c>
      <c r="H3" s="99" t="s">
        <v>2543</v>
      </c>
      <c r="I3" s="98">
        <f>COUNTIF(A:E,"Gavetas Vacías + Gavetas Fallando")</f>
        <v>16</v>
      </c>
      <c r="J3" s="99" t="s">
        <v>2565</v>
      </c>
      <c r="K3" s="98">
        <f>COUNTIF(REPORTE!A:Q,"CARGA FALLIDA")</f>
        <v>1</v>
      </c>
    </row>
    <row r="4" spans="1:11" ht="18.75" thickBot="1" x14ac:dyDescent="0.3">
      <c r="A4" s="133" t="s">
        <v>2406</v>
      </c>
      <c r="B4" s="140">
        <v>44437.708333333336</v>
      </c>
      <c r="C4" s="197"/>
      <c r="D4" s="197"/>
      <c r="E4" s="198"/>
      <c r="F4" s="99" t="s">
        <v>2533</v>
      </c>
      <c r="G4" s="98">
        <f>COUNTIF(REPORTE!A:Q,"En Servicio")</f>
        <v>153</v>
      </c>
      <c r="H4" s="99" t="s">
        <v>2546</v>
      </c>
      <c r="I4" s="98">
        <f>COUNTIF(A:E,"Solucionado")</f>
        <v>7</v>
      </c>
      <c r="J4" s="99" t="s">
        <v>2566</v>
      </c>
      <c r="K4" s="98">
        <f>COUNTIF(REPORTE!A:Q,"PRINTER ")</f>
        <v>0</v>
      </c>
    </row>
    <row r="5" spans="1:11" ht="18.75" thickBot="1" x14ac:dyDescent="0.3">
      <c r="A5" s="133" t="s">
        <v>2407</v>
      </c>
      <c r="B5" s="140">
        <v>44438.25</v>
      </c>
      <c r="C5" s="197"/>
      <c r="D5" s="197"/>
      <c r="E5" s="198"/>
      <c r="F5" s="99" t="s">
        <v>2534</v>
      </c>
      <c r="G5" s="98">
        <f>COUNTIF(REPORTE!A:Q,"REINICIO EXITOSO")</f>
        <v>12</v>
      </c>
      <c r="H5" s="99" t="s">
        <v>2540</v>
      </c>
      <c r="I5" s="98">
        <f>I1+H1+J1</f>
        <v>7</v>
      </c>
      <c r="J5" s="123"/>
      <c r="K5" s="123"/>
    </row>
    <row r="6" spans="1:11" ht="15" customHeight="1" x14ac:dyDescent="0.25">
      <c r="A6" s="209"/>
      <c r="B6" s="210"/>
      <c r="C6" s="199"/>
      <c r="D6" s="199"/>
      <c r="E6" s="200"/>
      <c r="F6" s="99" t="s">
        <v>2535</v>
      </c>
      <c r="G6" s="98">
        <f>COUNTIF(REPORTE!A:Q,"CARGA EXITOSA")</f>
        <v>1</v>
      </c>
      <c r="H6" s="99" t="s">
        <v>2544</v>
      </c>
      <c r="I6" s="98">
        <f>COUNTIF(A:E,"GAVETA DE RECHAZO LLENA")</f>
        <v>2</v>
      </c>
      <c r="J6" s="123"/>
      <c r="K6" s="123"/>
    </row>
    <row r="7" spans="1:11" ht="18" customHeight="1" thickBot="1" x14ac:dyDescent="0.3">
      <c r="A7" s="211" t="s">
        <v>2568</v>
      </c>
      <c r="B7" s="212"/>
      <c r="C7" s="212"/>
      <c r="D7" s="212"/>
      <c r="E7" s="213"/>
      <c r="F7" s="99" t="s">
        <v>2539</v>
      </c>
      <c r="G7" s="98">
        <f>COUNTIF(A:E,"Sin Efectivo")</f>
        <v>25</v>
      </c>
      <c r="H7" s="99" t="s">
        <v>2545</v>
      </c>
      <c r="I7" s="98">
        <f>COUNTIF(A:E,"GAVETA DE DEPOSITO LLENA")</f>
        <v>3</v>
      </c>
      <c r="J7" s="123"/>
      <c r="K7" s="123"/>
    </row>
    <row r="8" spans="1:11" ht="18" x14ac:dyDescent="0.25">
      <c r="A8" s="136" t="s">
        <v>15</v>
      </c>
      <c r="B8" s="136" t="s">
        <v>2408</v>
      </c>
      <c r="C8" s="142" t="s">
        <v>46</v>
      </c>
      <c r="D8" s="181" t="s">
        <v>2411</v>
      </c>
      <c r="E8" s="182" t="s">
        <v>2409</v>
      </c>
    </row>
    <row r="9" spans="1:11" s="108" customFormat="1" ht="18" x14ac:dyDescent="0.25">
      <c r="A9" s="139" t="str">
        <f>VLOOKUP(B9,'[1]LISTADO ATM'!$A$2:$C$922,3,0)</f>
        <v>ESTE</v>
      </c>
      <c r="B9" s="145">
        <v>912</v>
      </c>
      <c r="C9" s="139" t="str">
        <f>VLOOKUP(B9,'[1]LISTADO ATM'!$A$2:$B$922,2,0)</f>
        <v xml:space="preserve">ATM Oficina San Pedro II </v>
      </c>
      <c r="D9" s="147" t="s">
        <v>2635</v>
      </c>
      <c r="E9" s="138">
        <v>3336005353</v>
      </c>
    </row>
    <row r="10" spans="1:11" s="108" customFormat="1" ht="18" x14ac:dyDescent="0.25">
      <c r="A10" s="139" t="str">
        <f>VLOOKUP(B10,'[1]LISTADO ATM'!$A$2:$C$922,3,0)</f>
        <v>SUR</v>
      </c>
      <c r="B10" s="145">
        <v>45</v>
      </c>
      <c r="C10" s="139" t="str">
        <f>VLOOKUP(B10,'[1]LISTADO ATM'!$A$2:$B$922,2,0)</f>
        <v xml:space="preserve">ATM Oficina Tamayo </v>
      </c>
      <c r="D10" s="147" t="s">
        <v>2635</v>
      </c>
      <c r="E10" s="138" t="s">
        <v>2637</v>
      </c>
    </row>
    <row r="11" spans="1:11" s="108" customFormat="1" ht="18" x14ac:dyDescent="0.25">
      <c r="A11" s="139" t="str">
        <f>VLOOKUP(B11,'[1]LISTADO ATM'!$A$2:$C$922,3,0)</f>
        <v>DISTRITO NACIONAL</v>
      </c>
      <c r="B11" s="145">
        <v>722</v>
      </c>
      <c r="C11" s="139" t="str">
        <f>VLOOKUP(B11,'[1]LISTADO ATM'!$A$2:$B$922,2,0)</f>
        <v xml:space="preserve">ATM Oficina Charles de Gaulle III </v>
      </c>
      <c r="D11" s="147" t="s">
        <v>2635</v>
      </c>
      <c r="E11" s="138">
        <v>3336005596</v>
      </c>
    </row>
    <row r="12" spans="1:11" s="108" customFormat="1" ht="18" customHeight="1" x14ac:dyDescent="0.25">
      <c r="A12" s="139" t="str">
        <f>VLOOKUP(B12,'[1]LISTADO ATM'!$A$2:$C$922,3,0)</f>
        <v>DISTRITO NACIONAL</v>
      </c>
      <c r="B12" s="145">
        <v>718</v>
      </c>
      <c r="C12" s="139" t="str">
        <f>VLOOKUP(B12,'[1]LISTADO ATM'!$A$2:$B$922,2,0)</f>
        <v xml:space="preserve">ATM Feria Ganadera </v>
      </c>
      <c r="D12" s="147" t="s">
        <v>2635</v>
      </c>
      <c r="E12" s="138">
        <v>3336005496</v>
      </c>
    </row>
    <row r="13" spans="1:11" s="108" customFormat="1" ht="18" customHeight="1" x14ac:dyDescent="0.25">
      <c r="A13" s="139" t="str">
        <f>VLOOKUP(B13,'[1]LISTADO ATM'!$A$2:$C$922,3,0)</f>
        <v>DISTRITO NACIONAL</v>
      </c>
      <c r="B13" s="145">
        <v>721</v>
      </c>
      <c r="C13" s="139" t="str">
        <f>VLOOKUP(B13,'[1]LISTADO ATM'!$A$2:$B$922,2,0)</f>
        <v xml:space="preserve">ATM Oficina Charles de Gaulle II </v>
      </c>
      <c r="D13" s="147" t="s">
        <v>2635</v>
      </c>
      <c r="E13" s="138" t="s">
        <v>2629</v>
      </c>
    </row>
    <row r="14" spans="1:11" s="108" customFormat="1" ht="18" customHeight="1" x14ac:dyDescent="0.25">
      <c r="A14" s="139" t="str">
        <f>VLOOKUP(B14,'[1]LISTADO ATM'!$A$2:$C$922,3,0)</f>
        <v>DISTRITO NACIONAL</v>
      </c>
      <c r="B14" s="145">
        <v>331</v>
      </c>
      <c r="C14" s="139" t="str">
        <f>VLOOKUP(B14,'[1]LISTADO ATM'!$A$2:$B$922,2,0)</f>
        <v>ATM Ayuntamiento Sto. Dgo. Este</v>
      </c>
      <c r="D14" s="147" t="s">
        <v>2635</v>
      </c>
      <c r="E14" s="138">
        <v>3336005057</v>
      </c>
    </row>
    <row r="15" spans="1:11" s="108" customFormat="1" ht="18" x14ac:dyDescent="0.25">
      <c r="A15" s="139" t="str">
        <f>VLOOKUP(B15,'[1]LISTADO ATM'!$A$2:$C$922,3,0)</f>
        <v>SUR</v>
      </c>
      <c r="B15" s="145">
        <v>962</v>
      </c>
      <c r="C15" s="139" t="str">
        <f>VLOOKUP(B15,'[1]LISTADO ATM'!$A$2:$B$922,2,0)</f>
        <v xml:space="preserve">ATM Oficina Villa Ofelia II (San Juan) </v>
      </c>
      <c r="D15" s="147" t="s">
        <v>2635</v>
      </c>
      <c r="E15" s="138">
        <v>3336005466</v>
      </c>
    </row>
    <row r="16" spans="1:11" s="108" customFormat="1" ht="18" customHeight="1" x14ac:dyDescent="0.25">
      <c r="A16" s="139" t="str">
        <f>VLOOKUP(B16,'[1]LISTADO ATM'!$A$2:$C$922,3,0)</f>
        <v>ESTE</v>
      </c>
      <c r="B16" s="145">
        <v>385</v>
      </c>
      <c r="C16" s="139" t="str">
        <f>VLOOKUP(B16,'[1]LISTADO ATM'!$A$2:$B$922,2,0)</f>
        <v xml:space="preserve">ATM Plaza Verón I </v>
      </c>
      <c r="D16" s="147" t="s">
        <v>2635</v>
      </c>
      <c r="E16" s="138">
        <v>3336005463</v>
      </c>
    </row>
    <row r="17" spans="1:5" s="108" customFormat="1" ht="18.75" customHeight="1" x14ac:dyDescent="0.25">
      <c r="A17" s="139" t="str">
        <f>VLOOKUP(B17,'[1]LISTADO ATM'!$A$2:$C$922,3,0)</f>
        <v>NORTE</v>
      </c>
      <c r="B17" s="145">
        <v>752</v>
      </c>
      <c r="C17" s="139" t="str">
        <f>VLOOKUP(B17,'[1]LISTADO ATM'!$A$2:$B$922,2,0)</f>
        <v xml:space="preserve">ATM UNP Las Carolinas (La Vega) </v>
      </c>
      <c r="D17" s="147" t="s">
        <v>2635</v>
      </c>
      <c r="E17" s="138">
        <v>3336005462</v>
      </c>
    </row>
    <row r="18" spans="1:5" s="108" customFormat="1" ht="18" customHeight="1" x14ac:dyDescent="0.25">
      <c r="A18" s="139" t="str">
        <f>VLOOKUP(B18,'[1]LISTADO ATM'!$A$2:$C$922,3,0)</f>
        <v>DISTRITO NACIONAL</v>
      </c>
      <c r="B18" s="145">
        <v>410</v>
      </c>
      <c r="C18" s="139" t="str">
        <f>VLOOKUP(B18,'[1]LISTADO ATM'!$A$2:$B$922,2,0)</f>
        <v xml:space="preserve">ATM Oficina Las Palmas de Herrera II </v>
      </c>
      <c r="D18" s="147" t="s">
        <v>2635</v>
      </c>
      <c r="E18" s="138" t="s">
        <v>2726</v>
      </c>
    </row>
    <row r="19" spans="1:5" s="108" customFormat="1" ht="18" customHeight="1" x14ac:dyDescent="0.25">
      <c r="A19" s="139" t="str">
        <f>VLOOKUP(B19,'[1]LISTADO ATM'!$A$2:$C$922,3,0)</f>
        <v>NORTE</v>
      </c>
      <c r="B19" s="145">
        <v>760</v>
      </c>
      <c r="C19" s="139" t="str">
        <f>VLOOKUP(B19,'[1]LISTADO ATM'!$A$2:$B$922,2,0)</f>
        <v xml:space="preserve">ATM UNP Cruce Guayacanes (Mao) </v>
      </c>
      <c r="D19" s="147" t="s">
        <v>2635</v>
      </c>
      <c r="E19" s="138" t="s">
        <v>2727</v>
      </c>
    </row>
    <row r="20" spans="1:5" s="114" customFormat="1" ht="18" customHeight="1" x14ac:dyDescent="0.25">
      <c r="A20" s="139" t="str">
        <f>VLOOKUP(B20,'[1]LISTADO ATM'!$A$2:$C$922,3,0)</f>
        <v>NORTE</v>
      </c>
      <c r="B20" s="145">
        <v>307</v>
      </c>
      <c r="C20" s="139" t="str">
        <f>VLOOKUP(B20,'[1]LISTADO ATM'!$A$2:$B$922,2,0)</f>
        <v>ATM Oficina Nagua II</v>
      </c>
      <c r="D20" s="147" t="s">
        <v>2635</v>
      </c>
      <c r="E20" s="138" t="s">
        <v>2728</v>
      </c>
    </row>
    <row r="21" spans="1:5" s="114" customFormat="1" ht="18" customHeight="1" x14ac:dyDescent="0.25">
      <c r="A21" s="139" t="str">
        <f>VLOOKUP(B21,'[1]LISTADO ATM'!$A$2:$C$922,3,0)</f>
        <v>NORTE</v>
      </c>
      <c r="B21" s="145">
        <v>22</v>
      </c>
      <c r="C21" s="139" t="str">
        <f>VLOOKUP(B21,'[1]LISTADO ATM'!$A$2:$B$922,2,0)</f>
        <v>ATM S/M Olimpico (Santiago)</v>
      </c>
      <c r="D21" s="147" t="s">
        <v>2635</v>
      </c>
      <c r="E21" s="138" t="s">
        <v>2680</v>
      </c>
    </row>
    <row r="22" spans="1:5" s="114" customFormat="1" ht="18" customHeight="1" x14ac:dyDescent="0.25">
      <c r="A22" s="139" t="str">
        <f>VLOOKUP(B22,'[1]LISTADO ATM'!$A$2:$C$922,3,0)</f>
        <v>DISTRITO NACIONAL</v>
      </c>
      <c r="B22" s="145">
        <v>713</v>
      </c>
      <c r="C22" s="139" t="str">
        <f>VLOOKUP(B22,'[1]LISTADO ATM'!$A$2:$B$922,2,0)</f>
        <v xml:space="preserve">ATM Oficina Las Américas </v>
      </c>
      <c r="D22" s="147" t="s">
        <v>2635</v>
      </c>
      <c r="E22" s="138">
        <v>3336005592</v>
      </c>
    </row>
    <row r="23" spans="1:5" s="114" customFormat="1" ht="18" customHeight="1" x14ac:dyDescent="0.25">
      <c r="A23" s="139" t="str">
        <f>VLOOKUP(B23,'[1]LISTADO ATM'!$A$2:$C$922,3,0)</f>
        <v>NORTE</v>
      </c>
      <c r="B23" s="145">
        <v>956</v>
      </c>
      <c r="C23" s="139" t="str">
        <f>VLOOKUP(B23,'[1]LISTADO ATM'!$A$2:$B$922,2,0)</f>
        <v xml:space="preserve">ATM Autoservicio El Jaya (SFM) </v>
      </c>
      <c r="D23" s="147" t="s">
        <v>2635</v>
      </c>
      <c r="E23" s="138">
        <v>3336005591</v>
      </c>
    </row>
    <row r="24" spans="1:5" s="114" customFormat="1" ht="18" customHeight="1" x14ac:dyDescent="0.25">
      <c r="A24" s="139" t="str">
        <f>VLOOKUP(B24,'[1]LISTADO ATM'!$A$2:$C$922,3,0)</f>
        <v>NORTE</v>
      </c>
      <c r="B24" s="145">
        <v>504</v>
      </c>
      <c r="C24" s="139" t="str">
        <f>VLOOKUP(B24,'[1]LISTADO ATM'!$A$2:$B$922,2,0)</f>
        <v>ATM CURNA UASD Nagua</v>
      </c>
      <c r="D24" s="147" t="s">
        <v>2635</v>
      </c>
      <c r="E24" s="138">
        <v>3336005549</v>
      </c>
    </row>
    <row r="25" spans="1:5" s="114" customFormat="1" ht="18" customHeight="1" x14ac:dyDescent="0.25">
      <c r="A25" s="139" t="str">
        <f>VLOOKUP(B25,'[1]LISTADO ATM'!$A$2:$C$922,3,0)</f>
        <v>SUR</v>
      </c>
      <c r="B25" s="145">
        <v>48</v>
      </c>
      <c r="C25" s="139" t="str">
        <f>VLOOKUP(B25,'[1]LISTADO ATM'!$A$2:$B$922,2,0)</f>
        <v xml:space="preserve">ATM Autoservicio Neiba I </v>
      </c>
      <c r="D25" s="147" t="s">
        <v>2635</v>
      </c>
      <c r="E25" s="138">
        <v>3336005537</v>
      </c>
    </row>
    <row r="26" spans="1:5" s="114" customFormat="1" ht="18.75" customHeight="1" x14ac:dyDescent="0.25">
      <c r="A26" s="139" t="str">
        <f>VLOOKUP(B26,'[1]LISTADO ATM'!$A$2:$C$922,3,0)</f>
        <v>SUR</v>
      </c>
      <c r="B26" s="145">
        <v>984</v>
      </c>
      <c r="C26" s="139" t="str">
        <f>VLOOKUP(B26,'[1]LISTADO ATM'!$A$2:$B$922,2,0)</f>
        <v xml:space="preserve">ATM Oficina Neiba II </v>
      </c>
      <c r="D26" s="147" t="s">
        <v>2635</v>
      </c>
      <c r="E26" s="138">
        <v>3336005534</v>
      </c>
    </row>
    <row r="27" spans="1:5" s="123" customFormat="1" ht="18.75" customHeight="1" x14ac:dyDescent="0.25">
      <c r="A27" s="139" t="str">
        <f>VLOOKUP(B27,'[1]LISTADO ATM'!$A$2:$C$922,3,0)</f>
        <v>NORTE</v>
      </c>
      <c r="B27" s="145">
        <v>807</v>
      </c>
      <c r="C27" s="139" t="str">
        <f>VLOOKUP(B27,'[1]LISTADO ATM'!$A$2:$B$922,2,0)</f>
        <v xml:space="preserve">ATM S/M Morel (Mao) </v>
      </c>
      <c r="D27" s="147" t="s">
        <v>2635</v>
      </c>
      <c r="E27" s="138">
        <v>3336005530</v>
      </c>
    </row>
    <row r="28" spans="1:5" s="123" customFormat="1" ht="18.75" customHeight="1" x14ac:dyDescent="0.25">
      <c r="A28" s="139" t="str">
        <f>VLOOKUP(B28,'[1]LISTADO ATM'!$A$2:$C$922,3,0)</f>
        <v>DISTRITO NACIONAL</v>
      </c>
      <c r="B28" s="145">
        <v>363</v>
      </c>
      <c r="C28" s="139" t="str">
        <f>VLOOKUP(B28,'[1]LISTADO ATM'!$A$2:$B$922,2,0)</f>
        <v>ATM S/M Bravo Villa Mella</v>
      </c>
      <c r="D28" s="147" t="s">
        <v>2635</v>
      </c>
      <c r="E28" s="138">
        <v>3336005481</v>
      </c>
    </row>
    <row r="29" spans="1:5" s="123" customFormat="1" ht="18.75" customHeight="1" x14ac:dyDescent="0.25">
      <c r="A29" s="139" t="str">
        <f>VLOOKUP(B29,'[1]LISTADO ATM'!$A$2:$C$922,3,0)</f>
        <v>NORTE</v>
      </c>
      <c r="B29" s="145">
        <v>965</v>
      </c>
      <c r="C29" s="139" t="str">
        <f>VLOOKUP(B29,'[1]LISTADO ATM'!$A$2:$B$922,2,0)</f>
        <v xml:space="preserve">ATM S/M La Fuente FUN (Santiago) </v>
      </c>
      <c r="D29" s="147" t="s">
        <v>2635</v>
      </c>
      <c r="E29" s="138">
        <v>3336005467</v>
      </c>
    </row>
    <row r="30" spans="1:5" s="123" customFormat="1" ht="18.75" customHeight="1" x14ac:dyDescent="0.25">
      <c r="A30" s="139" t="str">
        <f>VLOOKUP(B30,'[1]LISTADO ATM'!$A$2:$C$922,3,0)</f>
        <v>DISTRITO NACIONAL</v>
      </c>
      <c r="B30" s="145">
        <v>516</v>
      </c>
      <c r="C30" s="139" t="str">
        <f>VLOOKUP(B30,'[1]LISTADO ATM'!$A$2:$B$922,2,0)</f>
        <v xml:space="preserve">ATM Oficina Gascue </v>
      </c>
      <c r="D30" s="147" t="s">
        <v>2635</v>
      </c>
      <c r="E30" s="138">
        <v>3336005452</v>
      </c>
    </row>
    <row r="31" spans="1:5" s="123" customFormat="1" ht="18.75" customHeight="1" x14ac:dyDescent="0.25">
      <c r="A31" s="139" t="str">
        <f>VLOOKUP(B31,'[1]LISTADO ATM'!$A$2:$C$922,3,0)</f>
        <v>DISTRITO NACIONAL</v>
      </c>
      <c r="B31" s="145">
        <v>600</v>
      </c>
      <c r="C31" s="139" t="str">
        <f>VLOOKUP(B31,'[1]LISTADO ATM'!$A$2:$B$922,2,0)</f>
        <v>ATM S/M Bravo Hipica</v>
      </c>
      <c r="D31" s="147" t="s">
        <v>2635</v>
      </c>
      <c r="E31" s="138" t="s">
        <v>2642</v>
      </c>
    </row>
    <row r="32" spans="1:5" s="114" customFormat="1" ht="18.75" customHeight="1" x14ac:dyDescent="0.25">
      <c r="A32" s="139" t="str">
        <f>VLOOKUP(B32,'[1]LISTADO ATM'!$A$2:$C$922,3,0)</f>
        <v>ESTE</v>
      </c>
      <c r="B32" s="145">
        <v>353</v>
      </c>
      <c r="C32" s="139" t="str">
        <f>VLOOKUP(B32,'[1]LISTADO ATM'!$A$2:$B$922,2,0)</f>
        <v xml:space="preserve">ATM Estación Boulevard Juan Dolio </v>
      </c>
      <c r="D32" s="147" t="s">
        <v>2635</v>
      </c>
      <c r="E32" s="138">
        <v>3336005385</v>
      </c>
    </row>
    <row r="33" spans="1:10" s="114" customFormat="1" ht="18.75" customHeight="1" x14ac:dyDescent="0.25">
      <c r="A33" s="139" t="str">
        <f>VLOOKUP(B33,'[1]LISTADO ATM'!$A$2:$C$922,3,0)</f>
        <v>ESTE</v>
      </c>
      <c r="B33" s="145">
        <v>429</v>
      </c>
      <c r="C33" s="139" t="str">
        <f>VLOOKUP(B33,'[1]LISTADO ATM'!$A$2:$B$922,2,0)</f>
        <v xml:space="preserve">ATM Oficina Jumbo La Romana </v>
      </c>
      <c r="D33" s="147" t="s">
        <v>2635</v>
      </c>
      <c r="E33" s="138">
        <v>3336004588</v>
      </c>
    </row>
    <row r="34" spans="1:10" s="114" customFormat="1" ht="18" customHeight="1" x14ac:dyDescent="0.25">
      <c r="A34" s="139" t="str">
        <f>VLOOKUP(B34,'[1]LISTADO ATM'!$A$2:$C$922,3,0)</f>
        <v>ESTE</v>
      </c>
      <c r="B34" s="145">
        <v>386</v>
      </c>
      <c r="C34" s="139" t="str">
        <f>VLOOKUP(B34,'[1]LISTADO ATM'!$A$2:$B$922,2,0)</f>
        <v xml:space="preserve">ATM Plaza Verón II </v>
      </c>
      <c r="D34" s="147" t="s">
        <v>2635</v>
      </c>
      <c r="E34" s="138">
        <v>3336005479</v>
      </c>
    </row>
    <row r="35" spans="1:10" s="114" customFormat="1" ht="18.75" customHeight="1" x14ac:dyDescent="0.25">
      <c r="A35" s="139" t="str">
        <f>VLOOKUP(B35,'[1]LISTADO ATM'!$A$2:$C$922,3,0)</f>
        <v>NORTE</v>
      </c>
      <c r="B35" s="145">
        <v>151</v>
      </c>
      <c r="C35" s="139" t="str">
        <f>VLOOKUP(B35,'[1]LISTADO ATM'!$A$2:$B$922,2,0)</f>
        <v xml:space="preserve">ATM Oficina Nagua </v>
      </c>
      <c r="D35" s="147" t="s">
        <v>2635</v>
      </c>
      <c r="E35" s="138" t="s">
        <v>2681</v>
      </c>
      <c r="G35" s="122"/>
    </row>
    <row r="36" spans="1:10" s="114" customFormat="1" ht="18" customHeight="1" x14ac:dyDescent="0.25">
      <c r="A36" s="139" t="str">
        <f>VLOOKUP(B36,'[1]LISTADO ATM'!$A$2:$C$922,3,0)</f>
        <v>NORTE</v>
      </c>
      <c r="B36" s="145">
        <v>119</v>
      </c>
      <c r="C36" s="139" t="str">
        <f>VLOOKUP(B36,'[1]LISTADO ATM'!$A$2:$B$922,2,0)</f>
        <v>ATM Oficina La Barranquita</v>
      </c>
      <c r="D36" s="147" t="s">
        <v>2635</v>
      </c>
      <c r="E36" s="138" t="s">
        <v>2682</v>
      </c>
      <c r="F36" s="122"/>
      <c r="G36" s="122"/>
      <c r="H36" s="122"/>
      <c r="I36" s="122"/>
      <c r="J36" s="122"/>
    </row>
    <row r="37" spans="1:10" s="114" customFormat="1" ht="18.75" customHeight="1" x14ac:dyDescent="0.25">
      <c r="A37" s="139" t="str">
        <f>VLOOKUP(B37,'[1]LISTADO ATM'!$A$2:$C$922,3,0)</f>
        <v>NORTE</v>
      </c>
      <c r="B37" s="145">
        <v>91</v>
      </c>
      <c r="C37" s="139" t="str">
        <f>VLOOKUP(B37,'[1]LISTADO ATM'!$A$2:$B$922,2,0)</f>
        <v xml:space="preserve">ATM UNP Villa Isabela </v>
      </c>
      <c r="D37" s="147" t="s">
        <v>2635</v>
      </c>
      <c r="E37" s="138" t="s">
        <v>2684</v>
      </c>
      <c r="F37" s="122"/>
      <c r="G37" s="122"/>
      <c r="H37" s="122"/>
      <c r="I37" s="122"/>
      <c r="J37" s="122"/>
    </row>
    <row r="38" spans="1:10" s="122" customFormat="1" ht="18" customHeight="1" x14ac:dyDescent="0.25">
      <c r="A38" s="139" t="str">
        <f>VLOOKUP(B38,'[1]LISTADO ATM'!$A$2:$C$922,3,0)</f>
        <v>DISTRITO NACIONAL</v>
      </c>
      <c r="B38" s="145">
        <v>850</v>
      </c>
      <c r="C38" s="139" t="str">
        <f>VLOOKUP(B38,'[1]LISTADO ATM'!$A$2:$B$922,2,0)</f>
        <v xml:space="preserve">ATM Hotel Be Live Hamaca </v>
      </c>
      <c r="D38" s="147" t="s">
        <v>2635</v>
      </c>
      <c r="E38" s="138" t="s">
        <v>2729</v>
      </c>
    </row>
    <row r="39" spans="1:10" s="122" customFormat="1" ht="18.75" customHeight="1" x14ac:dyDescent="0.25">
      <c r="A39" s="139" t="str">
        <f>VLOOKUP(B39,'[1]LISTADO ATM'!$A$2:$C$922,3,0)</f>
        <v>NORTE</v>
      </c>
      <c r="B39" s="145">
        <v>882</v>
      </c>
      <c r="C39" s="139" t="str">
        <f>VLOOKUP(B39,'[1]LISTADO ATM'!$A$2:$B$922,2,0)</f>
        <v xml:space="preserve">ATM Oficina Moca II </v>
      </c>
      <c r="D39" s="147" t="s">
        <v>2635</v>
      </c>
      <c r="E39" s="138">
        <v>3336006931</v>
      </c>
    </row>
    <row r="40" spans="1:10" s="122" customFormat="1" ht="18.75" customHeight="1" x14ac:dyDescent="0.25">
      <c r="A40" s="139" t="str">
        <f>VLOOKUP(B40,'[1]LISTADO ATM'!$A$2:$C$922,3,0)</f>
        <v>DISTRITO NACIONAL</v>
      </c>
      <c r="B40" s="145">
        <v>791</v>
      </c>
      <c r="C40" s="139" t="str">
        <f>VLOOKUP(B40,'[1]LISTADO ATM'!$A$2:$B$922,2,0)</f>
        <v xml:space="preserve">ATM Oficina Sans Soucí </v>
      </c>
      <c r="D40" s="147" t="s">
        <v>2635</v>
      </c>
      <c r="E40" s="138" t="s">
        <v>2730</v>
      </c>
    </row>
    <row r="41" spans="1:10" s="122" customFormat="1" ht="18.75" customHeight="1" x14ac:dyDescent="0.25">
      <c r="A41" s="139" t="str">
        <f>VLOOKUP(B41,'[1]LISTADO ATM'!$A$2:$C$922,3,0)</f>
        <v>NORTE</v>
      </c>
      <c r="B41" s="145">
        <v>635</v>
      </c>
      <c r="C41" s="139" t="str">
        <f>VLOOKUP(B41,'[1]LISTADO ATM'!$A$2:$B$922,2,0)</f>
        <v xml:space="preserve">ATM Zona Franca Tamboril </v>
      </c>
      <c r="D41" s="147" t="s">
        <v>2635</v>
      </c>
      <c r="E41" s="138" t="s">
        <v>2679</v>
      </c>
    </row>
    <row r="42" spans="1:10" s="122" customFormat="1" ht="18" customHeight="1" x14ac:dyDescent="0.25">
      <c r="A42" s="139" t="str">
        <f>VLOOKUP(B42,'[1]LISTADO ATM'!$A$2:$C$922,3,0)</f>
        <v>DISTRITO NACIONAL</v>
      </c>
      <c r="B42" s="145">
        <v>507</v>
      </c>
      <c r="C42" s="139" t="str">
        <f>VLOOKUP(B42,'[1]LISTADO ATM'!$A$2:$B$922,2,0)</f>
        <v>ATM Estación Sigma Boca Chica</v>
      </c>
      <c r="D42" s="147" t="s">
        <v>2635</v>
      </c>
      <c r="E42" s="138">
        <v>3336005610</v>
      </c>
    </row>
    <row r="43" spans="1:10" s="122" customFormat="1" ht="18.75" customHeight="1" x14ac:dyDescent="0.25">
      <c r="A43" s="139" t="str">
        <f>VLOOKUP(B43,'[1]LISTADO ATM'!$A$2:$C$922,3,0)</f>
        <v>SUR</v>
      </c>
      <c r="B43" s="145">
        <v>783</v>
      </c>
      <c r="C43" s="139" t="str">
        <f>VLOOKUP(B43,'[1]LISTADO ATM'!$A$2:$B$922,2,0)</f>
        <v xml:space="preserve">ATM Autobanco Alfa y Omega (Barahona) </v>
      </c>
      <c r="D43" s="147" t="s">
        <v>2635</v>
      </c>
      <c r="E43" s="138">
        <v>3336005547</v>
      </c>
    </row>
    <row r="44" spans="1:10" s="114" customFormat="1" ht="18" customHeight="1" x14ac:dyDescent="0.25">
      <c r="A44" s="139" t="str">
        <f>VLOOKUP(B44,'[1]LISTADO ATM'!$A$2:$C$922,3,0)</f>
        <v>NORTE</v>
      </c>
      <c r="B44" s="145">
        <v>633</v>
      </c>
      <c r="C44" s="139" t="str">
        <f>VLOOKUP(B44,'[1]LISTADO ATM'!$A$2:$B$922,2,0)</f>
        <v xml:space="preserve">ATM Autobanco Las Colinas </v>
      </c>
      <c r="D44" s="147" t="s">
        <v>2635</v>
      </c>
      <c r="E44" s="138" t="s">
        <v>2643</v>
      </c>
      <c r="F44" s="122"/>
      <c r="G44" s="122"/>
      <c r="H44" s="122"/>
      <c r="I44" s="122"/>
      <c r="J44" s="122"/>
    </row>
    <row r="45" spans="1:10" s="114" customFormat="1" ht="18.75" customHeight="1" x14ac:dyDescent="0.25">
      <c r="A45" s="139" t="str">
        <f>VLOOKUP(B45,'[1]LISTADO ATM'!$A$2:$C$922,3,0)</f>
        <v>SUR</v>
      </c>
      <c r="B45" s="145">
        <v>615</v>
      </c>
      <c r="C45" s="139" t="str">
        <f>VLOOKUP(B45,'[1]LISTADO ATM'!$A$2:$B$922,2,0)</f>
        <v xml:space="preserve">ATM Estación Sunix Cabral (Barahona) </v>
      </c>
      <c r="D45" s="147" t="s">
        <v>2635</v>
      </c>
      <c r="E45" s="138">
        <v>3336005536</v>
      </c>
      <c r="F45" s="122"/>
      <c r="G45" s="122"/>
      <c r="H45" s="122"/>
      <c r="I45" s="122"/>
      <c r="J45" s="122"/>
    </row>
    <row r="46" spans="1:10" s="114" customFormat="1" ht="18" customHeight="1" x14ac:dyDescent="0.25">
      <c r="A46" s="139" t="str">
        <f>VLOOKUP(B46,'[1]LISTADO ATM'!$A$2:$C$922,3,0)</f>
        <v>DISTRITO NACIONAL</v>
      </c>
      <c r="B46" s="145">
        <v>23</v>
      </c>
      <c r="C46" s="139" t="str">
        <f>VLOOKUP(B46,'[1]LISTADO ATM'!$A$2:$B$922,2,0)</f>
        <v xml:space="preserve">ATM Oficina México </v>
      </c>
      <c r="D46" s="147" t="s">
        <v>2635</v>
      </c>
      <c r="E46" s="138">
        <v>3336005535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39" t="str">
        <f>VLOOKUP(B47,'[1]LISTADO ATM'!$A$2:$C$922,3,0)</f>
        <v>SUR</v>
      </c>
      <c r="B47" s="145">
        <v>677</v>
      </c>
      <c r="C47" s="139" t="str">
        <f>VLOOKUP(B47,'[1]LISTADO ATM'!$A$2:$B$922,2,0)</f>
        <v>ATM PBG Villa Jaragua</v>
      </c>
      <c r="D47" s="147" t="s">
        <v>2635</v>
      </c>
      <c r="E47" s="138">
        <v>3336005513</v>
      </c>
      <c r="F47" s="122"/>
      <c r="G47" s="122"/>
      <c r="H47" s="122"/>
      <c r="I47" s="122"/>
      <c r="J47" s="122"/>
    </row>
    <row r="48" spans="1:10" s="114" customFormat="1" ht="18" customHeight="1" x14ac:dyDescent="0.25">
      <c r="A48" s="139" t="str">
        <f>VLOOKUP(B48,'[1]LISTADO ATM'!$A$2:$C$922,3,0)</f>
        <v>SUR</v>
      </c>
      <c r="B48" s="145">
        <v>249</v>
      </c>
      <c r="C48" s="139" t="str">
        <f>VLOOKUP(B48,'[1]LISTADO ATM'!$A$2:$B$922,2,0)</f>
        <v xml:space="preserve">ATM Banco Agrícola Neiba </v>
      </c>
      <c r="D48" s="147" t="s">
        <v>2635</v>
      </c>
      <c r="E48" s="138">
        <v>3336005359</v>
      </c>
      <c r="F48" s="122"/>
      <c r="G48" s="122"/>
      <c r="H48" s="122"/>
      <c r="I48" s="122"/>
      <c r="J48" s="122"/>
    </row>
    <row r="49" spans="1:10" s="114" customFormat="1" ht="18.75" customHeight="1" x14ac:dyDescent="0.25">
      <c r="A49" s="139" t="e">
        <f>VLOOKUP(B49,'[1]LISTADO ATM'!$A$2:$C$922,3,0)</f>
        <v>#N/A</v>
      </c>
      <c r="B49" s="145"/>
      <c r="C49" s="139" t="e">
        <f>VLOOKUP(B49,'[1]LISTADO ATM'!$A$2:$B$922,2,0)</f>
        <v>#N/A</v>
      </c>
      <c r="D49" s="147"/>
      <c r="E49" s="138"/>
      <c r="F49" s="122"/>
      <c r="G49" s="122"/>
      <c r="H49" s="122"/>
      <c r="I49" s="122"/>
      <c r="J49" s="122"/>
    </row>
    <row r="50" spans="1:10" s="114" customFormat="1" ht="18" customHeight="1" x14ac:dyDescent="0.25">
      <c r="A50" s="139" t="e">
        <f>VLOOKUP(B50,'[1]LISTADO ATM'!$A$2:$C$922,3,0)</f>
        <v>#N/A</v>
      </c>
      <c r="B50" s="145"/>
      <c r="C50" s="139" t="e">
        <f>VLOOKUP(B50,'[1]LISTADO ATM'!$A$2:$B$922,2,0)</f>
        <v>#N/A</v>
      </c>
      <c r="D50" s="147"/>
      <c r="E50" s="138"/>
      <c r="F50" s="122"/>
      <c r="G50" s="122"/>
      <c r="H50" s="122"/>
      <c r="I50" s="122"/>
      <c r="J50" s="122"/>
    </row>
    <row r="51" spans="1:10" s="114" customFormat="1" ht="18.75" customHeight="1" x14ac:dyDescent="0.25">
      <c r="A51" s="139" t="e">
        <f>VLOOKUP(B51,'[1]LISTADO ATM'!$A$2:$C$922,3,0)</f>
        <v>#N/A</v>
      </c>
      <c r="B51" s="145"/>
      <c r="C51" s="139" t="e">
        <f>VLOOKUP(B51,'[1]LISTADO ATM'!$A$2:$B$922,2,0)</f>
        <v>#N/A</v>
      </c>
      <c r="D51" s="147"/>
      <c r="E51" s="138"/>
    </row>
    <row r="52" spans="1:10" s="114" customFormat="1" ht="18" customHeight="1" x14ac:dyDescent="0.25">
      <c r="A52" s="139" t="e">
        <f>VLOOKUP(B52,'[1]LISTADO ATM'!$A$2:$C$922,3,0)</f>
        <v>#N/A</v>
      </c>
      <c r="B52" s="145"/>
      <c r="C52" s="139" t="e">
        <f>VLOOKUP(B52,'[1]LISTADO ATM'!$A$2:$B$922,2,0)</f>
        <v>#N/A</v>
      </c>
      <c r="D52" s="147"/>
      <c r="E52" s="138"/>
    </row>
    <row r="53" spans="1:10" s="114" customFormat="1" ht="18" customHeight="1" thickBot="1" x14ac:dyDescent="0.3">
      <c r="A53" s="143" t="s">
        <v>2462</v>
      </c>
      <c r="B53" s="144">
        <f>COUNT(B9:B48)</f>
        <v>40</v>
      </c>
      <c r="C53" s="167"/>
      <c r="D53" s="168"/>
      <c r="E53" s="169"/>
    </row>
    <row r="54" spans="1:10" s="114" customFormat="1" ht="18.75" customHeight="1" x14ac:dyDescent="0.25">
      <c r="A54" s="209"/>
      <c r="B54" s="210"/>
      <c r="C54" s="210"/>
      <c r="D54" s="210"/>
      <c r="E54" s="214"/>
    </row>
    <row r="55" spans="1:10" s="114" customFormat="1" ht="18" customHeight="1" thickBot="1" x14ac:dyDescent="0.3">
      <c r="A55" s="211" t="s">
        <v>2569</v>
      </c>
      <c r="B55" s="212"/>
      <c r="C55" s="212"/>
      <c r="D55" s="212"/>
      <c r="E55" s="213"/>
    </row>
    <row r="56" spans="1:10" s="122" customFormat="1" ht="18" customHeight="1" x14ac:dyDescent="0.25">
      <c r="A56" s="136" t="s">
        <v>15</v>
      </c>
      <c r="B56" s="136" t="s">
        <v>2408</v>
      </c>
      <c r="C56" s="142" t="s">
        <v>46</v>
      </c>
      <c r="D56" s="181" t="s">
        <v>2411</v>
      </c>
      <c r="E56" s="182" t="s">
        <v>2409</v>
      </c>
    </row>
    <row r="57" spans="1:10" s="122" customFormat="1" ht="18" customHeight="1" x14ac:dyDescent="0.25">
      <c r="A57" s="134" t="str">
        <f>VLOOKUP(B57,'[1]LISTADO ATM'!$A$2:$C$822,3,0)</f>
        <v>DISTRITO NACIONAL</v>
      </c>
      <c r="B57" s="145">
        <v>911</v>
      </c>
      <c r="C57" s="139" t="str">
        <f>VLOOKUP(B57,'[1]LISTADO ATM'!$A$2:$B$822,2,0)</f>
        <v xml:space="preserve">ATM Oficina Venezuela II </v>
      </c>
      <c r="D57" s="147" t="s">
        <v>2636</v>
      </c>
      <c r="E57" s="135" t="s">
        <v>2627</v>
      </c>
    </row>
    <row r="58" spans="1:10" s="122" customFormat="1" ht="18" customHeight="1" x14ac:dyDescent="0.25">
      <c r="A58" s="134" t="str">
        <f>VLOOKUP(B58,'[1]LISTADO ATM'!$A$2:$C$822,3,0)</f>
        <v>DISTRITO NACIONAL</v>
      </c>
      <c r="B58" s="145">
        <v>980</v>
      </c>
      <c r="C58" s="139" t="str">
        <f>VLOOKUP(B58,'[1]LISTADO ATM'!$A$2:$B$822,2,0)</f>
        <v xml:space="preserve">ATM Oficina Bella Vista Mall II </v>
      </c>
      <c r="D58" s="147" t="s">
        <v>2636</v>
      </c>
      <c r="E58" s="135">
        <v>3336005488</v>
      </c>
    </row>
    <row r="59" spans="1:10" s="122" customFormat="1" ht="18" customHeight="1" x14ac:dyDescent="0.25">
      <c r="A59" s="134" t="str">
        <f>VLOOKUP(B59,'[1]LISTADO ATM'!$A$2:$C$822,3,0)</f>
        <v>DISTRITO NACIONAL</v>
      </c>
      <c r="B59" s="145">
        <v>54</v>
      </c>
      <c r="C59" s="139" t="str">
        <f>VLOOKUP(B59,'[1]LISTADO ATM'!$A$2:$B$822,2,0)</f>
        <v xml:space="preserve">ATM Autoservicio Galería 360 </v>
      </c>
      <c r="D59" s="147" t="s">
        <v>2636</v>
      </c>
      <c r="E59" s="135">
        <v>3336005368</v>
      </c>
    </row>
    <row r="60" spans="1:10" s="122" customFormat="1" ht="18" x14ac:dyDescent="0.25">
      <c r="A60" s="134" t="str">
        <f>VLOOKUP(B60,'[1]LISTADO ATM'!$A$2:$C$822,3,0)</f>
        <v>DISTRITO NACIONAL</v>
      </c>
      <c r="B60" s="145">
        <v>536</v>
      </c>
      <c r="C60" s="139" t="str">
        <f>VLOOKUP(B60,'[1]LISTADO ATM'!$A$2:$B$822,2,0)</f>
        <v xml:space="preserve">ATM Super Lama San Isidro </v>
      </c>
      <c r="D60" s="147" t="s">
        <v>2636</v>
      </c>
      <c r="E60" s="135" t="s">
        <v>2631</v>
      </c>
    </row>
    <row r="61" spans="1:10" s="122" customFormat="1" ht="18" customHeight="1" x14ac:dyDescent="0.25">
      <c r="A61" s="134" t="str">
        <f>VLOOKUP(B61,'[1]LISTADO ATM'!$A$2:$C$822,3,0)</f>
        <v>DISTRITO NACIONAL</v>
      </c>
      <c r="B61" s="145">
        <v>493</v>
      </c>
      <c r="C61" s="139" t="str">
        <f>VLOOKUP(B61,'[1]LISTADO ATM'!$A$2:$B$822,2,0)</f>
        <v xml:space="preserve">ATM Oficina Haina Occidental II </v>
      </c>
      <c r="D61" s="147" t="s">
        <v>2636</v>
      </c>
      <c r="E61" s="135">
        <v>3336005611</v>
      </c>
    </row>
    <row r="62" spans="1:10" s="123" customFormat="1" ht="18" customHeight="1" x14ac:dyDescent="0.25">
      <c r="A62" s="134" t="str">
        <f>VLOOKUP(B62,'[1]LISTADO ATM'!$A$2:$C$822,3,0)</f>
        <v>NORTE</v>
      </c>
      <c r="B62" s="145">
        <v>894</v>
      </c>
      <c r="C62" s="139" t="str">
        <f>VLOOKUP(B62,'[1]LISTADO ATM'!$A$2:$B$822,2,0)</f>
        <v>ATM Eco Petroleo Estero Hondo</v>
      </c>
      <c r="D62" s="147" t="s">
        <v>2636</v>
      </c>
      <c r="E62" s="135">
        <v>3336005615</v>
      </c>
    </row>
    <row r="63" spans="1:10" s="123" customFormat="1" ht="18" customHeight="1" x14ac:dyDescent="0.25">
      <c r="A63" s="134" t="str">
        <f>VLOOKUP(B63,'[1]LISTADO ATM'!$A$2:$C$822,3,0)</f>
        <v>NORTE</v>
      </c>
      <c r="B63" s="145">
        <v>88</v>
      </c>
      <c r="C63" s="139" t="str">
        <f>VLOOKUP(B63,'[1]LISTADO ATM'!$A$2:$B$822,2,0)</f>
        <v xml:space="preserve">ATM S/M La Fuente (Santiago) </v>
      </c>
      <c r="D63" s="147" t="s">
        <v>2636</v>
      </c>
      <c r="E63" s="135">
        <v>3336005507</v>
      </c>
    </row>
    <row r="64" spans="1:10" s="123" customFormat="1" ht="18" customHeight="1" x14ac:dyDescent="0.25">
      <c r="A64" s="134" t="e">
        <f>VLOOKUP(B64,'[1]LISTADO ATM'!$A$2:$C$822,3,0)</f>
        <v>#N/A</v>
      </c>
      <c r="B64" s="145"/>
      <c r="C64" s="139" t="e">
        <f>VLOOKUP(B64,'[1]LISTADO ATM'!$A$2:$B$822,2,0)</f>
        <v>#N/A</v>
      </c>
      <c r="D64" s="147"/>
      <c r="E64" s="135"/>
    </row>
    <row r="65" spans="1:5" s="123" customFormat="1" ht="18" customHeight="1" x14ac:dyDescent="0.25">
      <c r="A65" s="134" t="e">
        <f>VLOOKUP(B65,'[1]LISTADO ATM'!$A$2:$C$822,3,0)</f>
        <v>#N/A</v>
      </c>
      <c r="B65" s="145"/>
      <c r="C65" s="139" t="e">
        <f>VLOOKUP(B65,'[1]LISTADO ATM'!$A$2:$B$822,2,0)</f>
        <v>#N/A</v>
      </c>
      <c r="D65" s="147"/>
      <c r="E65" s="135"/>
    </row>
    <row r="66" spans="1:5" s="123" customFormat="1" ht="18" customHeight="1" x14ac:dyDescent="0.25">
      <c r="A66" s="134" t="e">
        <f>VLOOKUP(B66,'[1]LISTADO ATM'!$A$2:$C$822,3,0)</f>
        <v>#N/A</v>
      </c>
      <c r="B66" s="145"/>
      <c r="C66" s="139" t="e">
        <f>VLOOKUP(B66,'[1]LISTADO ATM'!$A$2:$B$822,2,0)</f>
        <v>#N/A</v>
      </c>
      <c r="D66" s="147"/>
      <c r="E66" s="135"/>
    </row>
    <row r="67" spans="1:5" s="123" customFormat="1" ht="18" customHeight="1" thickBot="1" x14ac:dyDescent="0.3">
      <c r="A67" s="143" t="s">
        <v>2462</v>
      </c>
      <c r="B67" s="144">
        <f>COUNT(B57:B63)</f>
        <v>7</v>
      </c>
      <c r="C67" s="167"/>
      <c r="D67" s="168"/>
      <c r="E67" s="169"/>
    </row>
    <row r="68" spans="1:5" s="123" customFormat="1" ht="18" customHeight="1" thickBot="1" x14ac:dyDescent="0.3">
      <c r="A68" s="170"/>
      <c r="B68" s="171"/>
      <c r="C68" s="171"/>
      <c r="D68" s="171"/>
      <c r="E68" s="176"/>
    </row>
    <row r="69" spans="1:5" s="122" customFormat="1" ht="18.75" customHeight="1" thickBot="1" x14ac:dyDescent="0.3">
      <c r="A69" s="186" t="s">
        <v>2463</v>
      </c>
      <c r="B69" s="187"/>
      <c r="C69" s="187"/>
      <c r="D69" s="187"/>
      <c r="E69" s="188"/>
    </row>
    <row r="70" spans="1:5" s="123" customFormat="1" ht="18.75" customHeight="1" x14ac:dyDescent="0.25">
      <c r="A70" s="136" t="s">
        <v>15</v>
      </c>
      <c r="B70" s="136" t="s">
        <v>2408</v>
      </c>
      <c r="C70" s="142" t="s">
        <v>46</v>
      </c>
      <c r="D70" s="181" t="s">
        <v>2411</v>
      </c>
      <c r="E70" s="182" t="s">
        <v>2409</v>
      </c>
    </row>
    <row r="71" spans="1:5" s="123" customFormat="1" ht="18" customHeight="1" x14ac:dyDescent="0.25">
      <c r="A71" s="139" t="str">
        <f>VLOOKUP(B71,'[1]LISTADO ATM'!$A$2:$C$922,3,0)</f>
        <v>SUR</v>
      </c>
      <c r="B71" s="145">
        <v>817</v>
      </c>
      <c r="C71" s="139" t="str">
        <f>VLOOKUP(B71,'[1]LISTADO ATM'!$A$2:$B$922,2,0)</f>
        <v xml:space="preserve">ATM Ayuntamiento Sabana Larga (San José de Ocoa) </v>
      </c>
      <c r="D71" s="141" t="s">
        <v>2429</v>
      </c>
      <c r="E71" s="138">
        <v>3336005268</v>
      </c>
    </row>
    <row r="72" spans="1:5" s="123" customFormat="1" ht="18" customHeight="1" x14ac:dyDescent="0.25">
      <c r="A72" s="139" t="str">
        <f>VLOOKUP(B72,'[1]LISTADO ATM'!$A$2:$C$922,3,0)</f>
        <v>ESTE</v>
      </c>
      <c r="B72" s="145">
        <v>608</v>
      </c>
      <c r="C72" s="139" t="str">
        <f>VLOOKUP(B72,'[1]LISTADO ATM'!$A$2:$B$922,2,0)</f>
        <v xml:space="preserve">ATM Oficina Jumbo (San Pedro) </v>
      </c>
      <c r="D72" s="141" t="s">
        <v>2429</v>
      </c>
      <c r="E72" s="138" t="s">
        <v>2628</v>
      </c>
    </row>
    <row r="73" spans="1:5" s="123" customFormat="1" ht="18" customHeight="1" x14ac:dyDescent="0.25">
      <c r="A73" s="139" t="str">
        <f>VLOOKUP(B73,'[1]LISTADO ATM'!$A$2:$C$922,3,0)</f>
        <v>ESTE</v>
      </c>
      <c r="B73" s="145">
        <v>824</v>
      </c>
      <c r="C73" s="139" t="str">
        <f>VLOOKUP(B73,'[1]LISTADO ATM'!$A$2:$B$922,2,0)</f>
        <v xml:space="preserve">ATM Multiplaza (Higuey) </v>
      </c>
      <c r="D73" s="141" t="s">
        <v>2429</v>
      </c>
      <c r="E73" s="138">
        <v>3336005384</v>
      </c>
    </row>
    <row r="74" spans="1:5" s="123" customFormat="1" ht="18" customHeight="1" x14ac:dyDescent="0.25">
      <c r="A74" s="139" t="str">
        <f>VLOOKUP(B74,'[1]LISTADO ATM'!$A$2:$C$922,3,0)</f>
        <v>SUR</v>
      </c>
      <c r="B74" s="145">
        <v>296</v>
      </c>
      <c r="C74" s="139" t="str">
        <f>VLOOKUP(B74,'[1]LISTADO ATM'!$A$2:$B$922,2,0)</f>
        <v>ATM Estación BANICOMB (Baní)  ECO Petroleo</v>
      </c>
      <c r="D74" s="141" t="s">
        <v>2429</v>
      </c>
      <c r="E74" s="138">
        <v>3336005390</v>
      </c>
    </row>
    <row r="75" spans="1:5" s="123" customFormat="1" ht="18" customHeight="1" x14ac:dyDescent="0.25">
      <c r="A75" s="139" t="str">
        <f>VLOOKUP(B75,'[1]LISTADO ATM'!$A$2:$C$922,3,0)</f>
        <v>ESTE</v>
      </c>
      <c r="B75" s="145">
        <v>480</v>
      </c>
      <c r="C75" s="139" t="str">
        <f>VLOOKUP(B75,'[1]LISTADO ATM'!$A$2:$B$922,2,0)</f>
        <v>ATM UNP Farmaconal Higuey</v>
      </c>
      <c r="D75" s="141" t="s">
        <v>2429</v>
      </c>
      <c r="E75" s="138">
        <v>3336005465</v>
      </c>
    </row>
    <row r="76" spans="1:5" s="123" customFormat="1" ht="18" customHeight="1" x14ac:dyDescent="0.25">
      <c r="A76" s="139" t="str">
        <f>VLOOKUP(B76,'[1]LISTADO ATM'!$A$2:$C$922,3,0)</f>
        <v>ESTE</v>
      </c>
      <c r="B76" s="145">
        <v>399</v>
      </c>
      <c r="C76" s="139" t="str">
        <f>VLOOKUP(B76,'[1]LISTADO ATM'!$A$2:$B$922,2,0)</f>
        <v xml:space="preserve">ATM Oficina La Romana II </v>
      </c>
      <c r="D76" s="141" t="s">
        <v>2429</v>
      </c>
      <c r="E76" s="138">
        <v>3336005468</v>
      </c>
    </row>
    <row r="77" spans="1:5" s="123" customFormat="1" ht="18" customHeight="1" x14ac:dyDescent="0.25">
      <c r="A77" s="139" t="str">
        <f>VLOOKUP(B77,'[1]LISTADO ATM'!$A$2:$C$922,3,0)</f>
        <v>ESTE</v>
      </c>
      <c r="B77" s="145">
        <v>211</v>
      </c>
      <c r="C77" s="139" t="str">
        <f>VLOOKUP(B77,'[1]LISTADO ATM'!$A$2:$B$922,2,0)</f>
        <v xml:space="preserve">ATM Oficina La Romana I </v>
      </c>
      <c r="D77" s="141" t="s">
        <v>2429</v>
      </c>
      <c r="E77" s="138">
        <v>3336005499</v>
      </c>
    </row>
    <row r="78" spans="1:5" s="123" customFormat="1" ht="18" customHeight="1" x14ac:dyDescent="0.25">
      <c r="A78" s="139" t="str">
        <f>VLOOKUP(B78,'[1]LISTADO ATM'!$A$2:$C$922,3,0)</f>
        <v>DISTRITO NACIONAL</v>
      </c>
      <c r="B78" s="153">
        <v>347</v>
      </c>
      <c r="C78" s="139" t="str">
        <f>VLOOKUP(B78,'[1]LISTADO ATM'!$A$2:$B$922,2,0)</f>
        <v>ATM Patio de Colombia</v>
      </c>
      <c r="D78" s="141" t="s">
        <v>2429</v>
      </c>
      <c r="E78" s="138">
        <v>3336005519</v>
      </c>
    </row>
    <row r="79" spans="1:5" s="123" customFormat="1" ht="18" customHeight="1" x14ac:dyDescent="0.25">
      <c r="A79" s="148" t="str">
        <f>VLOOKUP(B79,'[1]LISTADO ATM'!$A$2:$C$922,3,0)</f>
        <v>NORTE</v>
      </c>
      <c r="B79" s="145">
        <v>282</v>
      </c>
      <c r="C79" s="148" t="str">
        <f>VLOOKUP(B79,'[1]LISTADO ATM'!$A$2:$B$922,2,0)</f>
        <v xml:space="preserve">ATM Autobanco Nibaje </v>
      </c>
      <c r="D79" s="154" t="s">
        <v>2429</v>
      </c>
      <c r="E79" s="138">
        <v>3336005540</v>
      </c>
    </row>
    <row r="80" spans="1:5" s="123" customFormat="1" ht="18" customHeight="1" x14ac:dyDescent="0.25">
      <c r="A80" s="148" t="str">
        <f>VLOOKUP(B80,'[1]LISTADO ATM'!$A$2:$C$922,3,0)</f>
        <v>NORTE</v>
      </c>
      <c r="B80" s="145">
        <v>288</v>
      </c>
      <c r="C80" s="148" t="str">
        <f>VLOOKUP(B80,'[1]LISTADO ATM'!$A$2:$B$922,2,0)</f>
        <v xml:space="preserve">ATM Oficina Camino Real II (Puerto Plata) </v>
      </c>
      <c r="D80" s="154" t="s">
        <v>2429</v>
      </c>
      <c r="E80" s="138">
        <v>3336005544</v>
      </c>
    </row>
    <row r="81" spans="1:5" s="123" customFormat="1" ht="18" customHeight="1" x14ac:dyDescent="0.25">
      <c r="A81" s="148" t="str">
        <f>VLOOKUP(B81,'[1]LISTADO ATM'!$A$2:$C$922,3,0)</f>
        <v>SUR</v>
      </c>
      <c r="B81" s="145">
        <v>403</v>
      </c>
      <c r="C81" s="148" t="str">
        <f>VLOOKUP(B81,'[1]LISTADO ATM'!$A$2:$B$922,2,0)</f>
        <v xml:space="preserve">ATM Oficina Vicente Noble </v>
      </c>
      <c r="D81" s="154" t="s">
        <v>2429</v>
      </c>
      <c r="E81" s="138">
        <v>3336005545</v>
      </c>
    </row>
    <row r="82" spans="1:5" s="123" customFormat="1" ht="18" customHeight="1" x14ac:dyDescent="0.25">
      <c r="A82" s="148" t="str">
        <f>VLOOKUP(B82,'[1]LISTADO ATM'!$A$2:$C$922,3,0)</f>
        <v>ESTE</v>
      </c>
      <c r="B82" s="145">
        <v>634</v>
      </c>
      <c r="C82" s="148" t="str">
        <f>VLOOKUP(B82,'[1]LISTADO ATM'!$A$2:$B$922,2,0)</f>
        <v xml:space="preserve">ATM Ayuntamiento Los Llanos (SPM) </v>
      </c>
      <c r="D82" s="154" t="s">
        <v>2429</v>
      </c>
      <c r="E82" s="138">
        <v>3336005546</v>
      </c>
    </row>
    <row r="83" spans="1:5" s="123" customFormat="1" ht="18" customHeight="1" x14ac:dyDescent="0.25">
      <c r="A83" s="148" t="str">
        <f>VLOOKUP(B83,'[1]LISTADO ATM'!$A$2:$C$922,3,0)</f>
        <v>NORTE</v>
      </c>
      <c r="B83" s="145">
        <v>373</v>
      </c>
      <c r="C83" s="148" t="str">
        <f>VLOOKUP(B83,'[1]LISTADO ATM'!$A$2:$B$922,2,0)</f>
        <v>S/M Tangui Nagua</v>
      </c>
      <c r="D83" s="154" t="s">
        <v>2429</v>
      </c>
      <c r="E83" s="138">
        <v>3336005599</v>
      </c>
    </row>
    <row r="84" spans="1:5" s="123" customFormat="1" ht="18" customHeight="1" x14ac:dyDescent="0.25">
      <c r="A84" s="148" t="str">
        <f>VLOOKUP(B84,'[1]LISTADO ATM'!$A$2:$C$922,3,0)</f>
        <v>SUR</v>
      </c>
      <c r="B84" s="145">
        <v>829</v>
      </c>
      <c r="C84" s="148" t="str">
        <f>VLOOKUP(B84,'[1]LISTADO ATM'!$A$2:$B$922,2,0)</f>
        <v xml:space="preserve">ATM UNP Multicentro Sirena Baní </v>
      </c>
      <c r="D84" s="154" t="s">
        <v>2429</v>
      </c>
      <c r="E84" s="138">
        <v>3336005603</v>
      </c>
    </row>
    <row r="85" spans="1:5" s="122" customFormat="1" ht="18.75" customHeight="1" x14ac:dyDescent="0.25">
      <c r="A85" s="148" t="str">
        <f>VLOOKUP(B85,'[1]LISTADO ATM'!$A$2:$C$922,3,0)</f>
        <v>NORTE</v>
      </c>
      <c r="B85" s="145">
        <v>283</v>
      </c>
      <c r="C85" s="148" t="str">
        <f>VLOOKUP(B85,'[1]LISTADO ATM'!$A$2:$B$922,2,0)</f>
        <v xml:space="preserve">ATM Oficina Nibaje </v>
      </c>
      <c r="D85" s="154" t="s">
        <v>2429</v>
      </c>
      <c r="E85" s="138">
        <v>3336005605</v>
      </c>
    </row>
    <row r="86" spans="1:5" s="122" customFormat="1" ht="18.75" customHeight="1" x14ac:dyDescent="0.25">
      <c r="A86" s="148" t="str">
        <f>VLOOKUP(B86,'[1]LISTADO ATM'!$A$2:$C$922,3,0)</f>
        <v>ESTE</v>
      </c>
      <c r="B86" s="145">
        <v>838</v>
      </c>
      <c r="C86" s="148" t="str">
        <f>VLOOKUP(B86,'[1]LISTADO ATM'!$A$2:$B$922,2,0)</f>
        <v xml:space="preserve">ATM UNP Consuelo </v>
      </c>
      <c r="D86" s="154" t="s">
        <v>2429</v>
      </c>
      <c r="E86" s="138">
        <v>3336005609</v>
      </c>
    </row>
    <row r="87" spans="1:5" s="114" customFormat="1" ht="18.75" customHeight="1" x14ac:dyDescent="0.25">
      <c r="A87" s="148" t="str">
        <f>VLOOKUP(B87,'[1]LISTADO ATM'!$A$2:$C$922,3,0)</f>
        <v>NORTE</v>
      </c>
      <c r="B87" s="145">
        <v>878</v>
      </c>
      <c r="C87" s="148" t="str">
        <f>VLOOKUP(B87,'[1]LISTADO ATM'!$A$2:$B$922,2,0)</f>
        <v>ATM UNP Cabral Y Baez</v>
      </c>
      <c r="D87" s="154" t="s">
        <v>2429</v>
      </c>
      <c r="E87" s="138" t="s">
        <v>2678</v>
      </c>
    </row>
    <row r="88" spans="1:5" s="114" customFormat="1" ht="18" customHeight="1" x14ac:dyDescent="0.25">
      <c r="A88" s="148" t="str">
        <f>VLOOKUP(B88,'[1]LISTADO ATM'!$A$2:$C$922,3,0)</f>
        <v>NORTE</v>
      </c>
      <c r="B88" s="145">
        <v>497</v>
      </c>
      <c r="C88" s="148" t="str">
        <f>VLOOKUP(B88,'[1]LISTADO ATM'!$A$2:$B$922,2,0)</f>
        <v>ATM Ofic. El Portal ll (Santiago)</v>
      </c>
      <c r="D88" s="154" t="s">
        <v>2429</v>
      </c>
      <c r="E88" s="138" t="s">
        <v>2731</v>
      </c>
    </row>
    <row r="89" spans="1:5" s="114" customFormat="1" ht="18" customHeight="1" x14ac:dyDescent="0.25">
      <c r="A89" s="148" t="str">
        <f>VLOOKUP(B89,'[1]LISTADO ATM'!$A$2:$C$922,3,0)</f>
        <v>ESTE</v>
      </c>
      <c r="B89" s="145">
        <v>613</v>
      </c>
      <c r="C89" s="148" t="str">
        <f>VLOOKUP(B89,'[1]LISTADO ATM'!$A$2:$B$922,2,0)</f>
        <v xml:space="preserve">ATM Almacenes Zaglul (La Altagracia) </v>
      </c>
      <c r="D89" s="154" t="s">
        <v>2429</v>
      </c>
      <c r="E89" s="138" t="s">
        <v>2732</v>
      </c>
    </row>
    <row r="90" spans="1:5" s="114" customFormat="1" ht="18.75" customHeight="1" x14ac:dyDescent="0.25">
      <c r="A90" s="148" t="str">
        <f>VLOOKUP(B90,'[1]LISTADO ATM'!$A$2:$C$922,3,0)</f>
        <v>SUR</v>
      </c>
      <c r="B90" s="145">
        <v>252</v>
      </c>
      <c r="C90" s="148" t="str">
        <f>VLOOKUP(B90,'[1]LISTADO ATM'!$A$2:$B$922,2,0)</f>
        <v xml:space="preserve">ATM Banco Agrícola (Barahona) </v>
      </c>
      <c r="D90" s="154" t="s">
        <v>2429</v>
      </c>
      <c r="E90" s="138" t="s">
        <v>2733</v>
      </c>
    </row>
    <row r="91" spans="1:5" s="114" customFormat="1" ht="18" customHeight="1" x14ac:dyDescent="0.25">
      <c r="A91" s="148" t="str">
        <f>VLOOKUP(B91,'[1]LISTADO ATM'!$A$2:$C$922,3,0)</f>
        <v>SUR</v>
      </c>
      <c r="B91" s="145">
        <v>881</v>
      </c>
      <c r="C91" s="148" t="str">
        <f>VLOOKUP(B91,'[1]LISTADO ATM'!$A$2:$B$922,2,0)</f>
        <v xml:space="preserve">ATM UNP Yaguate (San Cristóbal) </v>
      </c>
      <c r="D91" s="154" t="s">
        <v>2429</v>
      </c>
      <c r="E91" s="138" t="s">
        <v>2734</v>
      </c>
    </row>
    <row r="92" spans="1:5" s="122" customFormat="1" ht="18.75" customHeight="1" x14ac:dyDescent="0.25">
      <c r="A92" s="148" t="str">
        <f>VLOOKUP(B92,'[1]LISTADO ATM'!$A$2:$C$922,3,0)</f>
        <v>SUR</v>
      </c>
      <c r="B92" s="145">
        <v>134</v>
      </c>
      <c r="C92" s="148" t="str">
        <f>VLOOKUP(B92,'[1]LISTADO ATM'!$A$2:$B$922,2,0)</f>
        <v xml:space="preserve">ATM Oficina San José de Ocoa </v>
      </c>
      <c r="D92" s="154" t="s">
        <v>2429</v>
      </c>
      <c r="E92" s="138" t="s">
        <v>2735</v>
      </c>
    </row>
    <row r="93" spans="1:5" s="122" customFormat="1" ht="18.75" customHeight="1" x14ac:dyDescent="0.25">
      <c r="A93" s="148" t="str">
        <f>VLOOKUP(B93,'[1]LISTADO ATM'!$A$2:$C$922,3,0)</f>
        <v>NORTE</v>
      </c>
      <c r="B93" s="145">
        <v>304</v>
      </c>
      <c r="C93" s="148" t="str">
        <f>VLOOKUP(B93,'[1]LISTADO ATM'!$A$2:$B$922,2,0)</f>
        <v xml:space="preserve">ATM Multicentro La Sirena Estrella Sadhala </v>
      </c>
      <c r="D93" s="154" t="s">
        <v>2429</v>
      </c>
      <c r="E93" s="138" t="s">
        <v>2736</v>
      </c>
    </row>
    <row r="94" spans="1:5" s="123" customFormat="1" ht="18.75" customHeight="1" x14ac:dyDescent="0.25">
      <c r="A94" s="148" t="str">
        <f>VLOOKUP(B94,'[1]LISTADO ATM'!$A$2:$C$922,3,0)</f>
        <v>ESTE</v>
      </c>
      <c r="B94" s="145">
        <v>822</v>
      </c>
      <c r="C94" s="148" t="str">
        <f>VLOOKUP(B94,'[1]LISTADO ATM'!$A$2:$B$922,2,0)</f>
        <v xml:space="preserve">ATM INDUSPALMA </v>
      </c>
      <c r="D94" s="154" t="s">
        <v>2429</v>
      </c>
      <c r="E94" s="138" t="s">
        <v>2737</v>
      </c>
    </row>
    <row r="95" spans="1:5" s="123" customFormat="1" ht="18.75" customHeight="1" x14ac:dyDescent="0.25">
      <c r="A95" s="148" t="str">
        <f>VLOOKUP(B95,'[1]LISTADO ATM'!$A$2:$C$922,3,0)</f>
        <v>NORTE</v>
      </c>
      <c r="B95" s="145">
        <v>136</v>
      </c>
      <c r="C95" s="148" t="str">
        <f>VLOOKUP(B95,'[1]LISTADO ATM'!$A$2:$B$922,2,0)</f>
        <v>ATM S/M Xtra (Santiago)</v>
      </c>
      <c r="D95" s="154" t="s">
        <v>2429</v>
      </c>
      <c r="E95" s="138" t="s">
        <v>2738</v>
      </c>
    </row>
    <row r="96" spans="1:5" s="123" customFormat="1" ht="18.75" customHeight="1" x14ac:dyDescent="0.25">
      <c r="A96" s="148" t="e">
        <f>VLOOKUP(B96,'[1]LISTADO ATM'!$A$2:$C$922,3,0)</f>
        <v>#N/A</v>
      </c>
      <c r="B96" s="145"/>
      <c r="C96" s="148" t="e">
        <f>VLOOKUP(B96,'[1]LISTADO ATM'!$A$2:$B$922,2,0)</f>
        <v>#N/A</v>
      </c>
      <c r="D96" s="154"/>
      <c r="E96" s="138"/>
    </row>
    <row r="97" spans="1:5" s="114" customFormat="1" ht="18" customHeight="1" x14ac:dyDescent="0.25">
      <c r="A97" s="148" t="e">
        <f>VLOOKUP(B97,'[1]LISTADO ATM'!$A$2:$C$922,3,0)</f>
        <v>#N/A</v>
      </c>
      <c r="B97" s="145"/>
      <c r="C97" s="148" t="e">
        <f>VLOOKUP(B97,'[1]LISTADO ATM'!$A$2:$B$922,2,0)</f>
        <v>#N/A</v>
      </c>
      <c r="D97" s="154"/>
      <c r="E97" s="138"/>
    </row>
    <row r="98" spans="1:5" s="123" customFormat="1" ht="18" customHeight="1" x14ac:dyDescent="0.25">
      <c r="A98" s="151"/>
      <c r="B98" s="152">
        <f>COUNT(B71:B95)</f>
        <v>25</v>
      </c>
      <c r="C98" s="189"/>
      <c r="D98" s="189"/>
      <c r="E98" s="189"/>
    </row>
    <row r="99" spans="1:5" ht="18" customHeight="1" thickBot="1" x14ac:dyDescent="0.3">
      <c r="A99" s="170"/>
      <c r="B99" s="171"/>
      <c r="C99" s="171"/>
      <c r="D99" s="171"/>
      <c r="E99" s="176"/>
    </row>
    <row r="100" spans="1:5" ht="18.75" customHeight="1" thickBot="1" x14ac:dyDescent="0.3">
      <c r="A100" s="183" t="s">
        <v>2434</v>
      </c>
      <c r="B100" s="184"/>
      <c r="C100" s="184"/>
      <c r="D100" s="184"/>
      <c r="E100" s="185"/>
    </row>
    <row r="101" spans="1:5" ht="18.75" customHeight="1" x14ac:dyDescent="0.25">
      <c r="A101" s="136" t="s">
        <v>15</v>
      </c>
      <c r="B101" s="136" t="s">
        <v>2408</v>
      </c>
      <c r="C101" s="142" t="s">
        <v>46</v>
      </c>
      <c r="D101" s="181" t="s">
        <v>2411</v>
      </c>
      <c r="E101" s="182" t="s">
        <v>2409</v>
      </c>
    </row>
    <row r="102" spans="1:5" ht="18" x14ac:dyDescent="0.25">
      <c r="A102" s="149" t="str">
        <f>VLOOKUP(B102,'[1]LISTADO ATM'!$A$2:$C$922,3,0)</f>
        <v>DISTRITO NACIONAL</v>
      </c>
      <c r="B102" s="145">
        <v>908</v>
      </c>
      <c r="C102" s="148" t="str">
        <f>VLOOKUP(B102,'[1]LISTADO ATM'!$A$2:$B$922,2,0)</f>
        <v xml:space="preserve">ATM Oficina Plaza Botánika </v>
      </c>
      <c r="D102" s="148" t="s">
        <v>2469</v>
      </c>
      <c r="E102" s="138" t="s">
        <v>2630</v>
      </c>
    </row>
    <row r="103" spans="1:5" ht="18.75" customHeight="1" x14ac:dyDescent="0.25">
      <c r="A103" s="139" t="str">
        <f>VLOOKUP(B103,'[1]LISTADO ATM'!$A$2:$C$922,3,0)</f>
        <v>SUR</v>
      </c>
      <c r="B103" s="145">
        <v>6</v>
      </c>
      <c r="C103" s="148" t="str">
        <f>VLOOKUP(B103,'[1]LISTADO ATM'!$A$2:$B$922,2,0)</f>
        <v xml:space="preserve">ATM Plaza WAO San Juan </v>
      </c>
      <c r="D103" s="148" t="s">
        <v>2469</v>
      </c>
      <c r="E103" s="138">
        <v>3336005346</v>
      </c>
    </row>
    <row r="104" spans="1:5" s="108" customFormat="1" ht="18.75" customHeight="1" x14ac:dyDescent="0.25">
      <c r="A104" s="139" t="str">
        <f>VLOOKUP(B104,'[1]LISTADO ATM'!$A$2:$C$922,3,0)</f>
        <v>DISTRITO NACIONAL</v>
      </c>
      <c r="B104" s="145">
        <v>993</v>
      </c>
      <c r="C104" s="148" t="str">
        <f>VLOOKUP(B104,'[1]LISTADO ATM'!$A$2:$B$922,2,0)</f>
        <v xml:space="preserve">ATM Centro Medico Integral II </v>
      </c>
      <c r="D104" s="148" t="s">
        <v>2469</v>
      </c>
      <c r="E104" s="138">
        <v>3336005387</v>
      </c>
    </row>
    <row r="105" spans="1:5" s="108" customFormat="1" ht="18" customHeight="1" x14ac:dyDescent="0.25">
      <c r="A105" s="148" t="str">
        <f>VLOOKUP(B105,'[1]LISTADO ATM'!$A$2:$C$922,3,0)</f>
        <v>DISTRITO NACIONAL</v>
      </c>
      <c r="B105" s="137">
        <v>567</v>
      </c>
      <c r="C105" s="148" t="str">
        <f>VLOOKUP(B105,'[1]LISTADO ATM'!$A$2:$B$922,2,0)</f>
        <v xml:space="preserve">ATM Oficina Máximo Gómez </v>
      </c>
      <c r="D105" s="148" t="s">
        <v>2469</v>
      </c>
      <c r="E105" s="138">
        <v>3336005396</v>
      </c>
    </row>
    <row r="106" spans="1:5" s="108" customFormat="1" ht="18.75" customHeight="1" x14ac:dyDescent="0.25">
      <c r="A106" s="148" t="str">
        <f>VLOOKUP(B106,'[1]LISTADO ATM'!$A$2:$C$922,3,0)</f>
        <v>NORTE</v>
      </c>
      <c r="B106" s="145">
        <v>142</v>
      </c>
      <c r="C106" s="148" t="str">
        <f>VLOOKUP(B106,'[1]LISTADO ATM'!$A$2:$B$922,2,0)</f>
        <v xml:space="preserve">ATM Centro de Caja Galerías Bonao </v>
      </c>
      <c r="D106" s="148" t="s">
        <v>2469</v>
      </c>
      <c r="E106" s="138">
        <v>3336005436</v>
      </c>
    </row>
    <row r="107" spans="1:5" ht="18.75" customHeight="1" x14ac:dyDescent="0.25">
      <c r="A107" s="148" t="str">
        <f>VLOOKUP(B107,'[1]LISTADO ATM'!$A$2:$C$922,3,0)</f>
        <v>NORTE</v>
      </c>
      <c r="B107" s="145">
        <v>380</v>
      </c>
      <c r="C107" s="148" t="str">
        <f>VLOOKUP(B107,'[1]LISTADO ATM'!$A$2:$B$922,2,0)</f>
        <v xml:space="preserve">ATM Oficina Navarrete </v>
      </c>
      <c r="D107" s="148" t="s">
        <v>2469</v>
      </c>
      <c r="E107" s="138">
        <v>3336005478</v>
      </c>
    </row>
    <row r="108" spans="1:5" ht="18" x14ac:dyDescent="0.25">
      <c r="A108" s="148" t="str">
        <f>VLOOKUP(B108,'[1]LISTADO ATM'!$A$2:$C$922,3,0)</f>
        <v>ESTE</v>
      </c>
      <c r="B108" s="150">
        <v>293</v>
      </c>
      <c r="C108" s="148" t="str">
        <f>VLOOKUP(B108,'[1]LISTADO ATM'!$A$2:$B$922,2,0)</f>
        <v xml:space="preserve">ATM S/M Nueva Visión (San Pedro) </v>
      </c>
      <c r="D108" s="148" t="s">
        <v>2469</v>
      </c>
      <c r="E108" s="138" t="s">
        <v>2638</v>
      </c>
    </row>
    <row r="109" spans="1:5" ht="18.75" customHeight="1" x14ac:dyDescent="0.25">
      <c r="A109" s="139" t="str">
        <f>VLOOKUP(B109,'[1]LISTADO ATM'!$A$2:$C$922,3,0)</f>
        <v>SUR</v>
      </c>
      <c r="B109" s="145">
        <v>871</v>
      </c>
      <c r="C109" s="139" t="str">
        <f>VLOOKUP(B109,'[1]LISTADO ATM'!$A$2:$B$922,2,0)</f>
        <v>ATM Plaza Cultural San Juan</v>
      </c>
      <c r="D109" s="148" t="s">
        <v>2469</v>
      </c>
      <c r="E109" s="138">
        <v>3336005597</v>
      </c>
    </row>
    <row r="110" spans="1:5" ht="18" customHeight="1" x14ac:dyDescent="0.25">
      <c r="A110" s="148" t="str">
        <f>VLOOKUP(B110,'[1]LISTADO ATM'!$A$2:$C$922,3,0)</f>
        <v>SUR</v>
      </c>
      <c r="B110" s="137">
        <v>84</v>
      </c>
      <c r="C110" s="148" t="str">
        <f>VLOOKUP(B110,'[1]LISTADO ATM'!$A$2:$B$922,2,0)</f>
        <v xml:space="preserve">ATM Oficina Multicentro Sirena San Cristóbal </v>
      </c>
      <c r="D110" s="148" t="s">
        <v>2469</v>
      </c>
      <c r="E110" s="138">
        <v>3336005567</v>
      </c>
    </row>
    <row r="111" spans="1:5" ht="18" x14ac:dyDescent="0.25">
      <c r="A111" s="148" t="str">
        <f>VLOOKUP(B111,'[1]LISTADO ATM'!$A$2:$C$922,3,0)</f>
        <v>DISTRITO NACIONAL</v>
      </c>
      <c r="B111" s="145">
        <v>139</v>
      </c>
      <c r="C111" s="148" t="str">
        <f>VLOOKUP(B111,'[1]LISTADO ATM'!$A$2:$B$922,2,0)</f>
        <v xml:space="preserve">ATM Oficina Plaza Lama Zona Oriental I </v>
      </c>
      <c r="D111" s="148" t="s">
        <v>2469</v>
      </c>
      <c r="E111" s="138">
        <v>3336005495</v>
      </c>
    </row>
    <row r="112" spans="1:5" ht="18" x14ac:dyDescent="0.25">
      <c r="A112" s="148" t="str">
        <f>VLOOKUP(B112,'[1]LISTADO ATM'!$A$2:$C$922,3,0)</f>
        <v>DISTRITO NACIONAL</v>
      </c>
      <c r="B112" s="145">
        <v>717</v>
      </c>
      <c r="C112" s="148" t="str">
        <f>VLOOKUP(B112,'[1]LISTADO ATM'!$A$2:$B$922,2,0)</f>
        <v xml:space="preserve">ATM Oficina Los Alcarrizos </v>
      </c>
      <c r="D112" s="148" t="s">
        <v>2469</v>
      </c>
      <c r="E112" s="138" t="s">
        <v>2683</v>
      </c>
    </row>
    <row r="113" spans="1:5" ht="18" x14ac:dyDescent="0.25">
      <c r="A113" s="148" t="str">
        <f>VLOOKUP(B113,'[1]LISTADO ATM'!$A$2:$C$922,3,0)</f>
        <v>SUR</v>
      </c>
      <c r="B113" s="145">
        <v>870</v>
      </c>
      <c r="C113" s="148" t="str">
        <f>VLOOKUP(B113,'[1]LISTADO ATM'!$A$2:$B$922,2,0)</f>
        <v xml:space="preserve">ATM Willbes Dominicana (Barahona) </v>
      </c>
      <c r="D113" s="148" t="s">
        <v>2469</v>
      </c>
      <c r="E113" s="138" t="s">
        <v>2739</v>
      </c>
    </row>
    <row r="114" spans="1:5" ht="18.75" customHeight="1" x14ac:dyDescent="0.25">
      <c r="A114" s="148" t="str">
        <f>VLOOKUP(B114,'[1]LISTADO ATM'!$A$2:$C$922,3,0)</f>
        <v>NORTE</v>
      </c>
      <c r="B114" s="145">
        <v>285</v>
      </c>
      <c r="C114" s="148" t="str">
        <f>VLOOKUP(B114,'[1]LISTADO ATM'!$A$2:$B$922,2,0)</f>
        <v xml:space="preserve">ATM Oficina Camino Real (Puerto Plata) </v>
      </c>
      <c r="D114" s="148" t="s">
        <v>2469</v>
      </c>
      <c r="E114" s="138" t="s">
        <v>2740</v>
      </c>
    </row>
    <row r="115" spans="1:5" ht="18.75" customHeight="1" x14ac:dyDescent="0.25">
      <c r="A115" s="148" t="str">
        <f>VLOOKUP(B115,'[1]LISTADO ATM'!$A$2:$C$922,3,0)</f>
        <v>NORTE</v>
      </c>
      <c r="B115" s="145">
        <v>77</v>
      </c>
      <c r="C115" s="148" t="str">
        <f>VLOOKUP(B115,'[1]LISTADO ATM'!$A$2:$B$922,2,0)</f>
        <v xml:space="preserve">ATM Oficina Cruce de Imbert </v>
      </c>
      <c r="D115" s="148" t="s">
        <v>2469</v>
      </c>
      <c r="E115" s="138" t="s">
        <v>2741</v>
      </c>
    </row>
    <row r="116" spans="1:5" ht="18.75" customHeight="1" x14ac:dyDescent="0.25">
      <c r="A116" s="148" t="str">
        <f>VLOOKUP(B116,'[1]LISTADO ATM'!$A$2:$C$922,3,0)</f>
        <v>NORTE</v>
      </c>
      <c r="B116" s="145">
        <v>864</v>
      </c>
      <c r="C116" s="148" t="str">
        <f>VLOOKUP(B116,'[1]LISTADO ATM'!$A$2:$B$922,2,0)</f>
        <v xml:space="preserve">ATM Palmares Mall (San Francisco) </v>
      </c>
      <c r="D116" s="148" t="s">
        <v>2469</v>
      </c>
      <c r="E116" s="138" t="s">
        <v>2742</v>
      </c>
    </row>
    <row r="117" spans="1:5" ht="18.75" customHeight="1" x14ac:dyDescent="0.25">
      <c r="A117" s="148" t="str">
        <f>VLOOKUP(B117,'[1]LISTADO ATM'!$A$2:$C$922,3,0)</f>
        <v>DISTRITO NACIONAL</v>
      </c>
      <c r="B117" s="145">
        <v>152</v>
      </c>
      <c r="C117" s="148" t="str">
        <f>VLOOKUP(B117,'[1]LISTADO ATM'!$A$2:$B$922,2,0)</f>
        <v xml:space="preserve">ATM Kiosco Megacentro II </v>
      </c>
      <c r="D117" s="148" t="s">
        <v>2469</v>
      </c>
      <c r="E117" s="138" t="s">
        <v>2743</v>
      </c>
    </row>
    <row r="118" spans="1:5" ht="18" x14ac:dyDescent="0.25">
      <c r="A118" s="148" t="e">
        <f>VLOOKUP(B118,'[1]LISTADO ATM'!$A$2:$C$922,3,0)</f>
        <v>#N/A</v>
      </c>
      <c r="B118" s="145"/>
      <c r="C118" s="148" t="e">
        <f>VLOOKUP(B118,'[1]LISTADO ATM'!$A$2:$B$922,2,0)</f>
        <v>#N/A</v>
      </c>
      <c r="D118" s="148"/>
      <c r="E118" s="138"/>
    </row>
    <row r="119" spans="1:5" ht="18.75" customHeight="1" x14ac:dyDescent="0.25">
      <c r="A119" s="148" t="e">
        <f>VLOOKUP(B119,'[1]LISTADO ATM'!$A$2:$C$922,3,0)</f>
        <v>#N/A</v>
      </c>
      <c r="B119" s="145"/>
      <c r="C119" s="148" t="e">
        <f>VLOOKUP(B119,'[1]LISTADO ATM'!$A$2:$B$922,2,0)</f>
        <v>#N/A</v>
      </c>
      <c r="D119" s="148"/>
      <c r="E119" s="138"/>
    </row>
    <row r="120" spans="1:5" ht="18" customHeight="1" thickBot="1" x14ac:dyDescent="0.3">
      <c r="A120" s="143" t="s">
        <v>2462</v>
      </c>
      <c r="B120" s="144">
        <f>COUNTA(B102:B117)</f>
        <v>16</v>
      </c>
      <c r="C120" s="167"/>
      <c r="D120" s="168"/>
      <c r="E120" s="169"/>
    </row>
    <row r="121" spans="1:5" ht="15.75" thickBot="1" x14ac:dyDescent="0.3">
      <c r="A121" s="170"/>
      <c r="B121" s="171"/>
      <c r="C121" s="171"/>
      <c r="D121" s="171"/>
      <c r="E121" s="176"/>
    </row>
    <row r="122" spans="1:5" ht="18.75" customHeight="1" thickBot="1" x14ac:dyDescent="0.3">
      <c r="A122" s="183" t="s">
        <v>2583</v>
      </c>
      <c r="B122" s="184"/>
      <c r="C122" s="184"/>
      <c r="D122" s="184"/>
      <c r="E122" s="185"/>
    </row>
    <row r="123" spans="1:5" ht="18" x14ac:dyDescent="0.25">
      <c r="A123" s="136" t="s">
        <v>15</v>
      </c>
      <c r="B123" s="136" t="s">
        <v>2408</v>
      </c>
      <c r="C123" s="142" t="s">
        <v>46</v>
      </c>
      <c r="D123" s="181" t="s">
        <v>2411</v>
      </c>
      <c r="E123" s="182" t="s">
        <v>2409</v>
      </c>
    </row>
    <row r="124" spans="1:5" ht="18" x14ac:dyDescent="0.25">
      <c r="A124" s="134" t="str">
        <f>VLOOKUP(B124,'[1]LISTADO ATM'!$A$2:$C$822,3,0)</f>
        <v>NORTE</v>
      </c>
      <c r="B124" s="145">
        <v>8</v>
      </c>
      <c r="C124" s="139" t="str">
        <f>VLOOKUP(B124,'[1]LISTADO ATM'!$A$2:$B$822,2,0)</f>
        <v>ATM Autoservicio Yaque</v>
      </c>
      <c r="D124" s="155" t="s">
        <v>2623</v>
      </c>
      <c r="E124" s="135">
        <v>3336005506</v>
      </c>
    </row>
    <row r="125" spans="1:5" ht="18.75" customHeight="1" x14ac:dyDescent="0.25">
      <c r="A125" s="134"/>
      <c r="B125" s="145">
        <v>946</v>
      </c>
      <c r="C125" s="139" t="str">
        <f>VLOOKUP(B125,'[1]LISTADO ATM'!$A$2:$B$822,2,0)</f>
        <v xml:space="preserve">ATM Oficina Núñez de Cáceres I </v>
      </c>
      <c r="D125" s="155" t="s">
        <v>2623</v>
      </c>
      <c r="E125" s="135" t="s">
        <v>2639</v>
      </c>
    </row>
    <row r="126" spans="1:5" ht="18.75" customHeight="1" x14ac:dyDescent="0.25">
      <c r="A126" s="134" t="str">
        <f>VLOOKUP(B126,'[1]LISTADO ATM'!$A$2:$C$822,3,0)</f>
        <v>DISTRITO NACIONAL</v>
      </c>
      <c r="B126" s="145">
        <v>113</v>
      </c>
      <c r="C126" s="139" t="str">
        <f>VLOOKUP(B126,'[1]LISTADO ATM'!$A$2:$B$822,2,0)</f>
        <v xml:space="preserve">ATM Autoservicio Atalaya del Mar </v>
      </c>
      <c r="D126" s="155" t="s">
        <v>2623</v>
      </c>
      <c r="E126" s="135">
        <v>3336001033</v>
      </c>
    </row>
    <row r="127" spans="1:5" ht="18" x14ac:dyDescent="0.25">
      <c r="A127" s="134" t="str">
        <f>VLOOKUP(B127,'[1]LISTADO ATM'!$A$2:$C$822,3,0)</f>
        <v>NORTE</v>
      </c>
      <c r="B127" s="145">
        <v>292</v>
      </c>
      <c r="C127" s="139" t="str">
        <f>VLOOKUP(B127,'[1]LISTADO ATM'!$A$2:$B$822,2,0)</f>
        <v xml:space="preserve">ATM UNP Castañuelas (Montecristi) </v>
      </c>
      <c r="D127" s="146" t="s">
        <v>2548</v>
      </c>
      <c r="E127" s="135">
        <v>3336005487</v>
      </c>
    </row>
    <row r="128" spans="1:5" ht="18" x14ac:dyDescent="0.25">
      <c r="A128" s="134" t="str">
        <f>VLOOKUP(B128,'[1]LISTADO ATM'!$A$2:$C$822,3,0)</f>
        <v>NORTE</v>
      </c>
      <c r="B128" s="145">
        <v>333</v>
      </c>
      <c r="C128" s="139" t="str">
        <f>VLOOKUP(B128,'[1]LISTADO ATM'!$A$2:$B$822,2,0)</f>
        <v>ATM Oficina Turey Maimón</v>
      </c>
      <c r="D128" s="146" t="s">
        <v>2548</v>
      </c>
      <c r="E128" s="135">
        <v>3336005613</v>
      </c>
    </row>
    <row r="129" spans="1:5" ht="18" x14ac:dyDescent="0.25">
      <c r="A129" s="134" t="e">
        <f>VLOOKUP(B129,'[1]LISTADO ATM'!$A$2:$C$822,3,0)</f>
        <v>#N/A</v>
      </c>
      <c r="B129" s="145"/>
      <c r="C129" s="139" t="e">
        <f>VLOOKUP(B129,'[1]LISTADO ATM'!$A$2:$B$822,2,0)</f>
        <v>#N/A</v>
      </c>
      <c r="D129" s="146"/>
      <c r="E129" s="135"/>
    </row>
    <row r="130" spans="1:5" ht="18" x14ac:dyDescent="0.25">
      <c r="A130" s="134" t="e">
        <f>VLOOKUP(B130,'[1]LISTADO ATM'!$A$2:$C$822,3,0)</f>
        <v>#N/A</v>
      </c>
      <c r="B130" s="145"/>
      <c r="C130" s="139" t="e">
        <f>VLOOKUP(B130,'[1]LISTADO ATM'!$A$2:$B$822,2,0)</f>
        <v>#N/A</v>
      </c>
      <c r="D130" s="146"/>
      <c r="E130" s="135"/>
    </row>
    <row r="131" spans="1:5" ht="18.75" thickBot="1" x14ac:dyDescent="0.3">
      <c r="A131" s="143" t="s">
        <v>2462</v>
      </c>
      <c r="B131" s="144">
        <f>COUNT(B124:B128)</f>
        <v>5</v>
      </c>
      <c r="C131" s="167"/>
      <c r="D131" s="168"/>
      <c r="E131" s="169"/>
    </row>
    <row r="132" spans="1:5" ht="15.75" thickBot="1" x14ac:dyDescent="0.3">
      <c r="A132" s="170"/>
      <c r="B132" s="171"/>
      <c r="C132" s="172"/>
      <c r="D132" s="172"/>
      <c r="E132" s="173"/>
    </row>
    <row r="133" spans="1:5" ht="18.75" thickBot="1" x14ac:dyDescent="0.3">
      <c r="A133" s="177" t="s">
        <v>2464</v>
      </c>
      <c r="B133" s="178"/>
      <c r="C133" s="174"/>
      <c r="D133" s="174"/>
      <c r="E133" s="175"/>
    </row>
    <row r="134" spans="1:5" ht="18.75" thickBot="1" x14ac:dyDescent="0.3">
      <c r="A134" s="179">
        <f>+B98+B120+B131</f>
        <v>46</v>
      </c>
      <c r="B134" s="180"/>
      <c r="C134" s="174"/>
      <c r="D134" s="174"/>
      <c r="E134" s="175"/>
    </row>
    <row r="135" spans="1:5" ht="15.75" thickBot="1" x14ac:dyDescent="0.3">
      <c r="A135" s="192"/>
      <c r="B135" s="193"/>
      <c r="C135" s="171"/>
      <c r="D135" s="171"/>
      <c r="E135" s="176"/>
    </row>
    <row r="136" spans="1:5" ht="18.75" customHeight="1" thickBot="1" x14ac:dyDescent="0.3">
      <c r="A136" s="186" t="s">
        <v>2465</v>
      </c>
      <c r="B136" s="187"/>
      <c r="C136" s="187"/>
      <c r="D136" s="187"/>
      <c r="E136" s="188"/>
    </row>
    <row r="137" spans="1:5" ht="18.75" customHeight="1" x14ac:dyDescent="0.25">
      <c r="A137" s="136" t="s">
        <v>15</v>
      </c>
      <c r="B137" s="142" t="s">
        <v>2408</v>
      </c>
      <c r="C137" s="142" t="s">
        <v>46</v>
      </c>
      <c r="D137" s="181" t="s">
        <v>2411</v>
      </c>
      <c r="E137" s="182"/>
    </row>
    <row r="138" spans="1:5" ht="18.75" customHeight="1" x14ac:dyDescent="0.25">
      <c r="A138" s="134" t="str">
        <f>VLOOKUP(B138,'[2]LISTADO ATM'!$A$2:$C$922,3,0)</f>
        <v>DISTRITO NACIONAL</v>
      </c>
      <c r="B138" s="145">
        <v>574</v>
      </c>
      <c r="C138" s="139" t="str">
        <f>VLOOKUP(B138,'[2]LISTADO ATM'!$A$2:$B$922,2,0)</f>
        <v xml:space="preserve">ATM Club Obras Públicas </v>
      </c>
      <c r="D138" s="190" t="s">
        <v>2585</v>
      </c>
      <c r="E138" s="191"/>
    </row>
    <row r="139" spans="1:5" ht="18.75" customHeight="1" x14ac:dyDescent="0.25">
      <c r="A139" s="134" t="str">
        <f>VLOOKUP(B139,'[2]LISTADO ATM'!$A$2:$C$922,3,0)</f>
        <v>DISTRITO NACIONAL</v>
      </c>
      <c r="B139" s="145">
        <v>618</v>
      </c>
      <c r="C139" s="139" t="str">
        <f>VLOOKUP(B139,'[2]LISTADO ATM'!$A$2:$B$922,2,0)</f>
        <v xml:space="preserve">ATM Bienes Nacionales </v>
      </c>
      <c r="D139" s="190" t="s">
        <v>2585</v>
      </c>
      <c r="E139" s="191"/>
    </row>
    <row r="140" spans="1:5" ht="18.75" customHeight="1" x14ac:dyDescent="0.25">
      <c r="A140" s="134" t="str">
        <f>VLOOKUP(B140,'[2]LISTADO ATM'!$A$2:$C$922,3,0)</f>
        <v>DISTRITO NACIONAL</v>
      </c>
      <c r="B140" s="145">
        <v>866</v>
      </c>
      <c r="C140" s="139" t="str">
        <f>VLOOKUP(B140,'[2]LISTADO ATM'!$A$2:$B$922,2,0)</f>
        <v xml:space="preserve">ATM CARDNET </v>
      </c>
      <c r="D140" s="190" t="s">
        <v>2611</v>
      </c>
      <c r="E140" s="191"/>
    </row>
    <row r="141" spans="1:5" ht="18.75" customHeight="1" x14ac:dyDescent="0.25">
      <c r="A141" s="134" t="str">
        <f>VLOOKUP(B141,'[2]LISTADO ATM'!$A$2:$C$922,3,0)</f>
        <v>ESTE</v>
      </c>
      <c r="B141" s="145">
        <v>521</v>
      </c>
      <c r="C141" s="139" t="str">
        <f>VLOOKUP(B141,'[2]LISTADO ATM'!$A$2:$B$922,2,0)</f>
        <v xml:space="preserve">ATM UNP Bayahibe (La Romana) </v>
      </c>
      <c r="D141" s="190" t="s">
        <v>2585</v>
      </c>
      <c r="E141" s="191"/>
    </row>
    <row r="142" spans="1:5" ht="18" x14ac:dyDescent="0.25">
      <c r="A142" s="134" t="str">
        <f>VLOOKUP(B142,'[2]LISTADO ATM'!$A$2:$C$922,3,0)</f>
        <v>DISTRITO NACIONAL</v>
      </c>
      <c r="B142" s="145">
        <v>300</v>
      </c>
      <c r="C142" s="139" t="str">
        <f>VLOOKUP(B142,'[2]LISTADO ATM'!$A$2:$B$922,2,0)</f>
        <v xml:space="preserve">ATM S/M Aprezio Los Guaricanos </v>
      </c>
      <c r="D142" s="190" t="s">
        <v>2611</v>
      </c>
      <c r="E142" s="191"/>
    </row>
    <row r="143" spans="1:5" ht="18" x14ac:dyDescent="0.25">
      <c r="A143" s="134" t="str">
        <f>VLOOKUP(B143,'[2]LISTADO ATM'!$A$2:$C$922,3,0)</f>
        <v>NORTE</v>
      </c>
      <c r="B143" s="145">
        <v>411</v>
      </c>
      <c r="C143" s="139" t="str">
        <f>VLOOKUP(B143,'[2]LISTADO ATM'!$A$2:$B$922,2,0)</f>
        <v xml:space="preserve">ATM UNP Piedra Blanca </v>
      </c>
      <c r="D143" s="190" t="s">
        <v>2585</v>
      </c>
      <c r="E143" s="191"/>
    </row>
    <row r="144" spans="1:5" ht="18" x14ac:dyDescent="0.25">
      <c r="A144" s="134" t="str">
        <f>VLOOKUP(B144,'[2]LISTADO ATM'!$A$2:$C$922,3,0)</f>
        <v>ESTE</v>
      </c>
      <c r="B144" s="145">
        <v>158</v>
      </c>
      <c r="C144" s="139" t="str">
        <f>VLOOKUP(B144,'[2]LISTADO ATM'!$A$2:$B$922,2,0)</f>
        <v xml:space="preserve">ATM Oficina Romana Norte </v>
      </c>
      <c r="D144" s="190" t="s">
        <v>2585</v>
      </c>
      <c r="E144" s="191"/>
    </row>
    <row r="145" spans="1:5" ht="18" x14ac:dyDescent="0.25">
      <c r="A145" s="134" t="e">
        <f>VLOOKUP(B145,'[2]LISTADO ATM'!$A$2:$C$922,3,0)</f>
        <v>#N/A</v>
      </c>
      <c r="B145" s="145"/>
      <c r="C145" s="139" t="e">
        <f>VLOOKUP(B145,'[2]LISTADO ATM'!$A$2:$B$922,2,0)</f>
        <v>#N/A</v>
      </c>
      <c r="D145" s="190"/>
      <c r="E145" s="191"/>
    </row>
    <row r="146" spans="1:5" ht="18" x14ac:dyDescent="0.25">
      <c r="A146" s="151" t="s">
        <v>2462</v>
      </c>
      <c r="B146" s="152">
        <f>COUNT(B138:B144)</f>
        <v>7</v>
      </c>
      <c r="C146" s="189"/>
      <c r="D146" s="189"/>
      <c r="E146" s="189"/>
    </row>
    <row r="147" spans="1:5" x14ac:dyDescent="0.25">
      <c r="A147" s="82"/>
      <c r="B147" s="82"/>
      <c r="C147" s="82"/>
      <c r="D147" s="82"/>
      <c r="E147" s="82"/>
    </row>
    <row r="148" spans="1:5" x14ac:dyDescent="0.25">
      <c r="A148" s="82"/>
      <c r="B148" s="82"/>
      <c r="C148" s="82"/>
      <c r="D148" s="82"/>
      <c r="E148" s="82"/>
    </row>
    <row r="149" spans="1:5" x14ac:dyDescent="0.25">
      <c r="A149" s="82"/>
      <c r="B149" s="82"/>
      <c r="C149" s="82"/>
      <c r="D149" s="82"/>
      <c r="E149" s="82"/>
    </row>
    <row r="150" spans="1:5" x14ac:dyDescent="0.25">
      <c r="A150" s="82"/>
      <c r="B150" s="82"/>
      <c r="C150" s="82"/>
      <c r="D150" s="82"/>
      <c r="E150" s="82"/>
    </row>
    <row r="151" spans="1:5" x14ac:dyDescent="0.25">
      <c r="A151" s="82"/>
      <c r="B151" s="82"/>
      <c r="C151" s="82"/>
      <c r="D151" s="82"/>
      <c r="E151" s="82"/>
    </row>
    <row r="152" spans="1:5" x14ac:dyDescent="0.25">
      <c r="A152" s="123"/>
      <c r="C152" s="123"/>
      <c r="D152" s="123"/>
    </row>
    <row r="153" spans="1:5" x14ac:dyDescent="0.25">
      <c r="A153" s="123"/>
      <c r="C153" s="123"/>
      <c r="D153" s="123"/>
    </row>
    <row r="154" spans="1:5" x14ac:dyDescent="0.25">
      <c r="A154" s="82"/>
      <c r="B154" s="82"/>
      <c r="C154" s="82"/>
      <c r="D154" s="82"/>
      <c r="E154" s="82"/>
    </row>
    <row r="155" spans="1:5" x14ac:dyDescent="0.25">
      <c r="A155" s="82"/>
      <c r="B155" s="82"/>
      <c r="C155" s="82"/>
      <c r="D155" s="82"/>
      <c r="E155" s="82"/>
    </row>
    <row r="156" spans="1:5" x14ac:dyDescent="0.25">
      <c r="A156" s="82"/>
      <c r="B156" s="82"/>
      <c r="C156" s="82"/>
      <c r="D156" s="82"/>
      <c r="E156" s="82"/>
    </row>
    <row r="157" spans="1:5" x14ac:dyDescent="0.25">
      <c r="A157" s="82"/>
      <c r="B157" s="82"/>
      <c r="C157" s="82"/>
      <c r="D157" s="82"/>
      <c r="E157" s="82"/>
    </row>
    <row r="158" spans="1:5" x14ac:dyDescent="0.25">
      <c r="A158" s="82"/>
      <c r="B158" s="82"/>
      <c r="C158" s="82"/>
      <c r="D158" s="82"/>
      <c r="E158" s="82"/>
    </row>
    <row r="159" spans="1:5" x14ac:dyDescent="0.25">
      <c r="A159" s="82"/>
      <c r="B159" s="82"/>
      <c r="C159" s="82"/>
      <c r="D159" s="82"/>
      <c r="E159" s="82"/>
    </row>
    <row r="160" spans="1:5" x14ac:dyDescent="0.25">
      <c r="A160" s="82"/>
      <c r="B160" s="82"/>
      <c r="C160" s="82"/>
      <c r="D160" s="82"/>
      <c r="E160" s="82"/>
    </row>
    <row r="161" spans="1:5" x14ac:dyDescent="0.25">
      <c r="A161" s="82"/>
      <c r="B161" s="82"/>
      <c r="C161" s="82"/>
      <c r="D161" s="82"/>
      <c r="E161" s="82"/>
    </row>
    <row r="162" spans="1:5" x14ac:dyDescent="0.25">
      <c r="A162" s="82"/>
      <c r="B162" s="82"/>
      <c r="C162" s="82"/>
      <c r="D162" s="82"/>
      <c r="E162" s="82"/>
    </row>
    <row r="163" spans="1:5" x14ac:dyDescent="0.25">
      <c r="A163" s="82"/>
      <c r="B163" s="82"/>
      <c r="C163" s="82"/>
      <c r="D163" s="82"/>
      <c r="E163" s="82"/>
    </row>
    <row r="164" spans="1:5" x14ac:dyDescent="0.25">
      <c r="A164" s="82"/>
      <c r="B164" s="82"/>
      <c r="C164" s="82"/>
      <c r="D164" s="82"/>
      <c r="E164" s="82"/>
    </row>
    <row r="165" spans="1:5" x14ac:dyDescent="0.25">
      <c r="A165" s="82"/>
      <c r="B165" s="82"/>
      <c r="C165" s="82"/>
      <c r="D165" s="82"/>
      <c r="E165" s="82"/>
    </row>
    <row r="166" spans="1:5" x14ac:dyDescent="0.25">
      <c r="A166" s="82"/>
      <c r="B166" s="82"/>
      <c r="C166" s="82"/>
      <c r="D166" s="82"/>
      <c r="E166" s="82"/>
    </row>
    <row r="167" spans="1:5" x14ac:dyDescent="0.25">
      <c r="A167" s="82"/>
      <c r="B167" s="82"/>
      <c r="C167" s="82"/>
      <c r="D167" s="82"/>
      <c r="E167" s="82"/>
    </row>
    <row r="168" spans="1:5" x14ac:dyDescent="0.25">
      <c r="A168" s="82"/>
      <c r="B168" s="82"/>
      <c r="C168" s="82"/>
      <c r="D168" s="82"/>
      <c r="E168" s="82"/>
    </row>
    <row r="169" spans="1:5" x14ac:dyDescent="0.25">
      <c r="A169" s="82"/>
      <c r="B169" s="82"/>
      <c r="C169" s="82"/>
      <c r="D169" s="82"/>
      <c r="E169" s="82"/>
    </row>
    <row r="170" spans="1:5" x14ac:dyDescent="0.25">
      <c r="A170" s="82"/>
      <c r="B170" s="82"/>
      <c r="C170" s="82"/>
      <c r="D170" s="82"/>
      <c r="E170" s="82"/>
    </row>
    <row r="171" spans="1:5" x14ac:dyDescent="0.25">
      <c r="A171" s="82"/>
      <c r="B171" s="82"/>
      <c r="C171" s="82"/>
      <c r="D171" s="82"/>
      <c r="E171" s="82"/>
    </row>
    <row r="172" spans="1:5" x14ac:dyDescent="0.25">
      <c r="A172" s="82"/>
      <c r="B172" s="82"/>
      <c r="C172" s="82"/>
      <c r="D172" s="82"/>
      <c r="E172" s="82"/>
    </row>
    <row r="173" spans="1:5" x14ac:dyDescent="0.25">
      <c r="A173" s="123"/>
      <c r="C173" s="123"/>
      <c r="D173" s="123"/>
    </row>
  </sheetData>
  <mergeCells count="41">
    <mergeCell ref="A68:E68"/>
    <mergeCell ref="C53:E53"/>
    <mergeCell ref="A54:E54"/>
    <mergeCell ref="A55:E55"/>
    <mergeCell ref="D56:E56"/>
    <mergeCell ref="C67:E67"/>
    <mergeCell ref="A3:B3"/>
    <mergeCell ref="C3:E6"/>
    <mergeCell ref="D8:E8"/>
    <mergeCell ref="F1:G1"/>
    <mergeCell ref="A1:E1"/>
    <mergeCell ref="A2:E2"/>
    <mergeCell ref="A6:B6"/>
    <mergeCell ref="A7:E7"/>
    <mergeCell ref="D141:E141"/>
    <mergeCell ref="D140:E140"/>
    <mergeCell ref="A135:B135"/>
    <mergeCell ref="A136:E136"/>
    <mergeCell ref="D137:E137"/>
    <mergeCell ref="D138:E138"/>
    <mergeCell ref="D139:E139"/>
    <mergeCell ref="C146:E146"/>
    <mergeCell ref="D142:E142"/>
    <mergeCell ref="D143:E143"/>
    <mergeCell ref="D144:E144"/>
    <mergeCell ref="D145:E145"/>
    <mergeCell ref="A69:E69"/>
    <mergeCell ref="D70:E70"/>
    <mergeCell ref="C98:E98"/>
    <mergeCell ref="A99:E99"/>
    <mergeCell ref="A100:E100"/>
    <mergeCell ref="D101:E101"/>
    <mergeCell ref="C120:E120"/>
    <mergeCell ref="A121:E121"/>
    <mergeCell ref="A122:E122"/>
    <mergeCell ref="D123:E123"/>
    <mergeCell ref="C131:E131"/>
    <mergeCell ref="A132:B132"/>
    <mergeCell ref="C132:E135"/>
    <mergeCell ref="A133:B133"/>
    <mergeCell ref="A134:B134"/>
  </mergeCells>
  <phoneticPr fontId="46" type="noConversion"/>
  <conditionalFormatting sqref="B173:B1048576">
    <cfRule type="duplicateValues" dxfId="109" priority="131462"/>
  </conditionalFormatting>
  <conditionalFormatting sqref="B1:B7 B124:B146 B102:B122 B71:B100 B57:B69 B9:B55">
    <cfRule type="duplicateValues" dxfId="108" priority="2"/>
  </conditionalFormatting>
  <conditionalFormatting sqref="E1:E146">
    <cfRule type="duplicateValues" dxfId="107" priority="1"/>
  </conditionalFormatting>
  <conditionalFormatting sqref="B152:B153">
    <cfRule type="duplicateValues" dxfId="106" priority="131482"/>
  </conditionalFormatting>
  <conditionalFormatting sqref="E152:E153">
    <cfRule type="duplicateValues" dxfId="105" priority="13148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82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2526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2530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2576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2588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11">
        <v>345</v>
      </c>
      <c r="B245" s="111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2577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2470</v>
      </c>
      <c r="C260" s="38" t="s">
        <v>1272</v>
      </c>
    </row>
    <row r="261" spans="1:3" s="69" customFormat="1" x14ac:dyDescent="0.25">
      <c r="A261" s="87">
        <v>361</v>
      </c>
      <c r="B261" s="87" t="s">
        <v>2541</v>
      </c>
      <c r="C261" s="87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11">
        <v>364</v>
      </c>
      <c r="B263" s="111" t="s">
        <v>2402</v>
      </c>
      <c r="C263" s="111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2582</v>
      </c>
      <c r="C266" s="38" t="s">
        <v>1271</v>
      </c>
    </row>
    <row r="267" spans="1:3" x14ac:dyDescent="0.25">
      <c r="A267" s="38">
        <v>368</v>
      </c>
      <c r="B267" s="38" t="s">
        <v>2522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2567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2589</v>
      </c>
      <c r="C273" s="38" t="s">
        <v>1270</v>
      </c>
    </row>
    <row r="274" spans="1:3" x14ac:dyDescent="0.25">
      <c r="A274" s="38">
        <v>375</v>
      </c>
      <c r="B274" s="38" t="s">
        <v>2549</v>
      </c>
      <c r="C274" s="38" t="s">
        <v>1270</v>
      </c>
    </row>
    <row r="275" spans="1:3" x14ac:dyDescent="0.25">
      <c r="A275" s="38">
        <v>376</v>
      </c>
      <c r="B275" s="38" t="s">
        <v>2590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2591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2592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2586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2593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2570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2594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2578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2608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2528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2527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2529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2619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2602</v>
      </c>
      <c r="C842" s="38" t="s">
        <v>1273</v>
      </c>
    </row>
    <row r="843" spans="1:3" x14ac:dyDescent="0.25">
      <c r="A843" s="38">
        <v>379</v>
      </c>
      <c r="B843" s="38" t="s">
        <v>2616</v>
      </c>
      <c r="C843" s="38" t="s">
        <v>1270</v>
      </c>
    </row>
  </sheetData>
  <autoFilter ref="A1:C829">
    <sortState ref="A2:C843">
      <sortCondition sortBy="cellColor" ref="A1:A830" dxfId="22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04" priority="20"/>
  </conditionalFormatting>
  <conditionalFormatting sqref="A830">
    <cfRule type="duplicateValues" dxfId="103" priority="19"/>
  </conditionalFormatting>
  <conditionalFormatting sqref="A831">
    <cfRule type="duplicateValues" dxfId="102" priority="18"/>
  </conditionalFormatting>
  <conditionalFormatting sqref="A832">
    <cfRule type="duplicateValues" dxfId="101" priority="17"/>
  </conditionalFormatting>
  <conditionalFormatting sqref="A833">
    <cfRule type="duplicateValues" dxfId="100" priority="16"/>
  </conditionalFormatting>
  <conditionalFormatting sqref="A844:A1048576 A1:A833">
    <cfRule type="duplicateValues" dxfId="99" priority="15"/>
  </conditionalFormatting>
  <conditionalFormatting sqref="A834:A840">
    <cfRule type="duplicateValues" dxfId="98" priority="14"/>
  </conditionalFormatting>
  <conditionalFormatting sqref="A834:A840">
    <cfRule type="duplicateValues" dxfId="97" priority="13"/>
  </conditionalFormatting>
  <conditionalFormatting sqref="A844:A1048576 A1:A840">
    <cfRule type="duplicateValues" dxfId="96" priority="12"/>
  </conditionalFormatting>
  <conditionalFormatting sqref="A841">
    <cfRule type="duplicateValues" dxfId="95" priority="11"/>
  </conditionalFormatting>
  <conditionalFormatting sqref="A841">
    <cfRule type="duplicateValues" dxfId="94" priority="10"/>
  </conditionalFormatting>
  <conditionalFormatting sqref="A841">
    <cfRule type="duplicateValues" dxfId="93" priority="9"/>
  </conditionalFormatting>
  <conditionalFormatting sqref="A842">
    <cfRule type="duplicateValues" dxfId="92" priority="8"/>
  </conditionalFormatting>
  <conditionalFormatting sqref="A842">
    <cfRule type="duplicateValues" dxfId="91" priority="7"/>
  </conditionalFormatting>
  <conditionalFormatting sqref="A842">
    <cfRule type="duplicateValues" dxfId="90" priority="6"/>
  </conditionalFormatting>
  <conditionalFormatting sqref="A1:A842 A844:A1048576">
    <cfRule type="duplicateValues" dxfId="89" priority="5"/>
  </conditionalFormatting>
  <conditionalFormatting sqref="A843">
    <cfRule type="duplicateValues" dxfId="88" priority="4"/>
  </conditionalFormatting>
  <conditionalFormatting sqref="A843">
    <cfRule type="duplicateValues" dxfId="87" priority="3"/>
  </conditionalFormatting>
  <conditionalFormatting sqref="A843">
    <cfRule type="duplicateValues" dxfId="86" priority="2"/>
  </conditionalFormatting>
  <conditionalFormatting sqref="A843">
    <cfRule type="duplicateValues" dxfId="85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15" t="s">
        <v>2413</v>
      </c>
      <c r="B1" s="216"/>
      <c r="C1" s="216"/>
      <c r="D1" s="216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2560</v>
      </c>
      <c r="C3" s="48" t="s">
        <v>2551</v>
      </c>
      <c r="D3" s="60" t="s">
        <v>2536</v>
      </c>
      <c r="E3" s="62"/>
    </row>
    <row r="4" spans="1:5" ht="15.75" x14ac:dyDescent="0.25">
      <c r="A4" s="48">
        <v>3335925995</v>
      </c>
      <c r="B4" s="48" t="s">
        <v>2561</v>
      </c>
      <c r="C4" s="48" t="s">
        <v>2551</v>
      </c>
      <c r="D4" s="60" t="s">
        <v>2536</v>
      </c>
      <c r="E4" s="62"/>
    </row>
    <row r="5" spans="1:5" ht="15.75" x14ac:dyDescent="0.25">
      <c r="A5" s="48">
        <v>3335926016</v>
      </c>
      <c r="B5" s="48" t="s">
        <v>2562</v>
      </c>
      <c r="C5" s="48" t="s">
        <v>2551</v>
      </c>
      <c r="D5" s="60" t="s">
        <v>2533</v>
      </c>
    </row>
    <row r="6" spans="1:5" ht="15.75" x14ac:dyDescent="0.25">
      <c r="A6" s="48">
        <v>3335926017</v>
      </c>
      <c r="B6" s="48" t="s">
        <v>2563</v>
      </c>
      <c r="C6" s="48" t="s">
        <v>2551</v>
      </c>
      <c r="D6" s="60" t="s">
        <v>2533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5" t="s">
        <v>2422</v>
      </c>
      <c r="B18" s="216"/>
      <c r="C18" s="216"/>
      <c r="D18" s="216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2553</v>
      </c>
      <c r="C20" s="48" t="s">
        <v>2536</v>
      </c>
      <c r="D20" s="60" t="s">
        <v>2533</v>
      </c>
    </row>
    <row r="21" spans="1:4" ht="15.75" x14ac:dyDescent="0.25">
      <c r="A21" s="48">
        <v>3335925986</v>
      </c>
      <c r="B21" s="48" t="s">
        <v>2552</v>
      </c>
      <c r="C21" s="48" t="s">
        <v>2536</v>
      </c>
      <c r="D21" s="60" t="s">
        <v>2533</v>
      </c>
    </row>
    <row r="22" spans="1:4" ht="15.75" x14ac:dyDescent="0.25">
      <c r="A22" s="48">
        <v>3335925987</v>
      </c>
      <c r="B22" s="48" t="s">
        <v>2555</v>
      </c>
      <c r="C22" s="48" t="s">
        <v>2536</v>
      </c>
      <c r="D22" s="60" t="s">
        <v>2533</v>
      </c>
    </row>
    <row r="23" spans="1:4" ht="15.75" x14ac:dyDescent="0.25">
      <c r="A23" s="48">
        <v>3335925988</v>
      </c>
      <c r="B23" s="48" t="s">
        <v>2556</v>
      </c>
      <c r="C23" s="48" t="s">
        <v>2536</v>
      </c>
      <c r="D23" s="60" t="s">
        <v>2533</v>
      </c>
    </row>
    <row r="24" spans="1:4" s="77" customFormat="1" ht="15.75" x14ac:dyDescent="0.25">
      <c r="A24" s="48">
        <v>3335925991</v>
      </c>
      <c r="B24" s="48" t="s">
        <v>2557</v>
      </c>
      <c r="C24" s="48" t="s">
        <v>2536</v>
      </c>
      <c r="D24" s="60" t="s">
        <v>2533</v>
      </c>
    </row>
    <row r="25" spans="1:4" s="77" customFormat="1" ht="15.75" x14ac:dyDescent="0.25">
      <c r="A25" s="48">
        <v>3335925992</v>
      </c>
      <c r="B25" s="48" t="s">
        <v>2558</v>
      </c>
      <c r="C25" s="48" t="s">
        <v>2536</v>
      </c>
      <c r="D25" s="60" t="s">
        <v>2533</v>
      </c>
    </row>
    <row r="26" spans="1:4" s="77" customFormat="1" ht="15.75" x14ac:dyDescent="0.25">
      <c r="A26" s="48">
        <v>3335925993</v>
      </c>
      <c r="B26" s="48" t="s">
        <v>2559</v>
      </c>
      <c r="C26" s="48" t="s">
        <v>2536</v>
      </c>
      <c r="D26" s="60" t="s">
        <v>2533</v>
      </c>
    </row>
    <row r="27" spans="1:4" s="77" customFormat="1" ht="15.75" x14ac:dyDescent="0.25">
      <c r="A27" s="48">
        <v>3335925994</v>
      </c>
      <c r="B27" s="48" t="s">
        <v>2554</v>
      </c>
      <c r="C27" s="48" t="s">
        <v>2536</v>
      </c>
      <c r="D27" s="60" t="s">
        <v>2533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4" priority="18"/>
  </conditionalFormatting>
  <conditionalFormatting sqref="B7:B8">
    <cfRule type="duplicateValues" dxfId="83" priority="17"/>
  </conditionalFormatting>
  <conditionalFormatting sqref="A7:A8">
    <cfRule type="duplicateValues" dxfId="82" priority="15"/>
    <cfRule type="duplicateValues" dxfId="81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2021-05-25T15:11:04Z</cp:lastPrinted>
  <dcterms:created xsi:type="dcterms:W3CDTF">2014-10-01T23:18:29Z</dcterms:created>
  <dcterms:modified xsi:type="dcterms:W3CDTF">2021-08-31T03:08:30Z</dcterms:modified>
</cp:coreProperties>
</file>