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6" l="1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C124" i="16"/>
  <c r="A124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4" i="16" l="1"/>
  <c r="F180" i="1" l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F151" i="1" l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65" i="1" l="1"/>
  <c r="F65" i="1"/>
  <c r="G65" i="1"/>
  <c r="H65" i="1"/>
  <c r="I65" i="1"/>
  <c r="J65" i="1"/>
  <c r="K65" i="1"/>
  <c r="A136" i="1"/>
  <c r="A135" i="1"/>
  <c r="A134" i="1"/>
  <c r="A133" i="1"/>
  <c r="A132" i="1"/>
  <c r="A131" i="1"/>
  <c r="A130" i="1"/>
  <c r="A129" i="1"/>
  <c r="A128" i="1"/>
  <c r="A12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26" i="1"/>
  <c r="F26" i="1"/>
  <c r="G26" i="1"/>
  <c r="H26" i="1"/>
  <c r="I26" i="1"/>
  <c r="J26" i="1"/>
  <c r="K26" i="1"/>
  <c r="A7" i="1" l="1"/>
  <c r="A80" i="1"/>
  <c r="F7" i="1"/>
  <c r="G7" i="1"/>
  <c r="H7" i="1"/>
  <c r="I7" i="1"/>
  <c r="J7" i="1"/>
  <c r="K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112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F59" i="1"/>
  <c r="G59" i="1"/>
  <c r="H59" i="1"/>
  <c r="I59" i="1"/>
  <c r="J59" i="1"/>
  <c r="K59" i="1"/>
  <c r="A59" i="1"/>
  <c r="A74" i="1" l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K112" i="1"/>
  <c r="J112" i="1"/>
  <c r="I112" i="1"/>
  <c r="H112" i="1"/>
  <c r="G112" i="1"/>
  <c r="F112" i="1"/>
  <c r="A72" i="1" l="1"/>
  <c r="A71" i="1"/>
  <c r="A70" i="1"/>
  <c r="A69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4" i="1"/>
  <c r="F64" i="1"/>
  <c r="G64" i="1"/>
  <c r="H64" i="1"/>
  <c r="I64" i="1"/>
  <c r="J64" i="1"/>
  <c r="K64" i="1"/>
  <c r="A63" i="1" l="1"/>
  <c r="A62" i="1"/>
  <c r="A61" i="1"/>
  <c r="A6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36" i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6" i="1"/>
  <c r="A15" i="1"/>
  <c r="A14" i="1"/>
  <c r="A13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<sst xmlns="http://schemas.openxmlformats.org/spreadsheetml/2006/main" count="14330" uniqueCount="2735">
  <si>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</si>
  <si>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</si>
  <si>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</si>
  <si>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</si>
  <si>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</si>
  <si>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</si>
  <si>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</si>
  <si>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</si>
  <si>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</si>
  <si>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</si>
  <si>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</si>
  <si>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</si>
  <si>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</si>
  <si>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</si>
  <si>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</si>
  <si>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</si>
  <si>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</si>
  <si>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</si>
  <si>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</si>
  <si>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</si>
  <si>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</si>
  <si>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</si>
  <si>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</si>
  <si>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</si>
  <si>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</si>
  <si>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</si>
  <si>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</si>
  <si>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</si>
  <si>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</si>
  <si>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</si>
  <si>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</si>
  <si>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</si>
  <si>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</si>
  <si>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</si>
  <si>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</si>
  <si>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</si>
  <si>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</si>
  <si>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</si>
  <si>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</si>
  <si>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</si>
  <si>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</si>
  <si>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</si>
  <si>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</si>
  <si>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</si>
  <si>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</si>
  <si>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</si>
  <si>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</si>
  <si>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</si>
  <si>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</si>
  <si>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</si>
  <si>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</si>
  <si>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</si>
  <si>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</si>
  <si>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</si>
  <si>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</si>
  <si>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</si>
  <si>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</si>
  <si>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</si>
  <si>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</si>
  <si>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</si>
  <si>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</si>
  <si>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</si>
  <si>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</si>
  <si>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</si>
  <si>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</si>
  <si>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</si>
  <si>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</si>
  <si>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</si>
  <si>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</si>
  <si>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</si>
  <si>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</si>
  <si>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</si>
  <si>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</si>
  <si>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</si>
  <si>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</si>
  <si>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</si>
  <si>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</si>
  <si>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</si>
  <si>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</si>
  <si>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</si>
  <si>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</si>
  <si>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</si>
  <si>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</si>
  <si>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</si>
  <si>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</si>
  <si>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</si>
  <si>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</si>
  <si>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</si>
  <si>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</si>
  <si>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</si>
  <si>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</si>
  <si>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</si>
  <si>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</si>
  <si>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</si>
  <si>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</si>
  <si>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</si>
  <si>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</si>
  <si>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</si>
  <si>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</si>
  <si>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</si>
  <si>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</si>
  <si>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</si>
  <si>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</si>
  <si>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</si>
  <si>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</si>
  <si>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</si>
  <si>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</si>
  <si>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</si>
  <si>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</si>
  <si>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</si>
  <si>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</si>
  <si>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</si>
  <si>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</si>
  <si>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</si>
  <si>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</si>
  <si>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</si>
  <si>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</si>
  <si>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</si>
  <si>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</si>
  <si>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</si>
  <si>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</si>
  <si>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</si>
  <si>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</si>
  <si>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</si>
  <si>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</si>
  <si>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</si>
  <si>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</si>
  <si>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</si>
  <si>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</si>
  <si>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</si>
  <si>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</si>
  <si>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</si>
  <si>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</si>
  <si>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</si>
  <si>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</si>
  <si>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</si>
  <si>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</si>
  <si>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</si>
  <si>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</si>
  <si>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</si>
  <si>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</si>
  <si>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</si>
  <si>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</si>
  <si>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</si>
  <si>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</si>
  <si>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</si>
  <si>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</si>
  <si>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</si>
  <si>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</si>
  <si>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</si>
  <si>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</si>
  <si>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</si>
  <si>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</si>
  <si>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</si>
  <si>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</si>
  <si>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</si>
  <si>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</si>
  <si>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</si>
  <si>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</si>
  <si>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</si>
  <si>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</si>
  <si>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</si>
  <si>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</si>
  <si>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</si>
  <si>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</si>
  <si>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</si>
  <si>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</si>
  <si>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</si>
  <si>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</si>
  <si>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</si>
  <si>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</si>
  <si>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</si>
  <si>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</si>
  <si>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</si>
  <si>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</si>
  <si>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</si>
  <si>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</si>
  <si>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</si>
  <si>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</si>
  <si>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</si>
  <si>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</si>
  <si>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</si>
  <si>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</si>
  <si>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</si>
  <si>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</si>
  <si>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</si>
  <si>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</si>
  <si>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</si>
  <si>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</si>
  <si>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</si>
  <si>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</si>
  <si>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</si>
  <si>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</si>
  <si>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</si>
  <si>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</si>
  <si>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</si>
  <si>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</si>
  <si>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</si>
  <si>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</si>
  <si>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</si>
  <si>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</si>
  <si>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</si>
  <si>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</si>
  <si>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</si>
  <si>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</si>
  <si>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</si>
  <si>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</si>
  <si>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</si>
  <si>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</si>
  <si>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</si>
  <si>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</si>
  <si>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</si>
  <si>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</si>
  <si>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</si>
  <si>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</si>
  <si>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</si>
  <si>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</si>
  <si>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</si>
  <si>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</si>
  <si>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</si>
  <si>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</si>
  <si>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</si>
  <si>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</si>
  <si>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</si>
  <si>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</si>
  <si>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</si>
  <si>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</si>
  <si>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</si>
  <si>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</si>
  <si>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</si>
  <si>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</si>
  <si>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</si>
  <si>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</si>
  <si>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</si>
  <si>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</si>
  <si>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</si>
  <si>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</si>
  <si>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</si>
  <si>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</si>
  <si>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</si>
  <si>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</si>
  <si>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</si>
  <si>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</si>
  <si>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</si>
  <si>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</si>
  <si>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</si>
  <si>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</si>
  <si>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</si>
  <si>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</si>
  <si>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</si>
  <si>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</si>
  <si>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</si>
  <si>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</si>
  <si>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</si>
  <si>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</si>
  <si>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</si>
  <si>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</si>
  <si>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</si>
  <si>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</si>
  <si>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</si>
  <si>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</si>
  <si>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</si>
  <si>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</si>
  <si>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</si>
  <si>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</si>
  <si>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</si>
  <si>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</si>
  <si>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</si>
  <si>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</si>
  <si>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</si>
  <si>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</si>
  <si>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</si>
  <si>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</si>
  <si>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</si>
  <si>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</si>
  <si>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</si>
  <si>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</si>
  <si>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</si>
  <si>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</si>
  <si>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</si>
  <si>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</si>
  <si>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</si>
  <si>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</si>
  <si>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</si>
  <si>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</si>
  <si>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</si>
  <si>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</si>
  <si>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</si>
  <si>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</si>
  <si>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</si>
  <si>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</si>
  <si>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</si>
  <si>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</si>
  <si>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</si>
  <si>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</si>
  <si>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</si>
  <si>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</si>
  <si>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</si>
  <si>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</si>
  <si>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</si>
  <si>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</si>
  <si>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</si>
  <si>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</si>
  <si>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</si>
  <si>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</si>
  <si>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</si>
  <si>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</si>
  <si>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</si>
  <si>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</si>
  <si>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</si>
  <si>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</si>
  <si>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</si>
  <si>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</si>
  <si>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</si>
  <si>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</si>
  <si>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</si>
  <si>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</si>
  <si>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</si>
  <si>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</si>
  <si>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</si>
  <si>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</si>
  <si>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</si>
  <si>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</si>
  <si>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</si>
  <si>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</si>
  <si>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</si>
  <si>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</si>
  <si>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</si>
  <si>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</si>
  <si>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</si>
  <si>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</si>
  <si>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</si>
  <si>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</si>
  <si>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</si>
  <si>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</si>
  <si>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</si>
  <si>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</si>
  <si>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</si>
  <si>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</si>
  <si>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</si>
  <si>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</si>
  <si>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</si>
  <si>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</si>
  <si>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</si>
  <si>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</si>
  <si>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</si>
  <si>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</si>
  <si>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</si>
  <si>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</si>
  <si>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</si>
  <si>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</si>
  <si>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</si>
  <si>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</si>
  <si>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</si>
  <si>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</si>
  <si>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</si>
  <si>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</si>
  <si>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</si>
  <si>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</si>
  <si>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</si>
  <si>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</si>
  <si>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</si>
  <si>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</si>
  <si>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</si>
  <si>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</si>
  <si>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</si>
  <si>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</si>
  <si>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</si>
  <si>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</si>
  <si>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</si>
  <si>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</si>
  <si>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</si>
  <si>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</si>
  <si>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</si>
  <si>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</si>
  <si>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</si>
  <si>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</si>
  <si>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</si>
  <si>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</si>
  <si>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</si>
  <si>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</si>
  <si>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</si>
  <si>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</si>
  <si>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</si>
  <si>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</si>
  <si>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</si>
  <si>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</si>
  <si>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</si>
  <si>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</si>
  <si>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</si>
  <si>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</si>
  <si>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</si>
  <si>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</si>
  <si>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</si>
  <si>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</si>
  <si>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</si>
  <si>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</si>
  <si>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</si>
  <si>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</si>
  <si>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</si>
  <si>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</si>
  <si>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</si>
  <si>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</si>
  <si>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</si>
  <si>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</si>
  <si>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</si>
  <si>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</si>
  <si>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</si>
  <si>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</si>
  <si>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</si>
  <si>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</si>
  <si>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</si>
  <si>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</si>
  <si>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</si>
  <si>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</si>
  <si>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</si>
  <si>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</si>
  <si>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</si>
  <si>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</si>
  <si>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</si>
  <si>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</si>
  <si>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</si>
  <si>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</si>
  <si>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</si>
  <si>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</si>
  <si>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</si>
  <si>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</si>
  <si>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</si>
  <si>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</si>
  <si>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</si>
  <si>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</si>
  <si>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</si>
  <si>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</si>
  <si>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</si>
  <si>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</si>
  <si>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</si>
  <si>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</si>
  <si>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</si>
  <si>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</si>
  <si>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</si>
  <si>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</si>
  <si>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</si>
  <si>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</si>
  <si>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</si>
  <si>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</si>
  <si>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</si>
  <si>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</si>
  <si>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</si>
  <si>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</si>
  <si>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</si>
  <si>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</si>
  <si>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</si>
  <si>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</si>
  <si>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</si>
  <si>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</si>
  <si>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</si>
  <si>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</si>
  <si>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</si>
  <si>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</si>
  <si>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</si>
  <si>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</si>
  <si>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</si>
  <si>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</si>
  <si>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</si>
  <si>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</si>
  <si>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</si>
  <si>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</si>
  <si>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</si>
  <si>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</si>
  <si>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</si>
  <si>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</si>
  <si>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</si>
  <si>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</si>
  <si>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</si>
  <si>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</si>
  <si>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</si>
  <si>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</si>
  <si>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</si>
  <si>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</si>
  <si>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</si>
  <si>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</si>
  <si>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</si>
  <si>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</si>
  <si>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</si>
  <si>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</si>
  <si>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</si>
  <si>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</si>
  <si>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</si>
  <si>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</si>
  <si>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</si>
  <si>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</si>
  <si>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</si>
  <si>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</si>
  <si>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</si>
  <si>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</si>
  <si>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</si>
  <si>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</si>
  <si>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</si>
  <si>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</si>
  <si>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</si>
  <si>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</si>
  <si>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</si>
  <si>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</si>
  <si>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</si>
  <si>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</si>
  <si>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</si>
  <si>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</si>
  <si>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</si>
  <si>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</si>
  <si>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</si>
  <si>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</si>
  <si>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</si>
  <si>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</si>
  <si>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</si>
  <si>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</si>
  <si>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</si>
  <si>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</si>
  <si>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</si>
  <si>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</si>
  <si>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</si>
  <si>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</si>
  <si>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</si>
  <si>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</si>
  <si>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</si>
  <si>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</si>
  <si>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</si>
  <si>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</si>
  <si>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</si>
  <si>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</si>
  <si>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</si>
  <si>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</si>
  <si>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</si>
  <si>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</si>
  <si>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</si>
  <si>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</si>
  <si>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</si>
  <si>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</si>
  <si>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</si>
  <si>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</si>
  <si>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</si>
  <si>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</si>
  <si>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</si>
  <si>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</si>
  <si>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</si>
  <si>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</si>
  <si>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</si>
  <si>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</si>
  <si>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</si>
  <si>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</si>
  <si>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</si>
  <si>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</si>
  <si>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</si>
  <si>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</si>
  <si>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</si>
  <si>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</si>
  <si>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</si>
  <si>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</si>
  <si>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</si>
  <si>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</si>
  <si>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</si>
  <si>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</si>
  <si>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</si>
  <si>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</si>
  <si>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</si>
  <si>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</si>
  <si>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</si>
  <si>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</si>
  <si>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</si>
  <si>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</si>
  <si>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</si>
  <si>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</si>
  <si>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</si>
  <si>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</si>
  <si>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</si>
  <si>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</si>
  <si>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</si>
  <si>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</si>
  <si>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</si>
  <si>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</si>
  <si>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</si>
  <si>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</si>
  <si>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</si>
  <si>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</si>
  <si>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</si>
  <si>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</si>
  <si>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</si>
  <si>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</si>
  <si>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</si>
  <si>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</si>
  <si>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</si>
  <si>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</si>
  <si>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</si>
  <si>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</si>
  <si>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</si>
  <si>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</si>
  <si>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</si>
  <si>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</si>
  <si>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</si>
  <si>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</si>
  <si>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</si>
  <si>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</si>
  <si>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</si>
  <si>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</si>
  <si>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</si>
  <si>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</si>
  <si>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</si>
  <si>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</si>
  <si>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</si>
  <si>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</si>
  <si>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</si>
  <si>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</si>
  <si>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</si>
  <si>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</si>
  <si>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</si>
  <si>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</si>
  <si>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</si>
  <si>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</si>
  <si>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</si>
  <si>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</si>
  <si>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</si>
  <si>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</si>
  <si>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</si>
  <si>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</si>
  <si>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</si>
  <si>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</si>
  <si>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</si>
  <si>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</si>
  <si>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</si>
  <si>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</si>
  <si>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</si>
  <si>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</si>
  <si>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</si>
  <si>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</si>
  <si>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</si>
  <si>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</si>
  <si>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</si>
  <si>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</si>
  <si>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</si>
  <si>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</si>
  <si>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</si>
  <si>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</si>
  <si>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</si>
  <si>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</si>
  <si>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</si>
  <si>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</si>
  <si>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</si>
  <si>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</si>
  <si>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</si>
  <si>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</si>
  <si>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</si>
  <si>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</si>
  <si>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</si>
  <si>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</si>
  <si>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</si>
  <si>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</si>
  <si>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</si>
  <si>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</si>
  <si>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</si>
  <si>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</si>
  <si>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</si>
  <si>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</si>
  <si>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</si>
  <si>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</si>
  <si>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</si>
  <si>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</si>
  <si>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</si>
  <si>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</si>
  <si>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</si>
  <si>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</si>
  <si>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</si>
  <si>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</si>
  <si>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</si>
  <si>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</si>
  <si>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</si>
  <si>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</si>
  <si>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</si>
  <si>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</si>
  <si>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</si>
  <si>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</si>
  <si>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</si>
  <si>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</si>
  <si>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</si>
  <si>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</si>
  <si>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</si>
  <si>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</si>
  <si>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</si>
  <si>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</si>
  <si>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</si>
  <si>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</si>
  <si>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</si>
  <si>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</si>
  <si>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</si>
  <si>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</si>
  <si>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</si>
  <si>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</si>
  <si>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</si>
  <si>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</si>
  <si>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</si>
  <si>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</si>
  <si>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</si>
  <si>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</si>
  <si>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</si>
  <si>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</si>
  <si>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</si>
  <si>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</si>
  <si>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</si>
  <si>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</si>
  <si>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</si>
  <si>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</si>
  <si>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</si>
  <si>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</si>
  <si>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</si>
  <si>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</si>
  <si>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</si>
  <si>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</si>
  <si>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</si>
  <si>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</si>
  <si>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</si>
  <si>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</si>
  <si>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</si>
  <si>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</si>
  <si>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</si>
  <si>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</si>
  <si>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</si>
  <si>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</si>
  <si>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</si>
  <si>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</si>
  <si>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</si>
  <si>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</si>
  <si>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</si>
  <si>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</si>
  <si>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</si>
  <si>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</si>
  <si>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</si>
  <si>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</si>
  <si>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</si>
  <si>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</si>
  <si>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</si>
  <si>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</si>
  <si>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</si>
  <si>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</si>
  <si>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</si>
  <si>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</si>
  <si>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</si>
  <si>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</si>
  <si>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</si>
  <si>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</si>
  <si>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</si>
  <si>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</si>
  <si>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</si>
  <si>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</si>
  <si>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</si>
  <si>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</si>
  <si>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</si>
  <si>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</si>
  <si>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</si>
  <si>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</si>
  <si>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</si>
  <si>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</si>
  <si>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</si>
  <si>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</si>
  <si>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</si>
  <si>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</si>
  <si>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</si>
  <si>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</si>
  <si>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</si>
  <si>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</si>
  <si>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</si>
  <si>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</si>
  <si>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</si>
  <si>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</si>
  <si>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</si>
  <si>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</si>
  <si>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</si>
  <si>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</si>
  <si>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</si>
  <si>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</si>
  <si>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</si>
  <si>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</si>
  <si>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</si>
  <si>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</si>
  <si>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</si>
  <si>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</si>
  <si>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</si>
  <si>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</si>
  <si>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</si>
  <si>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</si>
  <si>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</si>
  <si>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</si>
  <si>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</si>
  <si>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</si>
  <si>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</si>
  <si>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</si>
  <si>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</si>
  <si>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</si>
  <si>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</si>
  <si>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</si>
  <si>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</si>
  <si>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</si>
  <si>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</si>
  <si>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</si>
  <si>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</si>
  <si>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</si>
  <si>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</si>
  <si>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</si>
  <si>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</si>
  <si>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</si>
  <si>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</si>
  <si>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</si>
  <si>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</si>
  <si>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</si>
  <si>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</si>
  <si>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</si>
  <si>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</si>
  <si>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</si>
  <si>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</si>
  <si>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</si>
  <si>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</si>
  <si>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</si>
  <si>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</si>
  <si>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</si>
  <si>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</si>
  <si>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</si>
  <si>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</si>
  <si>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</si>
  <si>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</si>
  <si>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</si>
  <si>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</si>
  <si>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</si>
  <si>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</si>
  <si>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</si>
  <si>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</si>
  <si>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</si>
  <si>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</si>
  <si>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</si>
  <si>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</si>
  <si>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</si>
  <si>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</si>
  <si>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</si>
  <si>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</si>
  <si>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</si>
  <si>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</si>
  <si>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</si>
  <si>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</si>
  <si>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</si>
  <si>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</si>
  <si>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</si>
  <si>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</si>
  <si>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</si>
  <si>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</si>
  <si>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</si>
  <si>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</si>
  <si>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</si>
  <si>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</si>
  <si>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</si>
  <si>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</si>
  <si>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</si>
  <si>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</si>
  <si>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</si>
  <si>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</si>
  <si>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</si>
  <si>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</si>
  <si>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</si>
  <si>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</si>
  <si>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</si>
  <si>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</si>
  <si>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</si>
  <si>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</si>
  <si>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</si>
  <si>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</si>
  <si>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</si>
  <si>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</si>
  <si>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</si>
  <si>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</si>
  <si>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</si>
  <si>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</si>
  <si>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</si>
  <si>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</si>
  <si>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</si>
  <si>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</si>
  <si>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</si>
  <si>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</si>
  <si>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</si>
  <si>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</si>
  <si>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</si>
  <si>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</si>
  <si>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</si>
  <si>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</si>
  <si>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</si>
  <si>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</si>
  <si>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</si>
  <si>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</si>
  <si>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</si>
  <si>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</si>
  <si>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</si>
  <si>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</si>
  <si>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</si>
  <si>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</si>
  <si>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</si>
  <si>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</si>
  <si>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</si>
  <si>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</si>
  <si>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</si>
  <si>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</si>
  <si>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</si>
  <si>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</si>
  <si>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</si>
  <si>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</si>
  <si>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</si>
  <si>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</si>
  <si>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</si>
  <si>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</si>
  <si>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</si>
  <si>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</si>
  <si>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</si>
  <si>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</si>
  <si>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</si>
  <si>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</si>
  <si>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</si>
  <si>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</si>
  <si>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</si>
  <si>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</si>
  <si>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</si>
  <si>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</si>
  <si>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</si>
  <si>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</si>
  <si>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</si>
  <si>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</si>
  <si>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</si>
  <si>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</si>
  <si>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</si>
  <si>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</si>
  <si>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</si>
  <si>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</si>
  <si>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</si>
  <si>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</si>
  <si>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</si>
  <si>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</si>
  <si>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</si>
  <si>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</si>
  <si>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</si>
  <si>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</si>
  <si>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</si>
  <si>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</si>
  <si>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</si>
  <si>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</si>
  <si>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</si>
  <si>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</si>
  <si>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</si>
  <si>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</si>
  <si>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</si>
  <si>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</si>
  <si>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</si>
  <si>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</si>
  <si>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</si>
  <si>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</si>
  <si>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</si>
  <si>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</si>
  <si>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</si>
  <si>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</si>
  <si>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</si>
  <si>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</si>
  <si>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</si>
  <si>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</si>
  <si>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</si>
  <si>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</si>
  <si>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</si>
  <si>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</si>
  <si>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</si>
  <si>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</si>
  <si>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</si>
  <si>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</si>
  <si>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</si>
  <si>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</si>
  <si>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</si>
  <si>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</si>
  <si>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</si>
  <si>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</si>
  <si>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</si>
  <si>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</si>
  <si>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</si>
  <si>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</si>
  <si>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</si>
  <si>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</si>
  <si>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</si>
  <si>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</si>
  <si>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</si>
  <si>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</si>
  <si>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</si>
  <si>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</si>
  <si>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</si>
  <si>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</si>
  <si>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</si>
  <si>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</si>
  <si>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</si>
  <si>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</si>
  <si>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</si>
  <si>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</si>
  <si>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</si>
  <si>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</si>
  <si>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</si>
  <si>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</si>
  <si>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</si>
  <si>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</si>
  <si>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</si>
  <si>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</si>
  <si>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</si>
  <si>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</si>
  <si>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</si>
  <si>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</si>
  <si>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</si>
  <si>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</si>
  <si>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</si>
  <si>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</si>
  <si>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</si>
  <si>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</si>
  <si>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</si>
  <si>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</si>
  <si>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</si>
  <si>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</si>
  <si>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</si>
  <si>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</si>
  <si>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</si>
  <si>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</si>
  <si>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</si>
  <si>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</si>
  <si>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</si>
  <si>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</si>
  <si>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</si>
  <si>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</si>
  <si>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</si>
  <si>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</si>
  <si>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</si>
  <si>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</si>
  <si>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</si>
  <si>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</si>
  <si>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</si>
  <si>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</si>
  <si>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</si>
  <si>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</si>
  <si>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</si>
  <si>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</si>
  <si>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</si>
  <si>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</si>
  <si>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</si>
  <si>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</si>
  <si>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</si>
  <si>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</si>
  <si>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</si>
  <si>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</si>
  <si>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</si>
  <si>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</si>
  <si>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</si>
  <si>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</si>
  <si>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</si>
  <si>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</si>
  <si>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</si>
  <si>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</si>
  <si>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</si>
  <si>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</si>
  <si>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</si>
  <si>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</si>
  <si>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</si>
  <si>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</si>
  <si>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</si>
  <si>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</si>
  <si>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</si>
  <si>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</si>
  <si>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</si>
  <si>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</si>
  <si>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</si>
  <si>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</si>
  <si>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</si>
  <si>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</si>
  <si>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</si>
  <si>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</si>
  <si>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</si>
  <si>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</si>
  <si>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</si>
  <si>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</si>
  <si>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</si>
  <si>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</si>
  <si>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</si>
  <si>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</si>
  <si>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</si>
  <si>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</si>
  <si>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</si>
  <si>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</si>
  <si>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</si>
  <si>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</si>
  <si>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</si>
  <si>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</si>
  <si>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</si>
  <si>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</si>
  <si>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</si>
  <si>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</si>
  <si>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</si>
  <si>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</si>
  <si>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</si>
  <si>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</si>
  <si>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</si>
  <si>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</si>
  <si>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</si>
  <si>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</si>
  <si>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</si>
  <si>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</si>
  <si>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</si>
  <si>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</si>
  <si>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</si>
  <si>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</si>
  <si>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</si>
  <si>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</si>
  <si>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</si>
  <si>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</si>
  <si>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</si>
  <si>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</si>
  <si>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</si>
  <si>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</si>
  <si>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</si>
  <si>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</si>
  <si>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</si>
  <si>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</si>
  <si>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</si>
  <si>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</si>
  <si>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</si>
  <si>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</si>
  <si>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</si>
  <si>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</si>
  <si>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</si>
  <si>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</si>
  <si>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</si>
  <si>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</si>
  <si>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</si>
  <si>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</si>
  <si>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</si>
  <si>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</si>
  <si>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</si>
  <si>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</si>
  <si>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</si>
  <si>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</si>
  <si>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</si>
  <si>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</si>
  <si>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</si>
  <si>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</si>
  <si>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</si>
  <si>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</si>
  <si>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</si>
  <si>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</si>
  <si>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</si>
  <si>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</si>
  <si>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</si>
  <si>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</si>
  <si>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</si>
  <si>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</si>
  <si>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</si>
  <si>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</si>
  <si>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</si>
  <si>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</si>
  <si>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</si>
  <si>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</si>
  <si>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</si>
  <si>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</si>
  <si>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</si>
  <si>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</si>
  <si>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</si>
  <si>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</si>
  <si>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</si>
  <si>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</si>
  <si>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</si>
  <si>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</si>
  <si>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</si>
  <si>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</si>
  <si>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</si>
  <si>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</si>
  <si>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</si>
  <si>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</si>
  <si>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</si>
  <si>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</si>
  <si>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</si>
  <si>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</si>
  <si>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</si>
  <si>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</si>
  <si>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</si>
  <si>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</si>
  <si>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</si>
  <si>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</si>
  <si>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</si>
  <si>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</si>
  <si>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</si>
  <si>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</si>
  <si>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</si>
  <si>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</si>
  <si>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</si>
  <si>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</si>
  <si>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</si>
  <si>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</si>
  <si>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</si>
  <si>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</si>
  <si>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</si>
  <si>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</si>
  <si>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</si>
  <si>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</si>
  <si>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</si>
  <si>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</si>
  <si>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</si>
  <si>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</si>
  <si>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</si>
  <si>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</si>
  <si>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</si>
  <si>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</si>
  <si>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</si>
  <si>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</si>
  <si>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</si>
  <si>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</si>
  <si>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</si>
  <si>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</si>
  <si>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</si>
  <si>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</si>
  <si>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</si>
  <si>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</si>
  <si>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</si>
  <si>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</si>
  <si>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</si>
  <si>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</si>
  <si>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</si>
  <si>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</si>
  <si>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</si>
  <si>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</si>
  <si>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</si>
  <si>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</si>
  <si>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</si>
  <si>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</si>
  <si>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</si>
  <si>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</si>
  <si>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</si>
  <si>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</si>
  <si>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</si>
  <si>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</si>
  <si>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</si>
  <si>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</si>
  <si>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</si>
  <si>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</si>
  <si>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</si>
  <si>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</si>
  <si>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</si>
  <si>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</si>
  <si>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</si>
  <si>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</si>
  <si>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</si>
  <si>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</si>
  <si>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</si>
  <si>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</si>
  <si>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</si>
  <si>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</si>
  <si>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</si>
  <si>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</si>
  <si>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</si>
  <si>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</si>
  <si>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</si>
  <si>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</si>
  <si>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</si>
  <si>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</si>
  <si>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</si>
  <si>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</si>
  <si>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</si>
  <si>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</si>
  <si>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</si>
  <si>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</si>
  <si>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</si>
  <si>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</si>
  <si>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</si>
  <si>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</si>
  <si>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</si>
  <si>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</si>
  <si>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</si>
  <si>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</si>
  <si>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</si>
  <si>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</si>
  <si>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</si>
  <si>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</si>
  <si>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</si>
  <si>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</si>
  <si>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</si>
  <si>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</si>
  <si>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</si>
  <si>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</si>
  <si>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</si>
  <si>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</si>
  <si>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</si>
  <si>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</si>
  <si>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</si>
  <si>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</si>
  <si>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</si>
  <si>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</si>
  <si>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</si>
  <si>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</si>
  <si>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</si>
  <si>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</si>
  <si>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</si>
  <si>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</si>
  <si>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</si>
  <si>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</si>
  <si>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</si>
  <si>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</si>
  <si>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</si>
  <si>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</si>
  <si>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</si>
  <si>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</si>
  <si>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</si>
  <si>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</si>
  <si>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</si>
  <si>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</si>
  <si>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</si>
  <si>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</si>
  <si>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</si>
  <si>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</si>
  <si>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</si>
  <si>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</si>
  <si>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</si>
  <si>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</si>
  <si>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</si>
  <si>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</si>
  <si>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</si>
  <si>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</si>
  <si>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</si>
  <si>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</si>
  <si>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</si>
  <si>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</si>
  <si>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</si>
  <si>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</si>
  <si>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</si>
  <si>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</si>
  <si>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</si>
  <si>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</si>
  <si>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</si>
  <si>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</si>
  <si>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</si>
  <si>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</si>
  <si>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</si>
  <si>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</si>
  <si>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</si>
  <si>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</si>
  <si>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</si>
  <si>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</si>
  <si>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</si>
  <si>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</si>
  <si>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</si>
  <si>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</si>
  <si>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</si>
  <si>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</si>
  <si>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</si>
  <si>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</si>
  <si>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</si>
  <si>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</si>
  <si>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</si>
  <si>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</si>
  <si>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</si>
  <si>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</si>
  <si>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</si>
  <si>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</si>
  <si>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</si>
  <si>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</si>
  <si>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</si>
  <si>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</si>
  <si>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</si>
  <si>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</si>
  <si>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</si>
  <si>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</si>
  <si>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</si>
  <si>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</si>
  <si>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</si>
  <si>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</si>
  <si>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</si>
  <si>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</si>
  <si>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</si>
  <si>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</si>
  <si>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</si>
  <si>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</si>
  <si>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</si>
  <si>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</si>
  <si>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</si>
  <si>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</si>
  <si>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</si>
  <si>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</si>
  <si>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</si>
  <si>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</si>
  <si>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</si>
  <si>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</si>
  <si>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</si>
  <si>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</si>
  <si>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</si>
  <si>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</si>
  <si>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</si>
  <si>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</si>
  <si>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</si>
  <si>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</si>
  <si>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</si>
  <si>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</si>
  <si>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</si>
  <si>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</si>
  <si>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</si>
  <si>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</si>
  <si>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</si>
  <si>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</si>
  <si>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</si>
  <si>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</si>
  <si>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</si>
  <si>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</si>
  <si>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</si>
  <si>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</si>
  <si>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</si>
  <si>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</si>
  <si>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</si>
  <si>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</si>
  <si>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</si>
  <si>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</si>
  <si>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</si>
  <si>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</si>
  <si>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</si>
  <si>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</si>
  <si>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</si>
  <si>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</si>
  <si>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</si>
  <si>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</si>
  <si>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</si>
  <si>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</si>
  <si>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</si>
  <si>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</si>
  <si>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</si>
  <si>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</si>
  <si>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</si>
  <si>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</si>
  <si>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</si>
  <si>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</si>
  <si>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</si>
  <si>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</si>
  <si>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</si>
  <si>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</si>
  <si>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</si>
  <si>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</si>
  <si>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</si>
  <si>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</si>
  <si>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</si>
  <si>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</si>
  <si>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</si>
  <si>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</si>
  <si>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</si>
  <si>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</si>
  <si>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</si>
  <si>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</si>
  <si>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</si>
  <si>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</si>
  <si>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</si>
  <si>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</si>
  <si>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</si>
  <si>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</si>
  <si>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</si>
  <si>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</si>
  <si>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</si>
  <si>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</si>
  <si>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</si>
  <si>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</si>
  <si>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</si>
  <si>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</si>
  <si>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</si>
  <si>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</si>
  <si>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</si>
  <si>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</si>
  <si>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</si>
  <si>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</si>
  <si>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</si>
  <si>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</si>
  <si>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</si>
  <si>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</si>
  <si>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</si>
  <si>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</si>
  <si>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</si>
  <si>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</si>
  <si>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</si>
  <si>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</si>
  <si>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</si>
  <si>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</si>
  <si>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</si>
  <si>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</si>
  <si>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</si>
  <si>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</si>
  <si>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</si>
  <si>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</si>
  <si>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</si>
  <si>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</si>
  <si>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</si>
  <si>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</si>
  <si>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</si>
  <si>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</si>
  <si>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</si>
  <si>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</si>
  <si>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</si>
  <si>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</si>
  <si>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</si>
  <si>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</si>
  <si>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</si>
  <si>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</si>
  <si>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</si>
  <si>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</si>
  <si>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</si>
  <si>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</si>
  <si>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</si>
  <si>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</si>
  <si>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</si>
  <si>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</si>
  <si>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</si>
  <si>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</si>
  <si>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</si>
  <si>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</si>
  <si>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</si>
  <si>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</si>
  <si>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</si>
  <si>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</si>
  <si>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</si>
  <si>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</si>
  <si>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</si>
  <si>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</si>
  <si>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</si>
  <si>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</si>
  <si>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</si>
  <si>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</si>
  <si>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</si>
  <si>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</si>
  <si>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</si>
  <si>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</si>
  <si>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</si>
  <si>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</si>
  <si>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</si>
  <si>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</si>
  <si>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</si>
  <si>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</si>
  <si>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</si>
  <si>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</si>
  <si>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</si>
  <si>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</si>
  <si>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</si>
  <si>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</si>
  <si>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</si>
  <si>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</si>
  <si>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</si>
  <si>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</si>
  <si>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</si>
  <si>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</si>
  <si>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</si>
  <si>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</si>
  <si>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</si>
  <si>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</si>
  <si>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</si>
  <si>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</si>
  <si>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</si>
  <si>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</si>
  <si>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</si>
  <si>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</si>
  <si>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</si>
  <si>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</si>
  <si>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</si>
  <si>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</si>
  <si>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</si>
  <si>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</si>
  <si>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</si>
  <si>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</si>
  <si>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</si>
  <si>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</si>
  <si>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</si>
  <si>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</si>
  <si>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</si>
  <si>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</si>
  <si>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</si>
  <si>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</si>
  <si>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</si>
  <si>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</si>
  <si>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</si>
  <si>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</si>
  <si>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</si>
  <si>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</si>
  <si>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</si>
  <si>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</si>
  <si>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</si>
  <si>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</si>
  <si>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</si>
  <si>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</si>
  <si>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</si>
  <si>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</si>
  <si>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</si>
  <si>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</si>
  <si>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</si>
  <si>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</si>
  <si>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</si>
  <si>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</si>
  <si>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</si>
  <si>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</si>
  <si>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</si>
  <si>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</si>
  <si>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</si>
  <si>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</si>
  <si>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</si>
  <si>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</si>
  <si>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</si>
  <si>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</si>
  <si>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</si>
  <si>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</si>
  <si>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</si>
  <si>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</si>
  <si>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</si>
  <si>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</si>
  <si>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</si>
  <si>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</si>
  <si>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</si>
  <si>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</si>
  <si>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</si>
  <si>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</si>
  <si>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</si>
  <si>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</si>
  <si>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</si>
  <si>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</si>
  <si>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</si>
  <si>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</si>
  <si>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</si>
  <si>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</si>
  <si>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</si>
  <si>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</si>
  <si>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</si>
  <si>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</si>
  <si>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</si>
  <si>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</si>
  <si>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</si>
  <si>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</si>
  <si>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</si>
  <si>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</si>
  <si>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</si>
  <si>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</si>
  <si>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</si>
  <si>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</si>
  <si>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</si>
  <si>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</si>
  <si>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</si>
  <si>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</si>
  <si>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</si>
  <si>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</si>
  <si>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</si>
  <si>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</si>
  <si>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</si>
  <si>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</si>
  <si>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</si>
  <si>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</si>
  <si>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</si>
  <si>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</si>
  <si>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</si>
  <si>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</si>
  <si>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</si>
  <si>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</si>
  <si>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</si>
  <si>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</si>
  <si>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</si>
  <si>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</si>
  <si>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</si>
  <si>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</si>
  <si>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</si>
  <si>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</si>
  <si>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</si>
  <si>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</si>
  <si>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</si>
  <si>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</si>
  <si>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</si>
  <si>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</si>
  <si>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</si>
  <si>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</si>
  <si>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</si>
  <si>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</si>
  <si>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</si>
  <si>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</si>
  <si>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</si>
  <si>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</si>
  <si>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</si>
  <si>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</si>
  <si>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</si>
  <si>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</si>
  <si>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</si>
  <si>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</si>
  <si>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</si>
  <si>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</si>
  <si>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</si>
  <si>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</si>
  <si>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</si>
  <si>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</si>
  <si>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</si>
  <si>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</si>
  <si>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</si>
  <si>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</si>
  <si>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</si>
  <si>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</si>
  <si>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</si>
  <si>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</si>
  <si>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</si>
  <si>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</si>
  <si>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</si>
  <si>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</si>
  <si>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</si>
  <si>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</si>
  <si>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</si>
  <si>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</si>
  <si>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</si>
  <si>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</si>
  <si>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</si>
  <si>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</si>
  <si>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</si>
  <si>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</si>
  <si>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</si>
  <si>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</si>
  <si>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</si>
  <si>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</si>
  <si>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</si>
  <si>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</si>
  <si>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</si>
  <si>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</si>
  <si>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</si>
  <si>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</si>
  <si>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</si>
  <si>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</si>
  <si>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</si>
  <si>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</si>
  <si>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</si>
  <si>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</si>
  <si>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</si>
  <si>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</si>
  <si>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</si>
  <si>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</si>
  <si>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</si>
  <si>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</si>
  <si>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</si>
  <si>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</si>
  <si>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</si>
  <si>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</si>
  <si>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</si>
  <si>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</si>
  <si>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</si>
  <si>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</si>
  <si>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</si>
  <si>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</si>
  <si>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</si>
  <si>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</si>
  <si>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</si>
  <si>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</si>
  <si>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</si>
  <si>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</si>
  <si>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</si>
  <si>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</si>
  <si>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</si>
  <si>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</si>
  <si>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</si>
  <si>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</si>
  <si>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</si>
  <si>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</si>
  <si>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</si>
  <si>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</si>
  <si>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</si>
  <si>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</si>
  <si>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</si>
  <si>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</si>
  <si>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</si>
  <si>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</si>
  <si>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</si>
  <si>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</si>
  <si>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</si>
  <si>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</si>
  <si>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</si>
  <si>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</si>
  <si>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</si>
  <si>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</si>
  <si>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</si>
  <si>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</si>
  <si>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</si>
  <si>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</si>
  <si>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</si>
  <si>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</si>
  <si>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</si>
  <si>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</si>
  <si>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</si>
  <si>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</si>
  <si>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</si>
  <si>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</si>
  <si>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</si>
  <si>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</si>
  <si>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</si>
  <si>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</si>
  <si>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</si>
  <si>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</si>
  <si>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</si>
  <si>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</si>
  <si>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</si>
  <si>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</si>
  <si>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</si>
  <si>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</si>
  <si>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</si>
  <si>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</si>
  <si>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</si>
  <si>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</si>
  <si>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</si>
  <si>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</si>
  <si>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</si>
  <si>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</si>
  <si>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</si>
  <si>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</si>
  <si>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</si>
  <si>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</si>
  <si>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</si>
  <si>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</si>
  <si>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</si>
  <si>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</si>
  <si>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</si>
  <si>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</si>
  <si>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</si>
  <si>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</si>
  <si>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</si>
  <si>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</si>
  <si>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</si>
  <si>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</si>
  <si>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</si>
  <si>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</si>
  <si>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</si>
  <si>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</si>
  <si>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</si>
  <si>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</si>
  <si>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</si>
  <si>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</si>
  <si>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</si>
  <si>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</si>
  <si>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</si>
  <si>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</si>
  <si>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</si>
  <si>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</si>
  <si>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</si>
  <si>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</si>
  <si>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</si>
  <si>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</si>
  <si>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</si>
  <si>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</si>
  <si>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</si>
  <si>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</si>
  <si>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</si>
  <si>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</si>
  <si>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</si>
  <si>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</si>
  <si>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</si>
  <si>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</si>
  <si>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</si>
  <si>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</si>
  <si>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</si>
  <si>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</si>
  <si>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</si>
  <si>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</si>
  <si>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</si>
  <si>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</si>
  <si>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</si>
  <si>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</si>
  <si>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</si>
  <si>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</si>
  <si>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</si>
  <si>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</si>
  <si>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</si>
  <si>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</si>
  <si>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</si>
  <si>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</si>
  <si>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</si>
  <si>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</si>
  <si>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</si>
  <si>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</si>
  <si>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</si>
  <si>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</si>
  <si>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</si>
  <si>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</si>
  <si>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</si>
  <si>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</si>
  <si>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</si>
  <si>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</si>
  <si>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</si>
  <si>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</si>
  <si>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</si>
  <si>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</si>
  <si>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</si>
  <si>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</si>
  <si>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</si>
  <si>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</si>
  <si>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</si>
  <si>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</si>
  <si>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</si>
  <si>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</si>
  <si>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</si>
  <si>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</si>
  <si>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</si>
  <si>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</si>
  <si>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</si>
  <si>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</si>
  <si>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</si>
  <si>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</si>
  <si>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</si>
  <si>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</si>
  <si>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</si>
  <si>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</si>
  <si>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</si>
  <si>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</si>
  <si>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</si>
  <si>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</si>
  <si>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</si>
  <si>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</si>
  <si>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</si>
  <si>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</si>
  <si>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</si>
  <si>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</si>
  <si>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</si>
  <si>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</si>
  <si>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</si>
  <si>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</si>
  <si>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</si>
  <si>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</si>
  <si>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</si>
  <si>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</si>
  <si>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</si>
  <si>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</si>
  <si>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</si>
  <si>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</si>
  <si>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</si>
  <si>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</si>
  <si>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</si>
  <si>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</si>
  <si>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</si>
  <si>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</si>
  <si>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</si>
  <si>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</si>
  <si>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</si>
  <si>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</si>
  <si>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</si>
  <si>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</si>
  <si>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</si>
  <si>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</si>
  <si>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</si>
  <si>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</si>
  <si>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</si>
  <si>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</si>
  <si>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</si>
  <si>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</si>
  <si>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</si>
  <si>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</si>
  <si>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</si>
  <si>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</si>
  <si>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</si>
  <si>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</si>
  <si>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</si>
  <si>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</si>
  <si>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</si>
  <si>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</si>
  <si>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</si>
  <si>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</si>
  <si>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</si>
  <si>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</si>
  <si>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</si>
  <si>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</si>
  <si>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</si>
  <si>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</si>
  <si>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</si>
  <si>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</si>
  <si>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</si>
  <si>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</si>
  <si>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</si>
  <si>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</si>
  <si>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</si>
  <si>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</si>
  <si>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</si>
  <si>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</si>
  <si>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</si>
  <si>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</si>
  <si>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</si>
  <si>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</si>
  <si>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</si>
  <si>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</si>
  <si>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</si>
  <si>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</si>
  <si>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</si>
  <si>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</si>
  <si>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</si>
  <si>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</si>
  <si>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</si>
  <si>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</si>
  <si>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</si>
  <si>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</si>
  <si>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</si>
  <si>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</si>
  <si>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</si>
  <si>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</si>
  <si>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</si>
  <si>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</si>
  <si>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</si>
  <si>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</si>
  <si>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</si>
  <si>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</si>
  <si>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</si>
  <si>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</si>
  <si>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</si>
  <si>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</si>
  <si>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</si>
  <si>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</si>
  <si>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</si>
  <si>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</si>
  <si>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</si>
  <si>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</si>
  <si>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</si>
  <si>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</si>
  <si>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</si>
  <si>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</si>
  <si>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</si>
  <si>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</si>
  <si>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</si>
  <si>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</si>
  <si>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</si>
  <si>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</si>
  <si>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</si>
  <si>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</si>
  <si>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</si>
  <si>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</si>
  <si>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</si>
  <si>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</si>
  <si>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</si>
  <si>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</si>
  <si>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</si>
  <si>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</si>
  <si>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</si>
  <si>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</si>
  <si>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</si>
  <si>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</si>
  <si>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</si>
  <si>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</si>
  <si>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</si>
  <si>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</si>
  <si>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</si>
  <si>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</si>
  <si>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</si>
  <si>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</si>
  <si>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</si>
  <si>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</si>
  <si>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</si>
  <si>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</si>
  <si>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</si>
  <si>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</si>
  <si>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</si>
  <si>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</si>
  <si>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</si>
  <si>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</si>
  <si>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</si>
  <si>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</si>
  <si>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</si>
  <si>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</si>
  <si>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</si>
  <si>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</si>
  <si>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</si>
  <si>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</si>
  <si>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</si>
  <si>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</si>
  <si>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</si>
  <si>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</si>
  <si>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</si>
  <si>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</si>
  <si>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</si>
  <si>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</si>
  <si>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</si>
  <si>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</si>
  <si>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</si>
  <si>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</si>
  <si>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</si>
  <si>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</si>
  <si>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</si>
  <si>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</si>
  <si>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</si>
  <si>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</si>
  <si>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</si>
  <si>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</si>
  <si>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</si>
  <si>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</si>
  <si>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</si>
  <si>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</si>
  <si>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</si>
  <si>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</si>
  <si>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</si>
  <si>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</si>
  <si>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</si>
  <si>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</si>
  <si>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</si>
  <si>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</si>
  <si>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</si>
  <si>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</si>
  <si>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</si>
  <si>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</si>
  <si>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</si>
  <si>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</si>
  <si>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</si>
  <si>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</si>
  <si>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</si>
  <si>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</si>
  <si>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</si>
  <si>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</si>
  <si>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</si>
  <si>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</si>
  <si>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</si>
  <si>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</si>
  <si>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</si>
  <si>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</si>
  <si>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</si>
  <si>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</si>
  <si>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</si>
  <si>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</si>
  <si>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</si>
  <si>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</si>
  <si>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</si>
  <si>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</si>
  <si>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</si>
  <si>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</si>
  <si>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</si>
  <si>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</si>
  <si>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</si>
  <si>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</si>
  <si>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</si>
  <si>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</si>
  <si>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</si>
  <si>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</si>
  <si>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</si>
  <si>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</si>
  <si>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</si>
  <si>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</si>
  <si>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</si>
  <si>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</si>
  <si>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</si>
  <si>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</si>
  <si>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</si>
  <si>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</si>
  <si>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</si>
  <si>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</si>
  <si>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</si>
  <si>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</si>
  <si>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</si>
  <si>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</si>
  <si>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</si>
  <si>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</si>
  <si>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</si>
  <si>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</si>
  <si>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</si>
  <si>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</si>
  <si>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</si>
  <si>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</si>
  <si>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</si>
  <si>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</si>
  <si>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</si>
  <si>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</si>
  <si>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</si>
  <si>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</si>
  <si>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</si>
  <si>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</si>
  <si>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</si>
  <si>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</si>
  <si>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</si>
  <si>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</si>
  <si>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</si>
  <si>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</si>
  <si>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</si>
  <si>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</si>
  <si>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</si>
  <si>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</si>
  <si>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</si>
  <si>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</si>
  <si>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</si>
  <si>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</si>
  <si>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</si>
  <si>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</si>
  <si>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</si>
  <si>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</si>
  <si>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</si>
  <si>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</si>
  <si>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</si>
  <si>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</si>
  <si>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</si>
  <si>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</si>
  <si>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</si>
  <si>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</si>
  <si>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</si>
  <si>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</si>
  <si>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</si>
  <si>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</si>
  <si>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</si>
  <si>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</si>
  <si>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</si>
  <si>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</si>
  <si>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</si>
  <si>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</si>
  <si>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</si>
  <si>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</si>
  <si>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</si>
  <si>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</si>
  <si>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</si>
  <si>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</si>
  <si>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</si>
  <si>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</si>
  <si>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</si>
  <si>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</si>
  <si>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</si>
  <si>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</si>
  <si>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</si>
  <si>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</si>
  <si>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</si>
  <si>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</si>
  <si>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</si>
  <si>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</si>
  <si>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</si>
  <si>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</si>
  <si>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</si>
  <si>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</si>
  <si>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</si>
  <si>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</si>
  <si>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</si>
  <si>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</si>
  <si>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</si>
  <si>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</si>
  <si>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</si>
  <si>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</si>
  <si>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</si>
  <si>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</si>
  <si>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</si>
  <si>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</si>
  <si>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</si>
  <si>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</si>
  <si>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</si>
  <si>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</si>
  <si>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</si>
  <si>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</si>
  <si>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</si>
  <si>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</si>
  <si>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</si>
  <si>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</si>
  <si>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</si>
  <si>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</si>
  <si>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</si>
  <si>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</si>
  <si>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</si>
  <si>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</si>
  <si>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</si>
  <si>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</si>
  <si>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</si>
  <si>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</si>
  <si>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</si>
  <si>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</si>
  <si>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</si>
  <si>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</si>
  <si>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</si>
  <si>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</si>
  <si>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</si>
  <si>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</si>
  <si>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</si>
  <si>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</si>
  <si>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</si>
  <si>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</si>
  <si>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</si>
  <si>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</si>
  <si>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</si>
  <si>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</si>
  <si>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</si>
  <si>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</si>
  <si>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</si>
  <si>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</si>
  <si>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</si>
  <si>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</si>
  <si>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</si>
  <si>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</si>
  <si>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</si>
  <si>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</si>
  <si>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</si>
  <si>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</si>
  <si>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</si>
  <si>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</si>
  <si>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</si>
  <si>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</si>
  <si>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</si>
  <si>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</si>
  <si>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</si>
  <si>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</si>
  <si>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</si>
  <si>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</si>
  <si>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</si>
  <si>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</si>
  <si>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</si>
  <si>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</si>
  <si>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</si>
  <si>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</si>
  <si>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</si>
  <si>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</si>
  <si>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</si>
  <si>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</si>
  <si>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</si>
  <si>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</si>
  <si>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</si>
  <si>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</si>
  <si>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</si>
  <si>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</si>
  <si>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</si>
  <si>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</si>
  <si>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</si>
  <si>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</si>
  <si>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</si>
  <si>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</si>
  <si>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</si>
  <si>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</si>
  <si>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</si>
  <si>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</si>
  <si>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</si>
  <si>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</si>
  <si>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</si>
  <si>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</si>
  <si>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</si>
  <si>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</si>
  <si>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</si>
  <si>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</si>
  <si>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</si>
  <si>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</si>
  <si>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</si>
  <si>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</si>
  <si>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</si>
  <si>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</si>
  <si>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</si>
  <si>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</si>
  <si>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</si>
  <si>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</si>
  <si>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</si>
  <si>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</si>
  <si>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</si>
  <si>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</si>
  <si>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</si>
  <si>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</si>
  <si>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</si>
  <si>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</si>
  <si>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</si>
  <si>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</si>
  <si>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</si>
  <si>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</si>
  <si>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</si>
  <si>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</si>
  <si>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</si>
  <si>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</si>
  <si>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</si>
  <si>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</si>
  <si>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</si>
  <si>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</si>
  <si>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</si>
  <si>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</si>
  <si>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</si>
  <si>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</si>
  <si>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</si>
  <si>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</si>
  <si>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</si>
  <si>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</si>
  <si>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</si>
  <si>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</si>
  <si>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</si>
  <si>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</si>
  <si>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</si>
  <si>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</si>
  <si>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</si>
  <si>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</si>
  <si>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</si>
  <si>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</si>
  <si>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</si>
  <si>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</si>
  <si>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</si>
  <si>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</si>
  <si>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</si>
  <si>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</si>
  <si>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</si>
  <si>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</si>
  <si>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</si>
  <si>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</si>
  <si>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</si>
  <si>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</si>
  <si>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</si>
  <si>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</si>
  <si>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</si>
  <si>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</si>
  <si>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</si>
  <si>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</si>
  <si>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</si>
  <si>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</si>
  <si>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</si>
  <si>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</si>
  <si>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</si>
  <si>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</si>
  <si>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</si>
  <si>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</si>
  <si>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</si>
  <si>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</si>
  <si>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</si>
  <si>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</si>
  <si>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</si>
  <si>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</si>
  <si>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</si>
  <si>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</si>
  <si>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</si>
  <si>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</si>
  <si>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</si>
  <si>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</si>
  <si>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</si>
  <si>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</si>
  <si>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</si>
  <si>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</si>
  <si>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</si>
  <si>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</si>
  <si>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</si>
  <si>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</si>
  <si>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</si>
  <si>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</si>
  <si>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</si>
  <si>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</si>
  <si>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</si>
  <si>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</si>
  <si>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</si>
  <si>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</si>
  <si>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</si>
  <si>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</si>
  <si>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</si>
  <si>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</si>
  <si>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</si>
  <si>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</si>
  <si>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</si>
  <si>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</si>
  <si>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</si>
  <si>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</si>
  <si>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</si>
  <si>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</si>
  <si>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</si>
  <si>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</si>
  <si>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</si>
  <si>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</si>
  <si>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</si>
  <si>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</si>
  <si>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</si>
  <si>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</si>
  <si>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</si>
  <si>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</si>
  <si>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</si>
  <si>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</si>
  <si>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</si>
  <si>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</si>
  <si>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</si>
  <si>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</si>
  <si>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</si>
  <si>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</si>
  <si>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</si>
  <si>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</si>
  <si>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</si>
  <si>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</si>
  <si>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</si>
  <si>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</si>
  <si>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</si>
  <si>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</si>
  <si>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</si>
  <si>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</si>
  <si>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</si>
  <si>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</si>
  <si>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</si>
  <si>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</si>
  <si>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</si>
  <si>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</si>
  <si>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</si>
  <si>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</si>
  <si>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</si>
  <si>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</si>
  <si>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</si>
  <si>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</si>
  <si>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</si>
  <si>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</si>
  <si>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</si>
  <si>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</si>
  <si>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</si>
  <si>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</si>
  <si>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</si>
  <si>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</si>
  <si>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</si>
  <si>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</si>
  <si>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</si>
  <si>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</si>
  <si>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</si>
  <si>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</si>
  <si>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</si>
  <si>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</si>
  <si>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</si>
  <si>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</si>
  <si>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</si>
  <si>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</si>
  <si>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</si>
  <si>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</si>
  <si>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</si>
  <si>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</si>
  <si>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</si>
  <si>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</si>
  <si>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</si>
  <si>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</si>
  <si>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</si>
  <si>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</si>
  <si>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</si>
  <si>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</si>
  <si>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</si>
  <si>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</si>
  <si>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</si>
  <si>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</si>
  <si>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</si>
  <si>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</si>
  <si>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</si>
  <si>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</si>
  <si>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</si>
  <si>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</si>
  <si>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</si>
  <si>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</si>
  <si>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</si>
  <si>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</si>
  <si>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</si>
  <si>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</si>
  <si>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</si>
  <si>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</si>
  <si>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</si>
  <si>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</si>
  <si>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</si>
  <si>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</si>
  <si>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</si>
  <si>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</si>
  <si>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</si>
  <si>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</si>
  <si>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</si>
  <si>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</si>
  <si>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</si>
  <si>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</si>
  <si>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</si>
  <si>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</si>
  <si>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</si>
  <si>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</si>
  <si>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</si>
  <si>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</si>
  <si>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</si>
  <si>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</si>
  <si>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</si>
  <si>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</si>
  <si>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</si>
  <si>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</si>
  <si>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</si>
  <si>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</si>
  <si>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</si>
  <si>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</si>
  <si>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</si>
  <si>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</si>
  <si>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</si>
  <si>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</si>
  <si>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</si>
  <si>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</si>
  <si>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</si>
  <si>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</si>
  <si>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</si>
  <si>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</si>
  <si>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</si>
  <si>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</si>
  <si>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</si>
  <si>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</si>
  <si>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</si>
  <si>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</si>
  <si>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</si>
  <si>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</si>
  <si>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</si>
  <si>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</si>
  <si>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</si>
  <si>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</si>
  <si>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</si>
  <si>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</si>
  <si>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</si>
  <si>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</si>
  <si>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</si>
  <si>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</si>
  <si>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</si>
  <si>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</si>
  <si>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</si>
  <si>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</si>
  <si>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</si>
  <si>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</si>
  <si>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</si>
  <si>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</si>
  <si>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</si>
  <si>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</si>
  <si>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</si>
  <si>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</si>
  <si>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</si>
  <si>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</si>
  <si>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</si>
  <si>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</si>
  <si>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</si>
  <si>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</si>
  <si>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</si>
  <si>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</si>
  <si>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</si>
  <si>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</si>
  <si>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</si>
  <si>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</si>
  <si>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</si>
  <si>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</si>
  <si>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</si>
  <si>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</si>
  <si>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</si>
  <si>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</si>
  <si>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</si>
  <si>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</si>
  <si>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</si>
  <si>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</si>
  <si>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</si>
  <si>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</si>
  <si>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</si>
  <si>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</si>
  <si>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</si>
  <si>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</si>
  <si>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</si>
  <si>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GAVETA DE DEPOSITO LLENA</t>
  </si>
  <si>
    <t xml:space="preserve">Gonzalez Ceballos, Dionisio </t>
  </si>
  <si>
    <t>LECTOR</t>
  </si>
  <si>
    <t>Hold</t>
  </si>
  <si>
    <t xml:space="preserve"> DISPENSADOR</t>
  </si>
  <si>
    <t>3336005107</t>
  </si>
  <si>
    <t>3336005337 </t>
  </si>
  <si>
    <t>3336005383 </t>
  </si>
  <si>
    <t>3336005111 </t>
  </si>
  <si>
    <t>3336005109 </t>
  </si>
  <si>
    <t>Morales Payano, Wilfredy Leandro</t>
  </si>
  <si>
    <t>ReservaC Norte</t>
  </si>
  <si>
    <t xml:space="preserve">Brioso Luciano, Cristino </t>
  </si>
  <si>
    <t>Abastecido</t>
  </si>
  <si>
    <t>Solucionado</t>
  </si>
  <si>
    <t>3336005532 </t>
  </si>
  <si>
    <t>3336005550 </t>
  </si>
  <si>
    <t>3336005580 </t>
  </si>
  <si>
    <t>Acevedo Dominguez, Victor Leonardo</t>
  </si>
  <si>
    <t>30 Agosto de 2021</t>
  </si>
  <si>
    <t>3336005268 </t>
  </si>
  <si>
    <t>3336005495 </t>
  </si>
  <si>
    <t>3336005619 </t>
  </si>
  <si>
    <t>3336005620 </t>
  </si>
  <si>
    <t>REINICIO FALLIDO POR LECTOR</t>
  </si>
  <si>
    <t>REINICIO FALLIDO LECTOR</t>
  </si>
  <si>
    <t>30/08/2021 10:59</t>
  </si>
  <si>
    <t>27/08/2021 13:24</t>
  </si>
  <si>
    <t>30/08/2021 11:04</t>
  </si>
  <si>
    <t>30/08/2021 11:06</t>
  </si>
  <si>
    <t>30/08/2021 11:08</t>
  </si>
  <si>
    <t>30/08/2021 10:51</t>
  </si>
  <si>
    <t>30/08/2021 11:09</t>
  </si>
  <si>
    <t>30/08/2021 11:02</t>
  </si>
  <si>
    <t>30/08/2021 11:11</t>
  </si>
  <si>
    <t>30/08/2021 10:06</t>
  </si>
  <si>
    <t>30/08/2021 11:12</t>
  </si>
  <si>
    <t>30/08/2021 11:13</t>
  </si>
  <si>
    <t>30/08/2021 11:16</t>
  </si>
  <si>
    <t>30/08/2021 11:18</t>
  </si>
  <si>
    <t>30/08/2021 11:20</t>
  </si>
  <si>
    <t>30/08/2021 11:22</t>
  </si>
  <si>
    <t>30/08/2021 11:17</t>
  </si>
  <si>
    <t>30/08/2021 11:23</t>
  </si>
  <si>
    <t>30/08/2021 11:25</t>
  </si>
  <si>
    <t>30/08/2021 11:21</t>
  </si>
  <si>
    <t>30/08/2021 11:27</t>
  </si>
  <si>
    <t>30/02021 11:25</t>
  </si>
  <si>
    <t>30/08/2021 11:28</t>
  </si>
  <si>
    <t>REINICIO FALLIDO</t>
  </si>
  <si>
    <t>3336005967 </t>
  </si>
  <si>
    <t>3336006086 </t>
  </si>
  <si>
    <t>3336006132 </t>
  </si>
  <si>
    <t>3336006070 </t>
  </si>
  <si>
    <t>3336006137 </t>
  </si>
  <si>
    <t>3336006159 </t>
  </si>
  <si>
    <t>3336006312 </t>
  </si>
  <si>
    <t>REINICIO FALLIDO POR LE...</t>
  </si>
  <si>
    <t>REINICIO FALLIDO POR INHIBIDO</t>
  </si>
  <si>
    <t>CARGA FALLLIDA POR INHIBIDO</t>
  </si>
  <si>
    <t>GAVETAS VACIAS + GAVETAS FALLANDO...</t>
  </si>
  <si>
    <t>GAVETAS VACIAS + GAVETAS FA...</t>
  </si>
  <si>
    <t>GAVETAS VACIAS + GAVETS FALLANDO</t>
  </si>
  <si>
    <t>30/08/2021 14:51</t>
  </si>
  <si>
    <t>30/08/2021 14:49</t>
  </si>
  <si>
    <t>30/08/2021 14:52</t>
  </si>
  <si>
    <t>30/08/2021 15:00</t>
  </si>
  <si>
    <t>30/08/2021 14:59</t>
  </si>
  <si>
    <t>30/08/2021 14:57</t>
  </si>
  <si>
    <t>30/08/2021 15:03</t>
  </si>
  <si>
    <t>30/08/2021 15:02</t>
  </si>
  <si>
    <t>30/08/2021 15:01</t>
  </si>
  <si>
    <t>30/08/2021 13:04</t>
  </si>
  <si>
    <t>30/08/2021 15:05</t>
  </si>
  <si>
    <t>30/08/2021 15:08</t>
  </si>
  <si>
    <t>30/08/2021 15:09</t>
  </si>
  <si>
    <t>30/08/2021 15:10</t>
  </si>
  <si>
    <t>30/08/2021 15:11</t>
  </si>
  <si>
    <t>30/08/2021 14:53</t>
  </si>
  <si>
    <t>30/08/2021 15:13</t>
  </si>
  <si>
    <t>30/08/2021 15:14</t>
  </si>
  <si>
    <t>30/08/2021 15:15</t>
  </si>
  <si>
    <t>30/08/2021 13:19</t>
  </si>
  <si>
    <t>30/08/2021 15:16</t>
  </si>
  <si>
    <t>30/08/2021 15:17</t>
  </si>
  <si>
    <t>30/08/2021 15:19</t>
  </si>
  <si>
    <t>30/08/2021 15:06</t>
  </si>
  <si>
    <t>30/08/2021 15:18</t>
  </si>
  <si>
    <t>30/08/2021 15:20</t>
  </si>
  <si>
    <t>30/08/2021 15:12</t>
  </si>
  <si>
    <t>30/08/2021 14:46</t>
  </si>
  <si>
    <t>30/08/2021 15:21</t>
  </si>
  <si>
    <t>30/08/2021 15:23</t>
  </si>
  <si>
    <t>CARGA FALLIDA</t>
  </si>
  <si>
    <t>3336006530 </t>
  </si>
  <si>
    <t>3336006515 </t>
  </si>
  <si>
    <t>3336006701 </t>
  </si>
  <si>
    <t>3336006541 </t>
  </si>
  <si>
    <t>3336006846 </t>
  </si>
  <si>
    <t>3336006509 </t>
  </si>
  <si>
    <t>3336006522 </t>
  </si>
  <si>
    <t>3336006853 </t>
  </si>
  <si>
    <t>3336006888 </t>
  </si>
  <si>
    <t>3336006901 </t>
  </si>
  <si>
    <t>3336006902 </t>
  </si>
  <si>
    <t>3336006913 </t>
  </si>
  <si>
    <t>3336006941 </t>
  </si>
  <si>
    <t>3336006499 </t>
  </si>
  <si>
    <t>3336006647 </t>
  </si>
  <si>
    <t>3336006662 </t>
  </si>
  <si>
    <t>3336006696 </t>
  </si>
  <si>
    <t>3336006920 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</si>
</sst>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22" fontId="55" fillId="5" borderId="61" xfId="0" applyNumberFormat="1" applyFont="1" applyFill="1" applyBorder="1" applyAlignment="1">
      <alignment horizontal="center" vertical="center"/>
    </xf>
    <xf numFmtId="0" fontId="55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34892"/>
  <sheetViews>
    <sheetView tabSelected="1" zoomScaleNormal="100" workbookViewId="0">
      <pane ySplit="4" topLeftCell="A170" activePane="bottomLeft" state="frozen"/>
      <selection pane="bottomLeft" activeCell="L160" sqref="L160:M160"/>
    </sheetView>
  </sheetViews>
  <sheetFormatPr baseColWidth="10" defaultColWidth="25.285156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57.42578125" style="44" bestFit="1" customWidth="1"/>
    <col min="8" max="11" width="5.85546875" style="44" bestFit="1" customWidth="1"/>
    <col min="12" max="12" width="53.8554687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3.85546875" style="69" bestFit="1" customWidth="1"/>
    <col min="18" max="16384" width="25.28515625" style="42"/>
  </cols>
  <sheetData>
    <row r="1" spans="1:23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3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3" ht="18.75" thickBot="1" x14ac:dyDescent="0.3">
      <c r="A3" s="164" t="s">
        <v>2642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DISTRITO NACIONAL</v>
      </c>
      <c r="B5" s="126">
        <v>3336000027</v>
      </c>
      <c r="C5" s="96">
        <v>44432.61141203704</v>
      </c>
      <c r="D5" s="96" t="s">
        <v>2174</v>
      </c>
      <c r="E5" s="126">
        <v>14</v>
      </c>
      <c r="F5" s="132" t="str">
        <f>VLOOKUP(E5,VIP!$A$2:$O15406,2,0)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VLOOKUP(E5,VIP!$A$2:$O20367,7,FALSE)</f>
        <v>Si</v>
      </c>
      <c r="I5" s="132" t="str">
        <f>VLOOKUP(E5,VIP!$A$2:$O12332,8,FALSE)</f>
        <v>Si</v>
      </c>
      <c r="J5" s="132" t="str">
        <f>VLOOKUP(E5,VIP!$A$2:$O12282,8,FALSE)</f>
        <v>Si</v>
      </c>
      <c r="K5" s="132" t="str">
        <f>VLOOKUP(E5,VIP!$A$2:$O15856,6,0)</f>
        <v>NO</v>
      </c>
      <c r="L5" s="130" t="s">
        <v>2213</v>
      </c>
      <c r="M5" s="95" t="s">
        <v>2438</v>
      </c>
      <c r="N5" s="95" t="s">
        <v>2444</v>
      </c>
      <c r="O5" s="132" t="s">
        <v>2446</v>
      </c>
      <c r="P5" s="145"/>
      <c r="Q5" s="129" t="s">
        <v>2213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DISTRITO NACIONAL</v>
      </c>
      <c r="B6" s="126">
        <v>3336002718</v>
      </c>
      <c r="C6" s="96">
        <v>44434.470625000002</v>
      </c>
      <c r="D6" s="96" t="s">
        <v>2174</v>
      </c>
      <c r="E6" s="126">
        <v>267</v>
      </c>
      <c r="F6" s="132" t="str">
        <f>VLOOKUP(E6,VIP!$A$2:$O15447,2,0)</f>
        <v>DRBR267</v>
      </c>
      <c r="G6" s="132" t="str">
        <f>VLOOKUP(E6,'LISTADO ATM'!$A$2:$B$900,2,0)</f>
        <v xml:space="preserve">ATM Centro de Caja México </v>
      </c>
      <c r="H6" s="132" t="str">
        <f>VLOOKUP(E6,VIP!$A$2:$O20408,7,FALSE)</f>
        <v>Si</v>
      </c>
      <c r="I6" s="132" t="str">
        <f>VLOOKUP(E6,VIP!$A$2:$O12373,8,FALSE)</f>
        <v>Si</v>
      </c>
      <c r="J6" s="132" t="str">
        <f>VLOOKUP(E6,VIP!$A$2:$O12323,8,FALSE)</f>
        <v>Si</v>
      </c>
      <c r="K6" s="132" t="str">
        <f>VLOOKUP(E6,VIP!$A$2:$O15897,6,0)</f>
        <v>NO</v>
      </c>
      <c r="L6" s="130" t="s">
        <v>2213</v>
      </c>
      <c r="M6" s="157" t="s">
        <v>2533</v>
      </c>
      <c r="N6" s="95" t="s">
        <v>2444</v>
      </c>
      <c r="O6" s="145" t="s">
        <v>2446</v>
      </c>
      <c r="P6" s="145"/>
      <c r="Q6" s="156" t="s">
        <v>2686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SUR</v>
      </c>
      <c r="B7" s="126">
        <v>3336003011</v>
      </c>
      <c r="C7" s="96">
        <v>44434.579953703702</v>
      </c>
      <c r="D7" s="96" t="s">
        <v>2174</v>
      </c>
      <c r="E7" s="126">
        <v>89</v>
      </c>
      <c r="F7" s="132" t="str">
        <f>VLOOKUP(E7,VIP!$A$2:$O15535,2,0)</f>
        <v>DRBR089</v>
      </c>
      <c r="G7" s="132" t="str">
        <f>VLOOKUP(E7,'LISTADO ATM'!$A$2:$B$900,2,0)</f>
        <v xml:space="preserve">ATM UNP El Cercado (San Juan) </v>
      </c>
      <c r="H7" s="132" t="str">
        <f>VLOOKUP(E7,VIP!$A$2:$O20496,7,FALSE)</f>
        <v>Si</v>
      </c>
      <c r="I7" s="132" t="str">
        <f>VLOOKUP(E7,VIP!$A$2:$O12461,8,FALSE)</f>
        <v>Si</v>
      </c>
      <c r="J7" s="132" t="str">
        <f>VLOOKUP(E7,VIP!$A$2:$O12411,8,FALSE)</f>
        <v>Si</v>
      </c>
      <c r="K7" s="132" t="str">
        <f>VLOOKUP(E7,VIP!$A$2:$O15985,6,0)</f>
        <v>NO</v>
      </c>
      <c r="L7" s="130" t="s">
        <v>2456</v>
      </c>
      <c r="M7" s="95" t="s">
        <v>2438</v>
      </c>
      <c r="N7" s="95" t="s">
        <v>2444</v>
      </c>
      <c r="O7" s="145" t="s">
        <v>2446</v>
      </c>
      <c r="P7" s="145"/>
      <c r="Q7" s="129" t="s">
        <v>2456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DISTRITO NACIONAL</v>
      </c>
      <c r="B8" s="126">
        <v>3336003903</v>
      </c>
      <c r="C8" s="96">
        <v>44435.379710648151</v>
      </c>
      <c r="D8" s="96" t="s">
        <v>2174</v>
      </c>
      <c r="E8" s="126">
        <v>325</v>
      </c>
      <c r="F8" s="132" t="str">
        <f>VLOOKUP(E8,VIP!$A$2:$O15480,2,0)</f>
        <v>DRBR325</v>
      </c>
      <c r="G8" s="132" t="str">
        <f>VLOOKUP(E8,'LISTADO ATM'!$A$2:$B$900,2,0)</f>
        <v>ATM Casa Edwin</v>
      </c>
      <c r="H8" s="132" t="str">
        <f>VLOOKUP(E8,VIP!$A$2:$O20441,7,FALSE)</f>
        <v>Si</v>
      </c>
      <c r="I8" s="132" t="str">
        <f>VLOOKUP(E8,VIP!$A$2:$O12406,8,FALSE)</f>
        <v>Si</v>
      </c>
      <c r="J8" s="132" t="str">
        <f>VLOOKUP(E8,VIP!$A$2:$O12356,8,FALSE)</f>
        <v>Si</v>
      </c>
      <c r="K8" s="132" t="str">
        <f>VLOOKUP(E8,VIP!$A$2:$O15930,6,0)</f>
        <v>NO</v>
      </c>
      <c r="L8" s="130" t="s">
        <v>2239</v>
      </c>
      <c r="M8" s="157" t="s">
        <v>2533</v>
      </c>
      <c r="N8" s="95" t="s">
        <v>2444</v>
      </c>
      <c r="O8" s="145" t="s">
        <v>2446</v>
      </c>
      <c r="P8" s="145"/>
      <c r="Q8" s="156" t="s">
        <v>2694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DISTRITO NACIONAL</v>
      </c>
      <c r="B9" s="126">
        <v>3336004026</v>
      </c>
      <c r="C9" s="96">
        <v>44435.407569444447</v>
      </c>
      <c r="D9" s="96" t="s">
        <v>2174</v>
      </c>
      <c r="E9" s="126">
        <v>989</v>
      </c>
      <c r="F9" s="132" t="str">
        <f>VLOOKUP(E9,VIP!$A$2:$O15474,2,0)</f>
        <v>DRBR989</v>
      </c>
      <c r="G9" s="132" t="str">
        <f>VLOOKUP(E9,'LISTADO ATM'!$A$2:$B$900,2,0)</f>
        <v xml:space="preserve">ATM Ministerio de Deportes </v>
      </c>
      <c r="H9" s="132" t="str">
        <f>VLOOKUP(E9,VIP!$A$2:$O20435,7,FALSE)</f>
        <v>Si</v>
      </c>
      <c r="I9" s="132" t="str">
        <f>VLOOKUP(E9,VIP!$A$2:$O12400,8,FALSE)</f>
        <v>Si</v>
      </c>
      <c r="J9" s="132" t="str">
        <f>VLOOKUP(E9,VIP!$A$2:$O12350,8,FALSE)</f>
        <v>Si</v>
      </c>
      <c r="K9" s="132" t="str">
        <f>VLOOKUP(E9,VIP!$A$2:$O15924,6,0)</f>
        <v>NO</v>
      </c>
      <c r="L9" s="130" t="s">
        <v>2213</v>
      </c>
      <c r="M9" s="157" t="s">
        <v>2533</v>
      </c>
      <c r="N9" s="95" t="s">
        <v>2444</v>
      </c>
      <c r="O9" s="145" t="s">
        <v>2446</v>
      </c>
      <c r="P9" s="145"/>
      <c r="Q9" s="156" t="s">
        <v>2687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ESTE</v>
      </c>
      <c r="B10" s="126">
        <v>3336004299</v>
      </c>
      <c r="C10" s="96">
        <v>44435.462500000001</v>
      </c>
      <c r="D10" s="96" t="s">
        <v>2174</v>
      </c>
      <c r="E10" s="126">
        <v>368</v>
      </c>
      <c r="F10" s="132" t="str">
        <f>VLOOKUP(E10,VIP!$A$2:$O15456,2,0)</f>
        <v xml:space="preserve">DRBR368 </v>
      </c>
      <c r="G10" s="132" t="str">
        <f>VLOOKUP(E10,'LISTADO ATM'!$A$2:$B$900,2,0)</f>
        <v>ATM Ayuntamiento Peralvillo</v>
      </c>
      <c r="H10" s="132" t="str">
        <f>VLOOKUP(E10,VIP!$A$2:$O20417,7,FALSE)</f>
        <v>N/A</v>
      </c>
      <c r="I10" s="132" t="str">
        <f>VLOOKUP(E10,VIP!$A$2:$O12382,8,FALSE)</f>
        <v>N/A</v>
      </c>
      <c r="J10" s="132" t="str">
        <f>VLOOKUP(E10,VIP!$A$2:$O12332,8,FALSE)</f>
        <v>N/A</v>
      </c>
      <c r="K10" s="132" t="str">
        <f>VLOOKUP(E10,VIP!$A$2:$O15906,6,0)</f>
        <v>N/A</v>
      </c>
      <c r="L10" s="130" t="s">
        <v>2213</v>
      </c>
      <c r="M10" s="95" t="s">
        <v>2438</v>
      </c>
      <c r="N10" s="95" t="s">
        <v>2444</v>
      </c>
      <c r="O10" s="145" t="s">
        <v>2446</v>
      </c>
      <c r="P10" s="145"/>
      <c r="Q10" s="129" t="s">
        <v>2213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SUR</v>
      </c>
      <c r="B11" s="126">
        <v>3336004580</v>
      </c>
      <c r="C11" s="96">
        <v>44435.55846064815</v>
      </c>
      <c r="D11" s="96" t="s">
        <v>2174</v>
      </c>
      <c r="E11" s="126">
        <v>730</v>
      </c>
      <c r="F11" s="132" t="str">
        <f>VLOOKUP(E11,VIP!$A$2:$O15469,2,0)</f>
        <v>DRBR082</v>
      </c>
      <c r="G11" s="132" t="str">
        <f>VLOOKUP(E11,'LISTADO ATM'!$A$2:$B$900,2,0)</f>
        <v xml:space="preserve">ATM Palacio de Justicia Barahona </v>
      </c>
      <c r="H11" s="132" t="str">
        <f>VLOOKUP(E11,VIP!$A$2:$O20430,7,FALSE)</f>
        <v>Si</v>
      </c>
      <c r="I11" s="132" t="str">
        <f>VLOOKUP(E11,VIP!$A$2:$O12395,8,FALSE)</f>
        <v>Si</v>
      </c>
      <c r="J11" s="132" t="str">
        <f>VLOOKUP(E11,VIP!$A$2:$O12345,8,FALSE)</f>
        <v>Si</v>
      </c>
      <c r="K11" s="132" t="str">
        <f>VLOOKUP(E11,VIP!$A$2:$O15919,6,0)</f>
        <v>NO</v>
      </c>
      <c r="L11" s="130" t="s">
        <v>2213</v>
      </c>
      <c r="M11" s="157" t="s">
        <v>2533</v>
      </c>
      <c r="N11" s="95" t="s">
        <v>2626</v>
      </c>
      <c r="O11" s="145" t="s">
        <v>2446</v>
      </c>
      <c r="P11" s="145"/>
      <c r="Q11" s="156" t="s">
        <v>2649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DISTRITO NACIONAL</v>
      </c>
      <c r="B12" s="126">
        <v>3336004585</v>
      </c>
      <c r="C12" s="96">
        <v>44435.559513888889</v>
      </c>
      <c r="D12" s="96" t="s">
        <v>2174</v>
      </c>
      <c r="E12" s="126">
        <v>725</v>
      </c>
      <c r="F12" s="132" t="str">
        <f>VLOOKUP(E12,VIP!$A$2:$O15468,2,0)</f>
        <v>DRBR998</v>
      </c>
      <c r="G12" s="132" t="str">
        <f>VLOOKUP(E12,'LISTADO ATM'!$A$2:$B$900,2,0)</f>
        <v xml:space="preserve">ATM El Huacal II  </v>
      </c>
      <c r="H12" s="132" t="str">
        <f>VLOOKUP(E12,VIP!$A$2:$O20429,7,FALSE)</f>
        <v>Si</v>
      </c>
      <c r="I12" s="132" t="str">
        <f>VLOOKUP(E12,VIP!$A$2:$O12394,8,FALSE)</f>
        <v>Si</v>
      </c>
      <c r="J12" s="132" t="str">
        <f>VLOOKUP(E12,VIP!$A$2:$O12344,8,FALSE)</f>
        <v>Si</v>
      </c>
      <c r="K12" s="132" t="str">
        <f>VLOOKUP(E12,VIP!$A$2:$O15918,6,0)</f>
        <v>NO</v>
      </c>
      <c r="L12" s="130" t="s">
        <v>2213</v>
      </c>
      <c r="M12" s="157" t="s">
        <v>2533</v>
      </c>
      <c r="N12" s="95" t="s">
        <v>2626</v>
      </c>
      <c r="O12" s="145" t="s">
        <v>2446</v>
      </c>
      <c r="P12" s="145"/>
      <c r="Q12" s="156" t="s">
        <v>2688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ESTE</v>
      </c>
      <c r="B13" s="126">
        <v>3336004588</v>
      </c>
      <c r="C13" s="96">
        <v>44435.561412037037</v>
      </c>
      <c r="D13" s="96" t="s">
        <v>2460</v>
      </c>
      <c r="E13" s="126">
        <v>429</v>
      </c>
      <c r="F13" s="132" t="str">
        <f>VLOOKUP(E13,VIP!$A$2:$O15467,2,0)</f>
        <v>DRBR429</v>
      </c>
      <c r="G13" s="132" t="str">
        <f>VLOOKUP(E13,'LISTADO ATM'!$A$2:$B$900,2,0)</f>
        <v xml:space="preserve">ATM Oficina Jumbo La Romana </v>
      </c>
      <c r="H13" s="132" t="str">
        <f>VLOOKUP(E13,VIP!$A$2:$O20428,7,FALSE)</f>
        <v>Si</v>
      </c>
      <c r="I13" s="132" t="str">
        <f>VLOOKUP(E13,VIP!$A$2:$O12393,8,FALSE)</f>
        <v>Si</v>
      </c>
      <c r="J13" s="132" t="str">
        <f>VLOOKUP(E13,VIP!$A$2:$O12343,8,FALSE)</f>
        <v>Si</v>
      </c>
      <c r="K13" s="132" t="str">
        <f>VLOOKUP(E13,VIP!$A$2:$O15917,6,0)</f>
        <v>NO</v>
      </c>
      <c r="L13" s="130" t="s">
        <v>2410</v>
      </c>
      <c r="M13" s="157" t="s">
        <v>2533</v>
      </c>
      <c r="N13" s="95" t="s">
        <v>2444</v>
      </c>
      <c r="O13" s="145" t="s">
        <v>2624</v>
      </c>
      <c r="P13" s="145"/>
      <c r="Q13" s="156" t="s">
        <v>2650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DISTRITO NACIONAL</v>
      </c>
      <c r="B14" s="126">
        <v>3336004649</v>
      </c>
      <c r="C14" s="96">
        <v>44435.585902777777</v>
      </c>
      <c r="D14" s="96" t="s">
        <v>2174</v>
      </c>
      <c r="E14" s="126">
        <v>841</v>
      </c>
      <c r="F14" s="132" t="str">
        <f>VLOOKUP(E14,VIP!$A$2:$O15464,2,0)</f>
        <v>DRBR841</v>
      </c>
      <c r="G14" s="132" t="str">
        <f>VLOOKUP(E14,'LISTADO ATM'!$A$2:$B$900,2,0)</f>
        <v xml:space="preserve">ATM CEA </v>
      </c>
      <c r="H14" s="132" t="str">
        <f>VLOOKUP(E14,VIP!$A$2:$O20425,7,FALSE)</f>
        <v>Si</v>
      </c>
      <c r="I14" s="132" t="str">
        <f>VLOOKUP(E14,VIP!$A$2:$O12390,8,FALSE)</f>
        <v>No</v>
      </c>
      <c r="J14" s="132" t="str">
        <f>VLOOKUP(E14,VIP!$A$2:$O12340,8,FALSE)</f>
        <v>No</v>
      </c>
      <c r="K14" s="132" t="str">
        <f>VLOOKUP(E14,VIP!$A$2:$O15914,6,0)</f>
        <v>NO</v>
      </c>
      <c r="L14" s="130" t="s">
        <v>2213</v>
      </c>
      <c r="M14" s="95" t="s">
        <v>2438</v>
      </c>
      <c r="N14" s="95" t="s">
        <v>2626</v>
      </c>
      <c r="O14" s="145" t="s">
        <v>2446</v>
      </c>
      <c r="P14" s="145"/>
      <c r="Q14" s="129" t="s">
        <v>2627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DISTRITO NACIONAL</v>
      </c>
      <c r="B15" s="126">
        <v>3336004651</v>
      </c>
      <c r="C15" s="96">
        <v>44435.587025462963</v>
      </c>
      <c r="D15" s="96" t="s">
        <v>2174</v>
      </c>
      <c r="E15" s="126">
        <v>2</v>
      </c>
      <c r="F15" s="132" t="str">
        <f>VLOOKUP(E15,VIP!$A$2:$O15463,2,0)</f>
        <v>DRBR002</v>
      </c>
      <c r="G15" s="132" t="str">
        <f>VLOOKUP(E15,'LISTADO ATM'!$A$2:$B$900,2,0)</f>
        <v>ATM Autoservicio Padre Castellano</v>
      </c>
      <c r="H15" s="132" t="str">
        <f>VLOOKUP(E15,VIP!$A$2:$O20424,7,FALSE)</f>
        <v>Si</v>
      </c>
      <c r="I15" s="132" t="str">
        <f>VLOOKUP(E15,VIP!$A$2:$O12389,8,FALSE)</f>
        <v>Si</v>
      </c>
      <c r="J15" s="132" t="str">
        <f>VLOOKUP(E15,VIP!$A$2:$O12339,8,FALSE)</f>
        <v>Si</v>
      </c>
      <c r="K15" s="132" t="str">
        <f>VLOOKUP(E15,VIP!$A$2:$O15913,6,0)</f>
        <v>NO</v>
      </c>
      <c r="L15" s="130" t="s">
        <v>2213</v>
      </c>
      <c r="M15" s="95" t="s">
        <v>2438</v>
      </c>
      <c r="N15" s="95" t="s">
        <v>2626</v>
      </c>
      <c r="O15" s="145" t="s">
        <v>2446</v>
      </c>
      <c r="P15" s="145"/>
      <c r="Q15" s="129" t="s">
        <v>2213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DISTRITO NACIONAL</v>
      </c>
      <c r="B16" s="126">
        <v>3336004677</v>
      </c>
      <c r="C16" s="96">
        <v>44435.5940162037</v>
      </c>
      <c r="D16" s="96" t="s">
        <v>2174</v>
      </c>
      <c r="E16" s="126">
        <v>359</v>
      </c>
      <c r="F16" s="132" t="str">
        <f>VLOOKUP(E16,VIP!$A$2:$O15460,2,0)</f>
        <v>DRBR359</v>
      </c>
      <c r="G16" s="132" t="str">
        <f>VLOOKUP(E16,'LISTADO ATM'!$A$2:$B$900,2,0)</f>
        <v>ATM S/M Bravo Ozama</v>
      </c>
      <c r="H16" s="132" t="str">
        <f>VLOOKUP(E16,VIP!$A$2:$O20421,7,FALSE)</f>
        <v>N/A</v>
      </c>
      <c r="I16" s="132" t="str">
        <f>VLOOKUP(E16,VIP!$A$2:$O12386,8,FALSE)</f>
        <v>N/A</v>
      </c>
      <c r="J16" s="132" t="str">
        <f>VLOOKUP(E16,VIP!$A$2:$O12336,8,FALSE)</f>
        <v>N/A</v>
      </c>
      <c r="K16" s="132" t="str">
        <f>VLOOKUP(E16,VIP!$A$2:$O15910,6,0)</f>
        <v>N/A</v>
      </c>
      <c r="L16" s="130" t="s">
        <v>2456</v>
      </c>
      <c r="M16" s="157" t="s">
        <v>2533</v>
      </c>
      <c r="N16" s="95" t="s">
        <v>2626</v>
      </c>
      <c r="O16" s="145" t="s">
        <v>2446</v>
      </c>
      <c r="P16" s="145"/>
      <c r="Q16" s="156" t="s">
        <v>2651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DISTRITO NACIONAL</v>
      </c>
      <c r="B17" s="126">
        <v>3336004920</v>
      </c>
      <c r="C17" s="96">
        <v>44435.677731481483</v>
      </c>
      <c r="D17" s="96" t="s">
        <v>2174</v>
      </c>
      <c r="E17" s="126">
        <v>676</v>
      </c>
      <c r="F17" s="132" t="str">
        <f>VLOOKUP(E17,VIP!$A$2:$O15473,2,0)</f>
        <v>DRBR676</v>
      </c>
      <c r="G17" s="132" t="str">
        <f>VLOOKUP(E17,'LISTADO ATM'!$A$2:$B$900,2,0)</f>
        <v>ATM S/M Bravo Colina Del Oeste</v>
      </c>
      <c r="H17" s="132" t="str">
        <f>VLOOKUP(E17,VIP!$A$2:$O20434,7,FALSE)</f>
        <v>Si</v>
      </c>
      <c r="I17" s="132" t="str">
        <f>VLOOKUP(E17,VIP!$A$2:$O12399,8,FALSE)</f>
        <v>Si</v>
      </c>
      <c r="J17" s="132" t="str">
        <f>VLOOKUP(E17,VIP!$A$2:$O12349,8,FALSE)</f>
        <v>Si</v>
      </c>
      <c r="K17" s="132" t="str">
        <f>VLOOKUP(E17,VIP!$A$2:$O15923,6,0)</f>
        <v>NO</v>
      </c>
      <c r="L17" s="130" t="s">
        <v>2456</v>
      </c>
      <c r="M17" s="157" t="s">
        <v>2533</v>
      </c>
      <c r="N17" s="95" t="s">
        <v>2626</v>
      </c>
      <c r="O17" s="145" t="s">
        <v>2446</v>
      </c>
      <c r="P17" s="145"/>
      <c r="Q17" s="156" t="s">
        <v>2711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DISTRITO NACIONAL</v>
      </c>
      <c r="B18" s="126">
        <v>3336005057</v>
      </c>
      <c r="C18" s="96">
        <v>44435.766828703701</v>
      </c>
      <c r="D18" s="96" t="s">
        <v>2441</v>
      </c>
      <c r="E18" s="126">
        <v>331</v>
      </c>
      <c r="F18" s="132" t="str">
        <f>VLOOKUP(E18,VIP!$A$2:$O15462,2,0)</f>
        <v>DRBR331</v>
      </c>
      <c r="G18" s="132" t="str">
        <f>VLOOKUP(E18,'LISTADO ATM'!$A$2:$B$900,2,0)</f>
        <v>ATM Ayuntamiento Sto. Dgo. Este</v>
      </c>
      <c r="H18" s="132" t="str">
        <f>VLOOKUP(E18,VIP!$A$2:$O20423,7,FALSE)</f>
        <v>N/A</v>
      </c>
      <c r="I18" s="132" t="str">
        <f>VLOOKUP(E18,VIP!$A$2:$O12388,8,FALSE)</f>
        <v>N/A</v>
      </c>
      <c r="J18" s="132" t="str">
        <f>VLOOKUP(E18,VIP!$A$2:$O12338,8,FALSE)</f>
        <v>N/A</v>
      </c>
      <c r="K18" s="132" t="str">
        <f>VLOOKUP(E18,VIP!$A$2:$O15912,6,0)</f>
        <v>NO</v>
      </c>
      <c r="L18" s="130" t="s">
        <v>2410</v>
      </c>
      <c r="M18" s="157" t="s">
        <v>2533</v>
      </c>
      <c r="N18" s="95" t="s">
        <v>2444</v>
      </c>
      <c r="O18" s="145" t="s">
        <v>2445</v>
      </c>
      <c r="P18" s="145"/>
      <c r="Q18" s="156" t="s">
        <v>2651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DISTRITO NACIONAL</v>
      </c>
      <c r="B19" s="126">
        <v>3336005107</v>
      </c>
      <c r="C19" s="96">
        <v>44436.019872685189</v>
      </c>
      <c r="D19" s="96" t="s">
        <v>2460</v>
      </c>
      <c r="E19" s="126">
        <v>911</v>
      </c>
      <c r="F19" s="132" t="str">
        <f>VLOOKUP(E19,VIP!$A$2:$O15474,2,0)</f>
        <v>DRBR911</v>
      </c>
      <c r="G19" s="132" t="str">
        <f>VLOOKUP(E19,'LISTADO ATM'!$A$2:$B$900,2,0)</f>
        <v xml:space="preserve">ATM Oficina Venezuela II </v>
      </c>
      <c r="H19" s="132" t="str">
        <f>VLOOKUP(E19,VIP!$A$2:$O20435,7,FALSE)</f>
        <v>Si</v>
      </c>
      <c r="I19" s="132" t="str">
        <f>VLOOKUP(E19,VIP!$A$2:$O12400,8,FALSE)</f>
        <v>Si</v>
      </c>
      <c r="J19" s="132" t="str">
        <f>VLOOKUP(E19,VIP!$A$2:$O12350,8,FALSE)</f>
        <v>Si</v>
      </c>
      <c r="K19" s="132" t="str">
        <f>VLOOKUP(E19,VIP!$A$2:$O15924,6,0)</f>
        <v>SI</v>
      </c>
      <c r="L19" s="130" t="s">
        <v>2548</v>
      </c>
      <c r="M19" s="157" t="s">
        <v>2533</v>
      </c>
      <c r="N19" s="95" t="s">
        <v>2444</v>
      </c>
      <c r="O19" s="145" t="s">
        <v>2461</v>
      </c>
      <c r="P19" s="145"/>
      <c r="Q19" s="156" t="s">
        <v>2651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DISTRITO NACIONAL</v>
      </c>
      <c r="B20" s="126">
        <v>3336005109</v>
      </c>
      <c r="C20" s="96">
        <v>44436.03875</v>
      </c>
      <c r="D20" s="96" t="s">
        <v>2441</v>
      </c>
      <c r="E20" s="126">
        <v>536</v>
      </c>
      <c r="F20" s="132" t="str">
        <f>VLOOKUP(E20,VIP!$A$2:$O15473,2,0)</f>
        <v>DRBR509</v>
      </c>
      <c r="G20" s="132" t="str">
        <f>VLOOKUP(E20,'LISTADO ATM'!$A$2:$B$900,2,0)</f>
        <v xml:space="preserve">ATM Super Lama San Isidro </v>
      </c>
      <c r="H20" s="132" t="str">
        <f>VLOOKUP(E20,VIP!$A$2:$O20434,7,FALSE)</f>
        <v>Si</v>
      </c>
      <c r="I20" s="132" t="str">
        <f>VLOOKUP(E20,VIP!$A$2:$O12399,8,FALSE)</f>
        <v>Si</v>
      </c>
      <c r="J20" s="132" t="str">
        <f>VLOOKUP(E20,VIP!$A$2:$O12349,8,FALSE)</f>
        <v>Si</v>
      </c>
      <c r="K20" s="132" t="str">
        <f>VLOOKUP(E20,VIP!$A$2:$O15923,6,0)</f>
        <v>NO</v>
      </c>
      <c r="L20" s="130" t="s">
        <v>2548</v>
      </c>
      <c r="M20" s="157" t="s">
        <v>2533</v>
      </c>
      <c r="N20" s="95" t="s">
        <v>2444</v>
      </c>
      <c r="O20" s="145" t="s">
        <v>2445</v>
      </c>
      <c r="P20" s="145"/>
      <c r="Q20" s="156" t="s">
        <v>2696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DISTRITO NACIONAL</v>
      </c>
      <c r="B21" s="126">
        <v>3336005111</v>
      </c>
      <c r="C21" s="96">
        <v>44436.0471412037</v>
      </c>
      <c r="D21" s="96" t="s">
        <v>2441</v>
      </c>
      <c r="E21" s="126">
        <v>908</v>
      </c>
      <c r="F21" s="132" t="str">
        <f>VLOOKUP(E21,VIP!$A$2:$O15471,2,0)</f>
        <v>DRBR16D</v>
      </c>
      <c r="G21" s="132" t="str">
        <f>VLOOKUP(E21,'LISTADO ATM'!$A$2:$B$900,2,0)</f>
        <v xml:space="preserve">ATM Oficina Plaza Botánika </v>
      </c>
      <c r="H21" s="132" t="str">
        <f>VLOOKUP(E21,VIP!$A$2:$O20432,7,FALSE)</f>
        <v>Si</v>
      </c>
      <c r="I21" s="132" t="str">
        <f>VLOOKUP(E21,VIP!$A$2:$O12397,8,FALSE)</f>
        <v>Si</v>
      </c>
      <c r="J21" s="132" t="str">
        <f>VLOOKUP(E21,VIP!$A$2:$O12347,8,FALSE)</f>
        <v>Si</v>
      </c>
      <c r="K21" s="132" t="str">
        <f>VLOOKUP(E21,VIP!$A$2:$O15921,6,0)</f>
        <v>NO</v>
      </c>
      <c r="L21" s="130" t="s">
        <v>2434</v>
      </c>
      <c r="M21" s="95" t="s">
        <v>2438</v>
      </c>
      <c r="N21" s="95" t="s">
        <v>2444</v>
      </c>
      <c r="O21" s="132" t="s">
        <v>2445</v>
      </c>
      <c r="P21" s="145"/>
      <c r="Q21" s="129" t="s">
        <v>2434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SUR</v>
      </c>
      <c r="B22" s="126">
        <v>3336005132</v>
      </c>
      <c r="C22" s="96">
        <v>44436.348611111112</v>
      </c>
      <c r="D22" s="96" t="s">
        <v>2174</v>
      </c>
      <c r="E22" s="126">
        <v>780</v>
      </c>
      <c r="F22" s="132" t="str">
        <f>VLOOKUP(E22,VIP!$A$2:$O15498,2,0)</f>
        <v>DRBR041</v>
      </c>
      <c r="G22" s="132" t="str">
        <f>VLOOKUP(E22,'LISTADO ATM'!$A$2:$B$900,2,0)</f>
        <v xml:space="preserve">ATM Oficina Barahona I </v>
      </c>
      <c r="H22" s="132" t="str">
        <f>VLOOKUP(E22,VIP!$A$2:$O20459,7,FALSE)</f>
        <v>Si</v>
      </c>
      <c r="I22" s="132" t="str">
        <f>VLOOKUP(E22,VIP!$A$2:$O12424,8,FALSE)</f>
        <v>Si</v>
      </c>
      <c r="J22" s="132" t="str">
        <f>VLOOKUP(E22,VIP!$A$2:$O12374,8,FALSE)</f>
        <v>Si</v>
      </c>
      <c r="K22" s="132" t="str">
        <f>VLOOKUP(E22,VIP!$A$2:$O15948,6,0)</f>
        <v>SI</v>
      </c>
      <c r="L22" s="130" t="s">
        <v>2213</v>
      </c>
      <c r="M22" s="95" t="s">
        <v>2438</v>
      </c>
      <c r="N22" s="95" t="s">
        <v>2444</v>
      </c>
      <c r="O22" s="132" t="s">
        <v>2446</v>
      </c>
      <c r="P22" s="145"/>
      <c r="Q22" s="129" t="s">
        <v>2213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DISTRITO NACIONAL</v>
      </c>
      <c r="B23" s="126">
        <v>3336005185</v>
      </c>
      <c r="C23" s="96">
        <v>44436.415312500001</v>
      </c>
      <c r="D23" s="96" t="s">
        <v>2174</v>
      </c>
      <c r="E23" s="126">
        <v>618</v>
      </c>
      <c r="F23" s="132" t="str">
        <f>VLOOKUP(E23,VIP!$A$2:$O15493,2,0)</f>
        <v>DRBR618</v>
      </c>
      <c r="G23" s="132" t="str">
        <f>VLOOKUP(E23,'LISTADO ATM'!$A$2:$B$900,2,0)</f>
        <v xml:space="preserve">ATM Bienes Nacionales </v>
      </c>
      <c r="H23" s="132" t="str">
        <f>VLOOKUP(E23,VIP!$A$2:$O20454,7,FALSE)</f>
        <v>Si</v>
      </c>
      <c r="I23" s="132" t="str">
        <f>VLOOKUP(E23,VIP!$A$2:$O12419,8,FALSE)</f>
        <v>Si</v>
      </c>
      <c r="J23" s="132" t="str">
        <f>VLOOKUP(E23,VIP!$A$2:$O12369,8,FALSE)</f>
        <v>Si</v>
      </c>
      <c r="K23" s="132" t="str">
        <f>VLOOKUP(E23,VIP!$A$2:$O15943,6,0)</f>
        <v>NO</v>
      </c>
      <c r="L23" s="130" t="s">
        <v>2456</v>
      </c>
      <c r="M23" s="157" t="s">
        <v>2533</v>
      </c>
      <c r="N23" s="95" t="s">
        <v>2444</v>
      </c>
      <c r="O23" s="132" t="s">
        <v>2446</v>
      </c>
      <c r="P23" s="145"/>
      <c r="Q23" s="156" t="s">
        <v>2712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DISTRITO NACIONAL</v>
      </c>
      <c r="B24" s="126">
        <v>3336005204</v>
      </c>
      <c r="C24" s="96">
        <v>44436.429247685184</v>
      </c>
      <c r="D24" s="96" t="s">
        <v>2174</v>
      </c>
      <c r="E24" s="126">
        <v>115</v>
      </c>
      <c r="F24" s="132" t="str">
        <f>VLOOKUP(E24,VIP!$A$2:$O15488,2,0)</f>
        <v>DRBR115</v>
      </c>
      <c r="G24" s="132" t="str">
        <f>VLOOKUP(E24,'LISTADO ATM'!$A$2:$B$900,2,0)</f>
        <v xml:space="preserve">ATM Oficina Megacentro I </v>
      </c>
      <c r="H24" s="132" t="str">
        <f>VLOOKUP(E24,VIP!$A$2:$O20449,7,FALSE)</f>
        <v>Si</v>
      </c>
      <c r="I24" s="132" t="str">
        <f>VLOOKUP(E24,VIP!$A$2:$O12414,8,FALSE)</f>
        <v>Si</v>
      </c>
      <c r="J24" s="132" t="str">
        <f>VLOOKUP(E24,VIP!$A$2:$O12364,8,FALSE)</f>
        <v>Si</v>
      </c>
      <c r="K24" s="132" t="str">
        <f>VLOOKUP(E24,VIP!$A$2:$O15938,6,0)</f>
        <v>SI</v>
      </c>
      <c r="L24" s="130" t="s">
        <v>2213</v>
      </c>
      <c r="M24" s="95" t="s">
        <v>2438</v>
      </c>
      <c r="N24" s="95" t="s">
        <v>2444</v>
      </c>
      <c r="O24" s="132" t="s">
        <v>2446</v>
      </c>
      <c r="P24" s="145"/>
      <c r="Q24" s="129" t="s">
        <v>2213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SUR</v>
      </c>
      <c r="B25" s="126">
        <v>3336005233</v>
      </c>
      <c r="C25" s="96">
        <v>44436.454039351855</v>
      </c>
      <c r="D25" s="96" t="s">
        <v>2174</v>
      </c>
      <c r="E25" s="126">
        <v>699</v>
      </c>
      <c r="F25" s="132" t="str">
        <f>VLOOKUP(E25,VIP!$A$2:$O15484,2,0)</f>
        <v>DRBR699</v>
      </c>
      <c r="G25" s="132" t="str">
        <f>VLOOKUP(E25,'LISTADO ATM'!$A$2:$B$900,2,0)</f>
        <v>ATM S/M Bravo Bani</v>
      </c>
      <c r="H25" s="132" t="str">
        <f>VLOOKUP(E25,VIP!$A$2:$O20445,7,FALSE)</f>
        <v>NO</v>
      </c>
      <c r="I25" s="132" t="str">
        <f>VLOOKUP(E25,VIP!$A$2:$O12410,8,FALSE)</f>
        <v>SI</v>
      </c>
      <c r="J25" s="132" t="str">
        <f>VLOOKUP(E25,VIP!$A$2:$O12360,8,FALSE)</f>
        <v>SI</v>
      </c>
      <c r="K25" s="132" t="str">
        <f>VLOOKUP(E25,VIP!$A$2:$O15934,6,0)</f>
        <v>NO</v>
      </c>
      <c r="L25" s="130" t="s">
        <v>2456</v>
      </c>
      <c r="M25" s="157" t="s">
        <v>2533</v>
      </c>
      <c r="N25" s="95" t="s">
        <v>2444</v>
      </c>
      <c r="O25" s="132" t="s">
        <v>2446</v>
      </c>
      <c r="P25" s="145"/>
      <c r="Q25" s="156" t="s">
        <v>2703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SUR</v>
      </c>
      <c r="B26" s="126" t="s">
        <v>2643</v>
      </c>
      <c r="C26" s="96">
        <v>44436.479861111111</v>
      </c>
      <c r="D26" s="96" t="s">
        <v>2460</v>
      </c>
      <c r="E26" s="126">
        <v>817</v>
      </c>
      <c r="F26" s="132" t="str">
        <f>VLOOKUP(E26,VIP!$A$2:$O15530,2,0)</f>
        <v>DRBR817</v>
      </c>
      <c r="G26" s="132" t="str">
        <f>VLOOKUP(E26,'LISTADO ATM'!$A$2:$B$900,2,0)</f>
        <v xml:space="preserve">ATM Ayuntamiento Sabana Larga (San José de Ocoa) </v>
      </c>
      <c r="H26" s="132" t="str">
        <f>VLOOKUP(E26,VIP!$A$2:$O20491,7,FALSE)</f>
        <v>Si</v>
      </c>
      <c r="I26" s="132" t="str">
        <f>VLOOKUP(E26,VIP!$A$2:$O12456,8,FALSE)</f>
        <v>Si</v>
      </c>
      <c r="J26" s="132" t="str">
        <f>VLOOKUP(E26,VIP!$A$2:$O12406,8,FALSE)</f>
        <v>Si</v>
      </c>
      <c r="K26" s="132" t="str">
        <f>VLOOKUP(E26,VIP!$A$2:$O15980,6,0)</f>
        <v>NO</v>
      </c>
      <c r="L26" s="130" t="s">
        <v>2410</v>
      </c>
      <c r="M26" s="95" t="s">
        <v>2438</v>
      </c>
      <c r="N26" s="95" t="s">
        <v>2444</v>
      </c>
      <c r="O26" s="132" t="s">
        <v>2461</v>
      </c>
      <c r="P26" s="145"/>
      <c r="Q26" s="129" t="s">
        <v>2410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NORTE</v>
      </c>
      <c r="B27" s="126">
        <v>3336005293</v>
      </c>
      <c r="C27" s="96">
        <v>44436.497384259259</v>
      </c>
      <c r="D27" s="96" t="s">
        <v>2174</v>
      </c>
      <c r="E27" s="126">
        <v>266</v>
      </c>
      <c r="F27" s="132" t="str">
        <f>VLOOKUP(E27,VIP!$A$2:$O15521,2,0)</f>
        <v>DRBR266</v>
      </c>
      <c r="G27" s="132" t="str">
        <f>VLOOKUP(E27,'LISTADO ATM'!$A$2:$B$900,2,0)</f>
        <v xml:space="preserve">ATM Oficina Villa Francisca </v>
      </c>
      <c r="H27" s="132" t="str">
        <f>VLOOKUP(E27,VIP!$A$2:$O20482,7,FALSE)</f>
        <v>Si</v>
      </c>
      <c r="I27" s="132" t="str">
        <f>VLOOKUP(E27,VIP!$A$2:$O12447,8,FALSE)</f>
        <v>Si</v>
      </c>
      <c r="J27" s="132" t="str">
        <f>VLOOKUP(E27,VIP!$A$2:$O12397,8,FALSE)</f>
        <v>Si</v>
      </c>
      <c r="K27" s="132" t="str">
        <f>VLOOKUP(E27,VIP!$A$2:$O15971,6,0)</f>
        <v>NO</v>
      </c>
      <c r="L27" s="130" t="s">
        <v>2213</v>
      </c>
      <c r="M27" s="95" t="s">
        <v>2438</v>
      </c>
      <c r="N27" s="95" t="s">
        <v>2444</v>
      </c>
      <c r="O27" s="132" t="s">
        <v>2446</v>
      </c>
      <c r="P27" s="131"/>
      <c r="Q27" s="129" t="s">
        <v>2213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DISTRITO NACIONAL</v>
      </c>
      <c r="B28" s="126">
        <v>3336005309</v>
      </c>
      <c r="C28" s="96">
        <v>44436.5158912037</v>
      </c>
      <c r="D28" s="96" t="s">
        <v>2174</v>
      </c>
      <c r="E28" s="126">
        <v>575</v>
      </c>
      <c r="F28" s="132" t="str">
        <f>VLOOKUP(E28,VIP!$A$2:$O15520,2,0)</f>
        <v>DRBR16P</v>
      </c>
      <c r="G28" s="132" t="str">
        <f>VLOOKUP(E28,'LISTADO ATM'!$A$2:$B$900,2,0)</f>
        <v xml:space="preserve">ATM EDESUR Tiradentes </v>
      </c>
      <c r="H28" s="132" t="str">
        <f>VLOOKUP(E28,VIP!$A$2:$O20481,7,FALSE)</f>
        <v>Si</v>
      </c>
      <c r="I28" s="132" t="str">
        <f>VLOOKUP(E28,VIP!$A$2:$O12446,8,FALSE)</f>
        <v>Si</v>
      </c>
      <c r="J28" s="132" t="str">
        <f>VLOOKUP(E28,VIP!$A$2:$O12396,8,FALSE)</f>
        <v>Si</v>
      </c>
      <c r="K28" s="132" t="str">
        <f>VLOOKUP(E28,VIP!$A$2:$O15970,6,0)</f>
        <v>NO</v>
      </c>
      <c r="L28" s="130" t="s">
        <v>2213</v>
      </c>
      <c r="M28" s="95" t="s">
        <v>2438</v>
      </c>
      <c r="N28" s="95" t="s">
        <v>2444</v>
      </c>
      <c r="O28" s="132" t="s">
        <v>2446</v>
      </c>
      <c r="P28" s="131"/>
      <c r="Q28" s="129" t="s">
        <v>2213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SUR</v>
      </c>
      <c r="B29" s="126">
        <v>3336005311</v>
      </c>
      <c r="C29" s="96">
        <v>44436.517384259256</v>
      </c>
      <c r="D29" s="96" t="s">
        <v>2174</v>
      </c>
      <c r="E29" s="126">
        <v>512</v>
      </c>
      <c r="F29" s="132" t="str">
        <f>VLOOKUP(E29,VIP!$A$2:$O15519,2,0)</f>
        <v>DRBR512</v>
      </c>
      <c r="G29" s="132" t="str">
        <f>VLOOKUP(E29,'LISTADO ATM'!$A$2:$B$900,2,0)</f>
        <v>ATM Plaza Jesús Ferreira</v>
      </c>
      <c r="H29" s="132" t="str">
        <f>VLOOKUP(E29,VIP!$A$2:$O20480,7,FALSE)</f>
        <v>N/A</v>
      </c>
      <c r="I29" s="132" t="str">
        <f>VLOOKUP(E29,VIP!$A$2:$O12445,8,FALSE)</f>
        <v>N/A</v>
      </c>
      <c r="J29" s="132" t="str">
        <f>VLOOKUP(E29,VIP!$A$2:$O12395,8,FALSE)</f>
        <v>N/A</v>
      </c>
      <c r="K29" s="132" t="str">
        <f>VLOOKUP(E29,VIP!$A$2:$O15969,6,0)</f>
        <v>N/A</v>
      </c>
      <c r="L29" s="130" t="s">
        <v>2213</v>
      </c>
      <c r="M29" s="157" t="s">
        <v>2533</v>
      </c>
      <c r="N29" s="95" t="s">
        <v>2444</v>
      </c>
      <c r="O29" s="132" t="s">
        <v>2446</v>
      </c>
      <c r="P29" s="131"/>
      <c r="Q29" s="156" t="s">
        <v>2687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SUR</v>
      </c>
      <c r="B30" s="126">
        <v>3336005325</v>
      </c>
      <c r="C30" s="96">
        <v>44436.531226851854</v>
      </c>
      <c r="D30" s="96" t="s">
        <v>2174</v>
      </c>
      <c r="E30" s="126">
        <v>297</v>
      </c>
      <c r="F30" s="132" t="str">
        <f>VLOOKUP(E30,VIP!$A$2:$O15514,2,0)</f>
        <v>DRBR297</v>
      </c>
      <c r="G30" s="132" t="str">
        <f>VLOOKUP(E30,'LISTADO ATM'!$A$2:$B$900,2,0)</f>
        <v xml:space="preserve">ATM S/M Cadena Ocoa </v>
      </c>
      <c r="H30" s="132" t="str">
        <f>VLOOKUP(E30,VIP!$A$2:$O20475,7,FALSE)</f>
        <v>Si</v>
      </c>
      <c r="I30" s="132" t="str">
        <f>VLOOKUP(E30,VIP!$A$2:$O12440,8,FALSE)</f>
        <v>Si</v>
      </c>
      <c r="J30" s="132" t="str">
        <f>VLOOKUP(E30,VIP!$A$2:$O12390,8,FALSE)</f>
        <v>Si</v>
      </c>
      <c r="K30" s="132" t="str">
        <f>VLOOKUP(E30,VIP!$A$2:$O15964,6,0)</f>
        <v>NO</v>
      </c>
      <c r="L30" s="130" t="s">
        <v>2456</v>
      </c>
      <c r="M30" s="95" t="s">
        <v>2438</v>
      </c>
      <c r="N30" s="95" t="s">
        <v>2444</v>
      </c>
      <c r="O30" s="132" t="s">
        <v>2446</v>
      </c>
      <c r="P30" s="131"/>
      <c r="Q30" s="129" t="s">
        <v>2456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ESTE</v>
      </c>
      <c r="B31" s="126">
        <v>3336005329</v>
      </c>
      <c r="C31" s="96">
        <v>44436.53329861111</v>
      </c>
      <c r="D31" s="96" t="s">
        <v>2174</v>
      </c>
      <c r="E31" s="126">
        <v>159</v>
      </c>
      <c r="F31" s="132" t="str">
        <f>VLOOKUP(E31,VIP!$A$2:$O15511,2,0)</f>
        <v>DRBR159</v>
      </c>
      <c r="G31" s="132" t="str">
        <f>VLOOKUP(E31,'LISTADO ATM'!$A$2:$B$900,2,0)</f>
        <v xml:space="preserve">ATM Hotel Dreams Bayahibe I </v>
      </c>
      <c r="H31" s="132" t="str">
        <f>VLOOKUP(E31,VIP!$A$2:$O20472,7,FALSE)</f>
        <v>Si</v>
      </c>
      <c r="I31" s="132" t="str">
        <f>VLOOKUP(E31,VIP!$A$2:$O12437,8,FALSE)</f>
        <v>Si</v>
      </c>
      <c r="J31" s="132" t="str">
        <f>VLOOKUP(E31,VIP!$A$2:$O12387,8,FALSE)</f>
        <v>Si</v>
      </c>
      <c r="K31" s="132" t="str">
        <f>VLOOKUP(E31,VIP!$A$2:$O15961,6,0)</f>
        <v>NO</v>
      </c>
      <c r="L31" s="130" t="s">
        <v>2213</v>
      </c>
      <c r="M31" s="157" t="s">
        <v>2533</v>
      </c>
      <c r="N31" s="95" t="s">
        <v>2444</v>
      </c>
      <c r="O31" s="132" t="s">
        <v>2446</v>
      </c>
      <c r="P31" s="131"/>
      <c r="Q31" s="156" t="s">
        <v>2689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ESTE</v>
      </c>
      <c r="B32" s="126">
        <v>3336005331</v>
      </c>
      <c r="C32" s="96">
        <v>44436.535069444442</v>
      </c>
      <c r="D32" s="96" t="s">
        <v>2174</v>
      </c>
      <c r="E32" s="126">
        <v>842</v>
      </c>
      <c r="F32" s="132" t="str">
        <f>VLOOKUP(E32,VIP!$A$2:$O15509,2,0)</f>
        <v>DRBR842</v>
      </c>
      <c r="G32" s="132" t="str">
        <f>VLOOKUP(E32,'LISTADO ATM'!$A$2:$B$900,2,0)</f>
        <v xml:space="preserve">ATM Plaza Orense II (La Romana) </v>
      </c>
      <c r="H32" s="132" t="str">
        <f>VLOOKUP(E32,VIP!$A$2:$O20470,7,FALSE)</f>
        <v>Si</v>
      </c>
      <c r="I32" s="132" t="str">
        <f>VLOOKUP(E32,VIP!$A$2:$O12435,8,FALSE)</f>
        <v>Si</v>
      </c>
      <c r="J32" s="132" t="str">
        <f>VLOOKUP(E32,VIP!$A$2:$O12385,8,FALSE)</f>
        <v>Si</v>
      </c>
      <c r="K32" s="132" t="str">
        <f>VLOOKUP(E32,VIP!$A$2:$O15959,6,0)</f>
        <v>NO</v>
      </c>
      <c r="L32" s="130" t="s">
        <v>2213</v>
      </c>
      <c r="M32" s="157" t="s">
        <v>2533</v>
      </c>
      <c r="N32" s="95" t="s">
        <v>2444</v>
      </c>
      <c r="O32" s="132" t="s">
        <v>2446</v>
      </c>
      <c r="P32" s="131"/>
      <c r="Q32" s="156" t="s">
        <v>2652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ESTE</v>
      </c>
      <c r="B33" s="126">
        <v>3336005337</v>
      </c>
      <c r="C33" s="96">
        <v>44436.538657407407</v>
      </c>
      <c r="D33" s="96" t="s">
        <v>2460</v>
      </c>
      <c r="E33" s="126">
        <v>608</v>
      </c>
      <c r="F33" s="132" t="str">
        <f>VLOOKUP(E33,VIP!$A$2:$O15508,2,0)</f>
        <v>DRBR305</v>
      </c>
      <c r="G33" s="132" t="str">
        <f>VLOOKUP(E33,'LISTADO ATM'!$A$2:$B$900,2,0)</f>
        <v xml:space="preserve">ATM Oficina Jumbo (San Pedro) </v>
      </c>
      <c r="H33" s="132" t="str">
        <f>VLOOKUP(E33,VIP!$A$2:$O20469,7,FALSE)</f>
        <v>Si</v>
      </c>
      <c r="I33" s="132" t="str">
        <f>VLOOKUP(E33,VIP!$A$2:$O12434,8,FALSE)</f>
        <v>Si</v>
      </c>
      <c r="J33" s="132" t="str">
        <f>VLOOKUP(E33,VIP!$A$2:$O12384,8,FALSE)</f>
        <v>Si</v>
      </c>
      <c r="K33" s="132" t="str">
        <f>VLOOKUP(E33,VIP!$A$2:$O15958,6,0)</f>
        <v>SI</v>
      </c>
      <c r="L33" s="130" t="s">
        <v>2410</v>
      </c>
      <c r="M33" s="95" t="s">
        <v>2438</v>
      </c>
      <c r="N33" s="95" t="s">
        <v>2444</v>
      </c>
      <c r="O33" s="132" t="s">
        <v>2461</v>
      </c>
      <c r="P33" s="131"/>
      <c r="Q33" s="129" t="s">
        <v>2410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SUR</v>
      </c>
      <c r="B34" s="126">
        <v>3336005346</v>
      </c>
      <c r="C34" s="96">
        <v>44436.542256944442</v>
      </c>
      <c r="D34" s="96" t="s">
        <v>2460</v>
      </c>
      <c r="E34" s="126">
        <v>6</v>
      </c>
      <c r="F34" s="132" t="str">
        <f>VLOOKUP(E34,VIP!$A$2:$O15507,2,0)</f>
        <v>DRBR006</v>
      </c>
      <c r="G34" s="132" t="str">
        <f>VLOOKUP(E34,'LISTADO ATM'!$A$2:$B$900,2,0)</f>
        <v xml:space="preserve">ATM Plaza WAO San Juan </v>
      </c>
      <c r="H34" s="132" t="str">
        <f>VLOOKUP(E34,VIP!$A$2:$O20468,7,FALSE)</f>
        <v>N/A</v>
      </c>
      <c r="I34" s="132" t="str">
        <f>VLOOKUP(E34,VIP!$A$2:$O12433,8,FALSE)</f>
        <v>N/A</v>
      </c>
      <c r="J34" s="132" t="str">
        <f>VLOOKUP(E34,VIP!$A$2:$O12383,8,FALSE)</f>
        <v>N/A</v>
      </c>
      <c r="K34" s="132" t="str">
        <f>VLOOKUP(E34,VIP!$A$2:$O15957,6,0)</f>
        <v/>
      </c>
      <c r="L34" s="130" t="s">
        <v>2434</v>
      </c>
      <c r="M34" s="95" t="s">
        <v>2438</v>
      </c>
      <c r="N34" s="95" t="s">
        <v>2444</v>
      </c>
      <c r="O34" s="132" t="s">
        <v>2461</v>
      </c>
      <c r="P34" s="131"/>
      <c r="Q34" s="129" t="s">
        <v>2434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ESTE</v>
      </c>
      <c r="B35" s="126">
        <v>3336005353</v>
      </c>
      <c r="C35" s="96">
        <v>44436.55027777778</v>
      </c>
      <c r="D35" s="96" t="s">
        <v>2460</v>
      </c>
      <c r="E35" s="126">
        <v>912</v>
      </c>
      <c r="F35" s="132" t="str">
        <f>VLOOKUP(E35,VIP!$A$2:$O15504,2,0)</f>
        <v>DRBR973</v>
      </c>
      <c r="G35" s="132" t="str">
        <f>VLOOKUP(E35,'LISTADO ATM'!$A$2:$B$900,2,0)</f>
        <v xml:space="preserve">ATM Oficina San Pedro II </v>
      </c>
      <c r="H35" s="132" t="str">
        <f>VLOOKUP(E35,VIP!$A$2:$O20465,7,FALSE)</f>
        <v>Si</v>
      </c>
      <c r="I35" s="132" t="str">
        <f>VLOOKUP(E35,VIP!$A$2:$O12430,8,FALSE)</f>
        <v>Si</v>
      </c>
      <c r="J35" s="132" t="str">
        <f>VLOOKUP(E35,VIP!$A$2:$O12380,8,FALSE)</f>
        <v>Si</v>
      </c>
      <c r="K35" s="132" t="str">
        <f>VLOOKUP(E35,VIP!$A$2:$O15954,6,0)</f>
        <v>SI</v>
      </c>
      <c r="L35" s="130" t="s">
        <v>2410</v>
      </c>
      <c r="M35" s="157" t="s">
        <v>2533</v>
      </c>
      <c r="N35" s="95" t="s">
        <v>2444</v>
      </c>
      <c r="O35" s="132" t="s">
        <v>2461</v>
      </c>
      <c r="P35" s="131"/>
      <c r="Q35" s="156" t="s">
        <v>2652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SUR</v>
      </c>
      <c r="B36" s="126">
        <v>3336005359</v>
      </c>
      <c r="C36" s="96">
        <v>44436.556354166663</v>
      </c>
      <c r="D36" s="96" t="s">
        <v>2460</v>
      </c>
      <c r="E36" s="126">
        <v>249</v>
      </c>
      <c r="F36" s="132" t="str">
        <f>VLOOKUP(E36,VIP!$A$2:$O15502,2,0)</f>
        <v>DRBR249</v>
      </c>
      <c r="G36" s="132" t="str">
        <f>VLOOKUP(E36,'LISTADO ATM'!$A$2:$B$900,2,0)</f>
        <v xml:space="preserve">ATM Banco Agrícola Neiba </v>
      </c>
      <c r="H36" s="132" t="str">
        <f>VLOOKUP(E36,VIP!$A$2:$O20463,7,FALSE)</f>
        <v>Si</v>
      </c>
      <c r="I36" s="132" t="str">
        <f>VLOOKUP(E36,VIP!$A$2:$O12428,8,FALSE)</f>
        <v>Si</v>
      </c>
      <c r="J36" s="132" t="str">
        <f>VLOOKUP(E36,VIP!$A$2:$O12378,8,FALSE)</f>
        <v>Si</v>
      </c>
      <c r="K36" s="132" t="str">
        <f>VLOOKUP(E36,VIP!$A$2:$O15952,6,0)</f>
        <v>NO</v>
      </c>
      <c r="L36" s="130" t="s">
        <v>2410</v>
      </c>
      <c r="M36" s="157" t="s">
        <v>2533</v>
      </c>
      <c r="N36" s="95" t="s">
        <v>2444</v>
      </c>
      <c r="O36" s="132" t="s">
        <v>2461</v>
      </c>
      <c r="P36" s="131"/>
      <c r="Q36" s="156" t="s">
        <v>2702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DISTRITO NACIONAL</v>
      </c>
      <c r="B37" s="126">
        <v>3336005383</v>
      </c>
      <c r="C37" s="96">
        <v>44436.611041666663</v>
      </c>
      <c r="D37" s="96" t="s">
        <v>2460</v>
      </c>
      <c r="E37" s="126">
        <v>721</v>
      </c>
      <c r="F37" s="132" t="str">
        <f>VLOOKUP(E37,VIP!$A$2:$O15572,2,0)</f>
        <v>DRBR23A</v>
      </c>
      <c r="G37" s="132" t="str">
        <f>VLOOKUP(E37,'LISTADO ATM'!$A$2:$B$900,2,0)</f>
        <v xml:space="preserve">ATM Oficina Charles de Gaulle II </v>
      </c>
      <c r="H37" s="132" t="str">
        <f>VLOOKUP(E37,VIP!$A$2:$O20533,7,FALSE)</f>
        <v>Si</v>
      </c>
      <c r="I37" s="132" t="str">
        <f>VLOOKUP(E37,VIP!$A$2:$O12498,8,FALSE)</f>
        <v>Si</v>
      </c>
      <c r="J37" s="132" t="str">
        <f>VLOOKUP(E37,VIP!$A$2:$O12448,8,FALSE)</f>
        <v>Si</v>
      </c>
      <c r="K37" s="132" t="str">
        <f>VLOOKUP(E37,VIP!$A$2:$O16022,6,0)</f>
        <v>NO</v>
      </c>
      <c r="L37" s="130" t="s">
        <v>2410</v>
      </c>
      <c r="M37" s="157" t="s">
        <v>2533</v>
      </c>
      <c r="N37" s="95" t="s">
        <v>2444</v>
      </c>
      <c r="O37" s="132" t="s">
        <v>2461</v>
      </c>
      <c r="P37" s="145"/>
      <c r="Q37" s="156" t="s">
        <v>2651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ESTE</v>
      </c>
      <c r="B38" s="126">
        <v>3336005384</v>
      </c>
      <c r="C38" s="96">
        <v>44436.612291666665</v>
      </c>
      <c r="D38" s="96" t="s">
        <v>2460</v>
      </c>
      <c r="E38" s="126">
        <v>824</v>
      </c>
      <c r="F38" s="132" t="str">
        <f>VLOOKUP(E38,VIP!$A$2:$O15571,2,0)</f>
        <v>DRBR824</v>
      </c>
      <c r="G38" s="132" t="str">
        <f>VLOOKUP(E38,'LISTADO ATM'!$A$2:$B$900,2,0)</f>
        <v xml:space="preserve">ATM Multiplaza (Higuey) </v>
      </c>
      <c r="H38" s="132" t="str">
        <f>VLOOKUP(E38,VIP!$A$2:$O20532,7,FALSE)</f>
        <v>Si</v>
      </c>
      <c r="I38" s="132" t="str">
        <f>VLOOKUP(E38,VIP!$A$2:$O12497,8,FALSE)</f>
        <v>Si</v>
      </c>
      <c r="J38" s="132" t="str">
        <f>VLOOKUP(E38,VIP!$A$2:$O12447,8,FALSE)</f>
        <v>Si</v>
      </c>
      <c r="K38" s="132" t="str">
        <f>VLOOKUP(E38,VIP!$A$2:$O16021,6,0)</f>
        <v>NO</v>
      </c>
      <c r="L38" s="130" t="s">
        <v>2410</v>
      </c>
      <c r="M38" s="95" t="s">
        <v>2438</v>
      </c>
      <c r="N38" s="95" t="s">
        <v>2444</v>
      </c>
      <c r="O38" s="132" t="s">
        <v>2461</v>
      </c>
      <c r="P38" s="145"/>
      <c r="Q38" s="129" t="s">
        <v>2410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ESTE</v>
      </c>
      <c r="B39" s="126">
        <v>3336005385</v>
      </c>
      <c r="C39" s="96">
        <v>44436.613622685189</v>
      </c>
      <c r="D39" s="96" t="s">
        <v>2460</v>
      </c>
      <c r="E39" s="126">
        <v>353</v>
      </c>
      <c r="F39" s="132" t="str">
        <f>VLOOKUP(E39,VIP!$A$2:$O15570,2,0)</f>
        <v>DRBR353</v>
      </c>
      <c r="G39" s="132" t="str">
        <f>VLOOKUP(E39,'LISTADO ATM'!$A$2:$B$900,2,0)</f>
        <v xml:space="preserve">ATM Estación Boulevard Juan Dolio </v>
      </c>
      <c r="H39" s="132" t="str">
        <f>VLOOKUP(E39,VIP!$A$2:$O20531,7,FALSE)</f>
        <v>Si</v>
      </c>
      <c r="I39" s="132" t="str">
        <f>VLOOKUP(E39,VIP!$A$2:$O12496,8,FALSE)</f>
        <v>Si</v>
      </c>
      <c r="J39" s="132" t="str">
        <f>VLOOKUP(E39,VIP!$A$2:$O12446,8,FALSE)</f>
        <v>Si</v>
      </c>
      <c r="K39" s="132" t="str">
        <f>VLOOKUP(E39,VIP!$A$2:$O16020,6,0)</f>
        <v>NO</v>
      </c>
      <c r="L39" s="130" t="s">
        <v>2410</v>
      </c>
      <c r="M39" s="157" t="s">
        <v>2533</v>
      </c>
      <c r="N39" s="95" t="s">
        <v>2444</v>
      </c>
      <c r="O39" s="132" t="s">
        <v>2461</v>
      </c>
      <c r="P39" s="145"/>
      <c r="Q39" s="156" t="s">
        <v>2702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DISTRITO NACIONAL</v>
      </c>
      <c r="B40" s="126">
        <v>3336005387</v>
      </c>
      <c r="C40" s="96">
        <v>44436.637708333335</v>
      </c>
      <c r="D40" s="96" t="s">
        <v>2441</v>
      </c>
      <c r="E40" s="126">
        <v>993</v>
      </c>
      <c r="F40" s="132" t="str">
        <f>VLOOKUP(E40,VIP!$A$2:$O15569,2,0)</f>
        <v>DRBR993</v>
      </c>
      <c r="G40" s="132" t="str">
        <f>VLOOKUP(E40,'LISTADO ATM'!$A$2:$B$900,2,0)</f>
        <v xml:space="preserve">ATM Centro Medico Integral II </v>
      </c>
      <c r="H40" s="132" t="str">
        <f>VLOOKUP(E40,VIP!$A$2:$O20530,7,FALSE)</f>
        <v>Si</v>
      </c>
      <c r="I40" s="132" t="str">
        <f>VLOOKUP(E40,VIP!$A$2:$O12495,8,FALSE)</f>
        <v>Si</v>
      </c>
      <c r="J40" s="132" t="str">
        <f>VLOOKUP(E40,VIP!$A$2:$O12445,8,FALSE)</f>
        <v>Si</v>
      </c>
      <c r="K40" s="132" t="str">
        <f>VLOOKUP(E40,VIP!$A$2:$O16019,6,0)</f>
        <v>NO</v>
      </c>
      <c r="L40" s="130" t="s">
        <v>2434</v>
      </c>
      <c r="M40" s="95" t="s">
        <v>2438</v>
      </c>
      <c r="N40" s="95" t="s">
        <v>2444</v>
      </c>
      <c r="O40" s="132" t="s">
        <v>2445</v>
      </c>
      <c r="P40" s="145"/>
      <c r="Q40" s="129" t="s">
        <v>2434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SUR</v>
      </c>
      <c r="B41" s="126">
        <v>3336005390</v>
      </c>
      <c r="C41" s="96">
        <v>44436.642766203702</v>
      </c>
      <c r="D41" s="96" t="s">
        <v>2460</v>
      </c>
      <c r="E41" s="126">
        <v>296</v>
      </c>
      <c r="F41" s="132" t="str">
        <f>VLOOKUP(E41,VIP!$A$2:$O15567,2,0)</f>
        <v>DRBR296</v>
      </c>
      <c r="G41" s="132" t="str">
        <f>VLOOKUP(E41,'LISTADO ATM'!$A$2:$B$900,2,0)</f>
        <v>ATM Estación BANICOMB (Baní)  ECO Petroleo</v>
      </c>
      <c r="H41" s="132" t="str">
        <f>VLOOKUP(E41,VIP!$A$2:$O20528,7,FALSE)</f>
        <v>Si</v>
      </c>
      <c r="I41" s="132" t="str">
        <f>VLOOKUP(E41,VIP!$A$2:$O12493,8,FALSE)</f>
        <v>Si</v>
      </c>
      <c r="J41" s="132" t="str">
        <f>VLOOKUP(E41,VIP!$A$2:$O12443,8,FALSE)</f>
        <v>Si</v>
      </c>
      <c r="K41" s="132" t="str">
        <f>VLOOKUP(E41,VIP!$A$2:$O16017,6,0)</f>
        <v>NO</v>
      </c>
      <c r="L41" s="130" t="s">
        <v>2410</v>
      </c>
      <c r="M41" s="157" t="s">
        <v>2533</v>
      </c>
      <c r="N41" s="95" t="s">
        <v>2444</v>
      </c>
      <c r="O41" s="132" t="s">
        <v>2461</v>
      </c>
      <c r="P41" s="132"/>
      <c r="Q41" s="156" t="s">
        <v>2653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ESTE</v>
      </c>
      <c r="B42" s="126">
        <v>3336005392</v>
      </c>
      <c r="C42" s="96">
        <v>44436.647152777776</v>
      </c>
      <c r="D42" s="96" t="s">
        <v>2174</v>
      </c>
      <c r="E42" s="126">
        <v>427</v>
      </c>
      <c r="F42" s="132" t="str">
        <f>VLOOKUP(E42,VIP!$A$2:$O15566,2,0)</f>
        <v>DRBR427</v>
      </c>
      <c r="G42" s="132" t="str">
        <f>VLOOKUP(E42,'LISTADO ATM'!$A$2:$B$900,2,0)</f>
        <v xml:space="preserve">ATM Almacenes Iberia (Hato Mayor) </v>
      </c>
      <c r="H42" s="132" t="str">
        <f>VLOOKUP(E42,VIP!$A$2:$O20527,7,FALSE)</f>
        <v>Si</v>
      </c>
      <c r="I42" s="132" t="str">
        <f>VLOOKUP(E42,VIP!$A$2:$O12492,8,FALSE)</f>
        <v>Si</v>
      </c>
      <c r="J42" s="132" t="str">
        <f>VLOOKUP(E42,VIP!$A$2:$O12442,8,FALSE)</f>
        <v>Si</v>
      </c>
      <c r="K42" s="132" t="str">
        <f>VLOOKUP(E42,VIP!$A$2:$O16016,6,0)</f>
        <v>NO</v>
      </c>
      <c r="L42" s="130" t="s">
        <v>2456</v>
      </c>
      <c r="M42" s="95" t="s">
        <v>2438</v>
      </c>
      <c r="N42" s="95" t="s">
        <v>2444</v>
      </c>
      <c r="O42" s="132" t="s">
        <v>2446</v>
      </c>
      <c r="P42" s="145"/>
      <c r="Q42" s="129" t="s">
        <v>2456</v>
      </c>
      <c r="R42" s="44"/>
      <c r="S42" s="101"/>
      <c r="T42" s="101"/>
      <c r="U42" s="101"/>
      <c r="V42" s="78"/>
      <c r="W42" s="69"/>
    </row>
    <row r="43" spans="1:25" ht="18" x14ac:dyDescent="0.25">
      <c r="A43" s="132" t="str">
        <f>VLOOKUP(E43,'LISTADO ATM'!$A$2:$C$901,3,0)</f>
        <v>DISTRITO NACIONAL</v>
      </c>
      <c r="B43" s="126">
        <v>3336005395</v>
      </c>
      <c r="C43" s="96">
        <v>44436.651238425926</v>
      </c>
      <c r="D43" s="96" t="s">
        <v>2174</v>
      </c>
      <c r="E43" s="126">
        <v>12</v>
      </c>
      <c r="F43" s="132" t="str">
        <f>VLOOKUP(E43,VIP!$A$2:$O15563,2,0)</f>
        <v>DRBR012</v>
      </c>
      <c r="G43" s="132" t="str">
        <f>VLOOKUP(E43,'LISTADO ATM'!$A$2:$B$900,2,0)</f>
        <v xml:space="preserve">ATM Comercial Ganadera (San Isidro) </v>
      </c>
      <c r="H43" s="132" t="str">
        <f>VLOOKUP(E43,VIP!$A$2:$O20524,7,FALSE)</f>
        <v>Si</v>
      </c>
      <c r="I43" s="132" t="str">
        <f>VLOOKUP(E43,VIP!$A$2:$O12489,8,FALSE)</f>
        <v>No</v>
      </c>
      <c r="J43" s="132" t="str">
        <f>VLOOKUP(E43,VIP!$A$2:$O12439,8,FALSE)</f>
        <v>No</v>
      </c>
      <c r="K43" s="132" t="str">
        <f>VLOOKUP(E43,VIP!$A$2:$O16013,6,0)</f>
        <v>NO</v>
      </c>
      <c r="L43" s="130" t="s">
        <v>2456</v>
      </c>
      <c r="M43" s="157" t="s">
        <v>2533</v>
      </c>
      <c r="N43" s="95" t="s">
        <v>2444</v>
      </c>
      <c r="O43" s="132" t="s">
        <v>2446</v>
      </c>
      <c r="P43" s="132"/>
      <c r="Q43" s="156" t="s">
        <v>2713</v>
      </c>
      <c r="R43" s="44"/>
      <c r="S43" s="101"/>
      <c r="T43" s="101"/>
      <c r="U43" s="101"/>
      <c r="V43" s="78"/>
      <c r="W43" s="69"/>
    </row>
    <row r="44" spans="1:25" ht="18" x14ac:dyDescent="0.25">
      <c r="A44" s="132" t="str">
        <f>VLOOKUP(E44,'LISTADO ATM'!$A$2:$C$901,3,0)</f>
        <v>DISTRITO NACIONAL</v>
      </c>
      <c r="B44" s="126">
        <v>3336005396</v>
      </c>
      <c r="C44" s="96">
        <v>44436.651863425926</v>
      </c>
      <c r="D44" s="96" t="s">
        <v>2460</v>
      </c>
      <c r="E44" s="126">
        <v>567</v>
      </c>
      <c r="F44" s="132" t="str">
        <f>VLOOKUP(E44,VIP!$A$2:$O15562,2,0)</f>
        <v>DRBR015</v>
      </c>
      <c r="G44" s="132" t="str">
        <f>VLOOKUP(E44,'LISTADO ATM'!$A$2:$B$900,2,0)</f>
        <v xml:space="preserve">ATM Oficina Máximo Gómez </v>
      </c>
      <c r="H44" s="132" t="str">
        <f>VLOOKUP(E44,VIP!$A$2:$O20523,7,FALSE)</f>
        <v>Si</v>
      </c>
      <c r="I44" s="132" t="str">
        <f>VLOOKUP(E44,VIP!$A$2:$O12488,8,FALSE)</f>
        <v>Si</v>
      </c>
      <c r="J44" s="132" t="str">
        <f>VLOOKUP(E44,VIP!$A$2:$O12438,8,FALSE)</f>
        <v>Si</v>
      </c>
      <c r="K44" s="132" t="str">
        <f>VLOOKUP(E44,VIP!$A$2:$O16012,6,0)</f>
        <v>NO</v>
      </c>
      <c r="L44" s="130" t="s">
        <v>2434</v>
      </c>
      <c r="M44" s="95" t="s">
        <v>2438</v>
      </c>
      <c r="N44" s="95" t="s">
        <v>2444</v>
      </c>
      <c r="O44" s="132" t="s">
        <v>2461</v>
      </c>
      <c r="P44" s="132"/>
      <c r="Q44" s="129" t="s">
        <v>2434</v>
      </c>
      <c r="R44" s="44"/>
      <c r="S44" s="101"/>
      <c r="T44" s="101"/>
      <c r="U44" s="101"/>
      <c r="V44" s="78"/>
      <c r="W44" s="69"/>
    </row>
    <row r="45" spans="1:25" ht="18" x14ac:dyDescent="0.25">
      <c r="A45" s="132" t="str">
        <f>VLOOKUP(E45,'LISTADO ATM'!$A$2:$C$901,3,0)</f>
        <v>NORTE</v>
      </c>
      <c r="B45" s="126">
        <v>3336005436</v>
      </c>
      <c r="C45" s="96">
        <v>44436.705208333333</v>
      </c>
      <c r="D45" s="96" t="s">
        <v>2460</v>
      </c>
      <c r="E45" s="126">
        <v>142</v>
      </c>
      <c r="F45" s="132" t="str">
        <f>VLOOKUP(E45,VIP!$A$2:$O15560,2,0)</f>
        <v>DRBR142</v>
      </c>
      <c r="G45" s="132" t="str">
        <f>VLOOKUP(E45,'LISTADO ATM'!$A$2:$B$900,2,0)</f>
        <v xml:space="preserve">ATM Centro de Caja Galerías Bonao </v>
      </c>
      <c r="H45" s="132" t="str">
        <f>VLOOKUP(E45,VIP!$A$2:$O20521,7,FALSE)</f>
        <v>Si</v>
      </c>
      <c r="I45" s="132" t="str">
        <f>VLOOKUP(E45,VIP!$A$2:$O12486,8,FALSE)</f>
        <v>Si</v>
      </c>
      <c r="J45" s="132" t="str">
        <f>VLOOKUP(E45,VIP!$A$2:$O12436,8,FALSE)</f>
        <v>Si</v>
      </c>
      <c r="K45" s="132" t="str">
        <f>VLOOKUP(E45,VIP!$A$2:$O16010,6,0)</f>
        <v>SI</v>
      </c>
      <c r="L45" s="130" t="s">
        <v>2434</v>
      </c>
      <c r="M45" s="95" t="s">
        <v>2438</v>
      </c>
      <c r="N45" s="95" t="s">
        <v>2444</v>
      </c>
      <c r="O45" s="132" t="s">
        <v>2624</v>
      </c>
      <c r="P45" s="145"/>
      <c r="Q45" s="129" t="s">
        <v>2434</v>
      </c>
      <c r="R45" s="44"/>
      <c r="S45" s="101"/>
      <c r="T45" s="101"/>
      <c r="U45" s="101"/>
      <c r="V45" s="78"/>
      <c r="W45" s="69"/>
    </row>
    <row r="46" spans="1:25" ht="18" x14ac:dyDescent="0.25">
      <c r="A46" s="132" t="str">
        <f>VLOOKUP(E46,'LISTADO ATM'!$A$2:$C$901,3,0)</f>
        <v>NORTE</v>
      </c>
      <c r="B46" s="126">
        <v>3336005441</v>
      </c>
      <c r="C46" s="96">
        <v>44436.726817129631</v>
      </c>
      <c r="D46" s="96" t="s">
        <v>2175</v>
      </c>
      <c r="E46" s="126">
        <v>799</v>
      </c>
      <c r="F46" s="132" t="str">
        <f>VLOOKUP(E46,VIP!$A$2:$O15558,2,0)</f>
        <v>DRBR799</v>
      </c>
      <c r="G46" s="132" t="str">
        <f>VLOOKUP(E46,'LISTADO ATM'!$A$2:$B$900,2,0)</f>
        <v xml:space="preserve">ATM Clínica Corominas (Santiago) </v>
      </c>
      <c r="H46" s="132" t="str">
        <f>VLOOKUP(E46,VIP!$A$2:$O20519,7,FALSE)</f>
        <v>Si</v>
      </c>
      <c r="I46" s="132" t="str">
        <f>VLOOKUP(E46,VIP!$A$2:$O12484,8,FALSE)</f>
        <v>Si</v>
      </c>
      <c r="J46" s="132" t="str">
        <f>VLOOKUP(E46,VIP!$A$2:$O12434,8,FALSE)</f>
        <v>Si</v>
      </c>
      <c r="K46" s="132" t="str">
        <f>VLOOKUP(E46,VIP!$A$2:$O16008,6,0)</f>
        <v>NO</v>
      </c>
      <c r="L46" s="130" t="s">
        <v>2239</v>
      </c>
      <c r="M46" s="95" t="s">
        <v>2438</v>
      </c>
      <c r="N46" s="95" t="s">
        <v>2444</v>
      </c>
      <c r="O46" s="132" t="s">
        <v>2581</v>
      </c>
      <c r="P46" s="145"/>
      <c r="Q46" s="129" t="s">
        <v>2239</v>
      </c>
      <c r="R46" s="44"/>
      <c r="S46" s="44"/>
      <c r="T46" s="44"/>
      <c r="U46" s="44"/>
      <c r="V46" s="44"/>
      <c r="W46" s="44"/>
      <c r="X46" s="78"/>
      <c r="Y46" s="69"/>
    </row>
    <row r="47" spans="1:25" ht="18" x14ac:dyDescent="0.25">
      <c r="A47" s="132" t="str">
        <f>VLOOKUP(E47,'LISTADO ATM'!$A$2:$C$901,3,0)</f>
        <v>DISTRITO NACIONAL</v>
      </c>
      <c r="B47" s="126">
        <v>3336005444</v>
      </c>
      <c r="C47" s="96">
        <v>44436.745798611111</v>
      </c>
      <c r="D47" s="96" t="s">
        <v>2174</v>
      </c>
      <c r="E47" s="126">
        <v>527</v>
      </c>
      <c r="F47" s="132" t="str">
        <f>VLOOKUP(E47,VIP!$A$2:$O15555,2,0)</f>
        <v>DRBR527</v>
      </c>
      <c r="G47" s="132" t="str">
        <f>VLOOKUP(E47,'LISTADO ATM'!$A$2:$B$900,2,0)</f>
        <v>ATM Oficina Zona Oriental II</v>
      </c>
      <c r="H47" s="132" t="str">
        <f>VLOOKUP(E47,VIP!$A$2:$O20516,7,FALSE)</f>
        <v>Si</v>
      </c>
      <c r="I47" s="132" t="str">
        <f>VLOOKUP(E47,VIP!$A$2:$O12481,8,FALSE)</f>
        <v>Si</v>
      </c>
      <c r="J47" s="132" t="str">
        <f>VLOOKUP(E47,VIP!$A$2:$O12431,8,FALSE)</f>
        <v>Si</v>
      </c>
      <c r="K47" s="132" t="str">
        <f>VLOOKUP(E47,VIP!$A$2:$O16005,6,0)</f>
        <v>SI</v>
      </c>
      <c r="L47" s="130" t="s">
        <v>2625</v>
      </c>
      <c r="M47" s="95" t="s">
        <v>2438</v>
      </c>
      <c r="N47" s="95" t="s">
        <v>2444</v>
      </c>
      <c r="O47" s="132" t="s">
        <v>2446</v>
      </c>
      <c r="P47" s="145"/>
      <c r="Q47" s="129" t="s">
        <v>2625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NORTE</v>
      </c>
      <c r="B48" s="126">
        <v>3336005446</v>
      </c>
      <c r="C48" s="96">
        <v>44436.747789351852</v>
      </c>
      <c r="D48" s="96" t="s">
        <v>2174</v>
      </c>
      <c r="E48" s="126">
        <v>483</v>
      </c>
      <c r="F48" s="132" t="str">
        <f>VLOOKUP(E48,VIP!$A$2:$O15553,2,0)</f>
        <v>DRBR483</v>
      </c>
      <c r="G48" s="132" t="str">
        <f>VLOOKUP(E48,'LISTADO ATM'!$A$2:$B$900,2,0)</f>
        <v xml:space="preserve">ATM S/M Karla (Dajabón) </v>
      </c>
      <c r="H48" s="132" t="str">
        <f>VLOOKUP(E48,VIP!$A$2:$O20514,7,FALSE)</f>
        <v>Si</v>
      </c>
      <c r="I48" s="132" t="str">
        <f>VLOOKUP(E48,VIP!$A$2:$O12479,8,FALSE)</f>
        <v>Si</v>
      </c>
      <c r="J48" s="132" t="str">
        <f>VLOOKUP(E48,VIP!$A$2:$O12429,8,FALSE)</f>
        <v>Si</v>
      </c>
      <c r="K48" s="132" t="str">
        <f>VLOOKUP(E48,VIP!$A$2:$O16003,6,0)</f>
        <v>NO</v>
      </c>
      <c r="L48" s="155" t="s">
        <v>2239</v>
      </c>
      <c r="M48" s="95" t="s">
        <v>2438</v>
      </c>
      <c r="N48" s="95" t="s">
        <v>2444</v>
      </c>
      <c r="O48" s="132" t="s">
        <v>2446</v>
      </c>
      <c r="P48" s="145"/>
      <c r="Q48" s="129" t="s">
        <v>2239</v>
      </c>
      <c r="R48" s="44"/>
      <c r="S48" s="44"/>
      <c r="T48" s="101"/>
      <c r="U48" s="101"/>
      <c r="V48" s="101"/>
      <c r="W48" s="78"/>
      <c r="X48" s="69"/>
    </row>
    <row r="49" spans="1:24" ht="18" x14ac:dyDescent="0.25">
      <c r="A49" s="132" t="str">
        <f>VLOOKUP(E49,'LISTADO ATM'!$A$2:$C$901,3,0)</f>
        <v>DISTRITO NACIONAL</v>
      </c>
      <c r="B49" s="126">
        <v>3336005447</v>
      </c>
      <c r="C49" s="96">
        <v>44436.765914351854</v>
      </c>
      <c r="D49" s="96" t="s">
        <v>2174</v>
      </c>
      <c r="E49" s="126">
        <v>596</v>
      </c>
      <c r="F49" s="132" t="str">
        <f>VLOOKUP(E49,VIP!$A$2:$O15552,2,0)</f>
        <v>DRBR274</v>
      </c>
      <c r="G49" s="132" t="str">
        <f>VLOOKUP(E49,'LISTADO ATM'!$A$2:$B$900,2,0)</f>
        <v xml:space="preserve">ATM Autobanco Malecón Center </v>
      </c>
      <c r="H49" s="132" t="str">
        <f>VLOOKUP(E49,VIP!$A$2:$O20513,7,FALSE)</f>
        <v>Si</v>
      </c>
      <c r="I49" s="132" t="str">
        <f>VLOOKUP(E49,VIP!$A$2:$O12478,8,FALSE)</f>
        <v>Si</v>
      </c>
      <c r="J49" s="132" t="str">
        <f>VLOOKUP(E49,VIP!$A$2:$O12428,8,FALSE)</f>
        <v>Si</v>
      </c>
      <c r="K49" s="132" t="str">
        <f>VLOOKUP(E49,VIP!$A$2:$O16002,6,0)</f>
        <v>NO</v>
      </c>
      <c r="L49" s="155" t="s">
        <v>2213</v>
      </c>
      <c r="M49" s="157" t="s">
        <v>2533</v>
      </c>
      <c r="N49" s="95" t="s">
        <v>2444</v>
      </c>
      <c r="O49" s="132" t="s">
        <v>2446</v>
      </c>
      <c r="P49" s="145"/>
      <c r="Q49" s="156" t="s">
        <v>2653</v>
      </c>
      <c r="R49" s="44"/>
      <c r="S49" s="44"/>
      <c r="T49" s="101"/>
      <c r="U49" s="101"/>
      <c r="V49" s="101"/>
      <c r="W49" s="78"/>
      <c r="X49" s="69"/>
    </row>
    <row r="50" spans="1:24" ht="18" x14ac:dyDescent="0.25">
      <c r="A50" s="132" t="str">
        <f>VLOOKUP(E50,'LISTADO ATM'!$A$2:$C$901,3,0)</f>
        <v>NORTE</v>
      </c>
      <c r="B50" s="126">
        <v>3336005448</v>
      </c>
      <c r="C50" s="96">
        <v>44436.768020833333</v>
      </c>
      <c r="D50" s="96" t="s">
        <v>2175</v>
      </c>
      <c r="E50" s="126">
        <v>882</v>
      </c>
      <c r="F50" s="132" t="str">
        <f>VLOOKUP(E50,VIP!$A$2:$O15551,2,0)</f>
        <v>DRBR882</v>
      </c>
      <c r="G50" s="132" t="str">
        <f>VLOOKUP(E50,'LISTADO ATM'!$A$2:$B$900,2,0)</f>
        <v xml:space="preserve">ATM Oficina Moca II </v>
      </c>
      <c r="H50" s="132" t="str">
        <f>VLOOKUP(E50,VIP!$A$2:$O20512,7,FALSE)</f>
        <v>Si</v>
      </c>
      <c r="I50" s="132" t="str">
        <f>VLOOKUP(E50,VIP!$A$2:$O12477,8,FALSE)</f>
        <v>Si</v>
      </c>
      <c r="J50" s="132" t="str">
        <f>VLOOKUP(E50,VIP!$A$2:$O12427,8,FALSE)</f>
        <v>Si</v>
      </c>
      <c r="K50" s="132" t="str">
        <f>VLOOKUP(E50,VIP!$A$2:$O16001,6,0)</f>
        <v>SI</v>
      </c>
      <c r="L50" s="130" t="s">
        <v>2213</v>
      </c>
      <c r="M50" s="157" t="s">
        <v>2533</v>
      </c>
      <c r="N50" s="95" t="s">
        <v>2444</v>
      </c>
      <c r="O50" s="132" t="s">
        <v>2581</v>
      </c>
      <c r="P50" s="132"/>
      <c r="Q50" s="156" t="s">
        <v>2689</v>
      </c>
      <c r="R50" s="44"/>
      <c r="S50" s="44"/>
      <c r="T50" s="101"/>
      <c r="U50" s="101"/>
      <c r="V50" s="101"/>
      <c r="W50" s="78"/>
      <c r="X50" s="69"/>
    </row>
    <row r="51" spans="1:24" ht="18" x14ac:dyDescent="0.25">
      <c r="A51" s="132" t="str">
        <f>VLOOKUP(E51,'LISTADO ATM'!$A$2:$C$901,3,0)</f>
        <v>DISTRITO NACIONAL</v>
      </c>
      <c r="B51" s="126">
        <v>3336005452</v>
      </c>
      <c r="C51" s="96">
        <v>44436.774548611109</v>
      </c>
      <c r="D51" s="96" t="s">
        <v>2460</v>
      </c>
      <c r="E51" s="126">
        <v>516</v>
      </c>
      <c r="F51" s="132" t="str">
        <f>VLOOKUP(E51,VIP!$A$2:$O15548,2,0)</f>
        <v>DRBR516</v>
      </c>
      <c r="G51" s="132" t="str">
        <f>VLOOKUP(E51,'LISTADO ATM'!$A$2:$B$900,2,0)</f>
        <v xml:space="preserve">ATM Oficina Gascue </v>
      </c>
      <c r="H51" s="132" t="str">
        <f>VLOOKUP(E51,VIP!$A$2:$O20509,7,FALSE)</f>
        <v>Si</v>
      </c>
      <c r="I51" s="132" t="str">
        <f>VLOOKUP(E51,VIP!$A$2:$O12474,8,FALSE)</f>
        <v>Si</v>
      </c>
      <c r="J51" s="132" t="str">
        <f>VLOOKUP(E51,VIP!$A$2:$O12424,8,FALSE)</f>
        <v>Si</v>
      </c>
      <c r="K51" s="132" t="str">
        <f>VLOOKUP(E51,VIP!$A$2:$O15998,6,0)</f>
        <v>SI</v>
      </c>
      <c r="L51" s="155" t="s">
        <v>2410</v>
      </c>
      <c r="M51" s="157" t="s">
        <v>2533</v>
      </c>
      <c r="N51" s="95" t="s">
        <v>2444</v>
      </c>
      <c r="O51" s="132" t="s">
        <v>2624</v>
      </c>
      <c r="P51" s="145"/>
      <c r="Q51" s="156" t="s">
        <v>2699</v>
      </c>
      <c r="R51" s="44"/>
      <c r="S51" s="44"/>
      <c r="T51" s="101"/>
      <c r="U51" s="101"/>
      <c r="V51" s="101"/>
      <c r="W51" s="78"/>
      <c r="X51" s="69"/>
    </row>
    <row r="52" spans="1:24" ht="18" x14ac:dyDescent="0.25">
      <c r="A52" s="132" t="str">
        <f>VLOOKUP(E52,'LISTADO ATM'!$A$2:$C$901,3,0)</f>
        <v>ESTE</v>
      </c>
      <c r="B52" s="126">
        <v>3336005453</v>
      </c>
      <c r="C52" s="96">
        <v>44436.774930555555</v>
      </c>
      <c r="D52" s="96" t="s">
        <v>2174</v>
      </c>
      <c r="E52" s="126">
        <v>294</v>
      </c>
      <c r="F52" s="132" t="str">
        <f>VLOOKUP(E52,VIP!$A$2:$O15547,2,0)</f>
        <v>DRBR294</v>
      </c>
      <c r="G52" s="132" t="str">
        <f>VLOOKUP(E52,'LISTADO ATM'!$A$2:$B$900,2,0)</f>
        <v xml:space="preserve">ATM Plaza Zaglul San Pedro II </v>
      </c>
      <c r="H52" s="132" t="str">
        <f>VLOOKUP(E52,VIP!$A$2:$O20508,7,FALSE)</f>
        <v>Si</v>
      </c>
      <c r="I52" s="132" t="str">
        <f>VLOOKUP(E52,VIP!$A$2:$O12473,8,FALSE)</f>
        <v>Si</v>
      </c>
      <c r="J52" s="132" t="str">
        <f>VLOOKUP(E52,VIP!$A$2:$O12423,8,FALSE)</f>
        <v>Si</v>
      </c>
      <c r="K52" s="132" t="str">
        <f>VLOOKUP(E52,VIP!$A$2:$O15997,6,0)</f>
        <v>NO</v>
      </c>
      <c r="L52" s="130" t="s">
        <v>2213</v>
      </c>
      <c r="M52" s="157" t="s">
        <v>2533</v>
      </c>
      <c r="N52" s="95" t="s">
        <v>2444</v>
      </c>
      <c r="O52" s="132" t="s">
        <v>2446</v>
      </c>
      <c r="P52" s="145"/>
      <c r="Q52" s="156" t="s">
        <v>2690</v>
      </c>
      <c r="R52" s="44"/>
      <c r="S52" s="44"/>
      <c r="T52" s="101"/>
      <c r="U52" s="101"/>
      <c r="V52" s="101"/>
      <c r="W52" s="78"/>
      <c r="X52" s="69"/>
    </row>
    <row r="53" spans="1:24" s="123" customFormat="1" ht="18" x14ac:dyDescent="0.25">
      <c r="A53" s="132" t="str">
        <f>VLOOKUP(E53,'LISTADO ATM'!$A$2:$C$901,3,0)</f>
        <v>NORTE</v>
      </c>
      <c r="B53" s="126">
        <v>3336005462</v>
      </c>
      <c r="C53" s="96">
        <v>44436.798958333333</v>
      </c>
      <c r="D53" s="96" t="s">
        <v>2460</v>
      </c>
      <c r="E53" s="126">
        <v>752</v>
      </c>
      <c r="F53" s="132" t="str">
        <f>VLOOKUP(E53,VIP!$A$2:$O15539,2,0)</f>
        <v>DRBR280</v>
      </c>
      <c r="G53" s="132" t="str">
        <f>VLOOKUP(E53,'LISTADO ATM'!$A$2:$B$900,2,0)</f>
        <v xml:space="preserve">ATM UNP Las Carolinas (La Vega) </v>
      </c>
      <c r="H53" s="132" t="str">
        <f>VLOOKUP(E53,VIP!$A$2:$O20500,7,FALSE)</f>
        <v>Si</v>
      </c>
      <c r="I53" s="132" t="str">
        <f>VLOOKUP(E53,VIP!$A$2:$O12465,8,FALSE)</f>
        <v>Si</v>
      </c>
      <c r="J53" s="132" t="str">
        <f>VLOOKUP(E53,VIP!$A$2:$O12415,8,FALSE)</f>
        <v>Si</v>
      </c>
      <c r="K53" s="132" t="str">
        <f>VLOOKUP(E53,VIP!$A$2:$O15989,6,0)</f>
        <v>SI</v>
      </c>
      <c r="L53" s="130" t="s">
        <v>2434</v>
      </c>
      <c r="M53" s="157" t="s">
        <v>2533</v>
      </c>
      <c r="N53" s="95" t="s">
        <v>2444</v>
      </c>
      <c r="O53" s="132" t="s">
        <v>2624</v>
      </c>
      <c r="P53" s="145"/>
      <c r="Q53" s="156" t="s">
        <v>2653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ESTE</v>
      </c>
      <c r="B54" s="126">
        <v>3336005463</v>
      </c>
      <c r="C54" s="96">
        <v>44436.810891203706</v>
      </c>
      <c r="D54" s="96" t="s">
        <v>2460</v>
      </c>
      <c r="E54" s="126">
        <v>385</v>
      </c>
      <c r="F54" s="132" t="str">
        <f>VLOOKUP(E54,VIP!$A$2:$O15538,2,0)</f>
        <v>DRBR385</v>
      </c>
      <c r="G54" s="132" t="str">
        <f>VLOOKUP(E54,'LISTADO ATM'!$A$2:$B$900,2,0)</f>
        <v xml:space="preserve">ATM Plaza Verón I </v>
      </c>
      <c r="H54" s="132" t="str">
        <f>VLOOKUP(E54,VIP!$A$2:$O20499,7,FALSE)</f>
        <v>Si</v>
      </c>
      <c r="I54" s="132" t="str">
        <f>VLOOKUP(E54,VIP!$A$2:$O12464,8,FALSE)</f>
        <v>Si</v>
      </c>
      <c r="J54" s="132" t="str">
        <f>VLOOKUP(E54,VIP!$A$2:$O12414,8,FALSE)</f>
        <v>Si</v>
      </c>
      <c r="K54" s="132" t="str">
        <f>VLOOKUP(E54,VIP!$A$2:$O15988,6,0)</f>
        <v>NO</v>
      </c>
      <c r="L54" s="130" t="s">
        <v>2434</v>
      </c>
      <c r="M54" s="157" t="s">
        <v>2533</v>
      </c>
      <c r="N54" s="95" t="s">
        <v>2444</v>
      </c>
      <c r="O54" s="132" t="s">
        <v>2624</v>
      </c>
      <c r="P54" s="145"/>
      <c r="Q54" s="156" t="s">
        <v>2654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ESTE</v>
      </c>
      <c r="B55" s="126">
        <v>3336005465</v>
      </c>
      <c r="C55" s="96">
        <v>44436.814722222225</v>
      </c>
      <c r="D55" s="96" t="s">
        <v>2441</v>
      </c>
      <c r="E55" s="126">
        <v>480</v>
      </c>
      <c r="F55" s="132" t="str">
        <f>VLOOKUP(E55,VIP!$A$2:$O15536,2,0)</f>
        <v>DRBR480</v>
      </c>
      <c r="G55" s="132" t="str">
        <f>VLOOKUP(E55,'LISTADO ATM'!$A$2:$B$900,2,0)</f>
        <v>ATM UNP Farmaconal Higuey</v>
      </c>
      <c r="H55" s="132" t="str">
        <f>VLOOKUP(E55,VIP!$A$2:$O20497,7,FALSE)</f>
        <v>N/A</v>
      </c>
      <c r="I55" s="132" t="str">
        <f>VLOOKUP(E55,VIP!$A$2:$O12462,8,FALSE)</f>
        <v>N/A</v>
      </c>
      <c r="J55" s="132" t="str">
        <f>VLOOKUP(E55,VIP!$A$2:$O12412,8,FALSE)</f>
        <v>N/A</v>
      </c>
      <c r="K55" s="132" t="str">
        <f>VLOOKUP(E55,VIP!$A$2:$O15986,6,0)</f>
        <v>N/A</v>
      </c>
      <c r="L55" s="130" t="s">
        <v>2410</v>
      </c>
      <c r="M55" s="95" t="s">
        <v>2438</v>
      </c>
      <c r="N55" s="95" t="s">
        <v>2444</v>
      </c>
      <c r="O55" s="132" t="s">
        <v>2445</v>
      </c>
      <c r="P55" s="145"/>
      <c r="Q55" s="129" t="s">
        <v>2410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SUR</v>
      </c>
      <c r="B56" s="126">
        <v>3336005466</v>
      </c>
      <c r="C56" s="96">
        <v>44436.817754629628</v>
      </c>
      <c r="D56" s="96" t="s">
        <v>2460</v>
      </c>
      <c r="E56" s="126">
        <v>962</v>
      </c>
      <c r="F56" s="132" t="str">
        <f>VLOOKUP(E56,VIP!$A$2:$O15535,2,0)</f>
        <v>DRBR962</v>
      </c>
      <c r="G56" s="132" t="str">
        <f>VLOOKUP(E56,'LISTADO ATM'!$A$2:$B$900,2,0)</f>
        <v xml:space="preserve">ATM Oficina Villa Ofelia II (San Juan) </v>
      </c>
      <c r="H56" s="132" t="str">
        <f>VLOOKUP(E56,VIP!$A$2:$O20496,7,FALSE)</f>
        <v>Si</v>
      </c>
      <c r="I56" s="132" t="str">
        <f>VLOOKUP(E56,VIP!$A$2:$O12461,8,FALSE)</f>
        <v>Si</v>
      </c>
      <c r="J56" s="132" t="str">
        <f>VLOOKUP(E56,VIP!$A$2:$O12411,8,FALSE)</f>
        <v>Si</v>
      </c>
      <c r="K56" s="132" t="str">
        <f>VLOOKUP(E56,VIP!$A$2:$O15985,6,0)</f>
        <v>NO</v>
      </c>
      <c r="L56" s="130" t="s">
        <v>2434</v>
      </c>
      <c r="M56" s="157" t="s">
        <v>2533</v>
      </c>
      <c r="N56" s="95" t="s">
        <v>2444</v>
      </c>
      <c r="O56" s="132" t="s">
        <v>2624</v>
      </c>
      <c r="P56" s="145"/>
      <c r="Q56" s="156" t="s">
        <v>2655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NORTE</v>
      </c>
      <c r="B57" s="126">
        <v>3336005467</v>
      </c>
      <c r="C57" s="96">
        <v>44436.822314814817</v>
      </c>
      <c r="D57" s="96" t="s">
        <v>2460</v>
      </c>
      <c r="E57" s="126">
        <v>965</v>
      </c>
      <c r="F57" s="132" t="str">
        <f>VLOOKUP(E57,VIP!$A$2:$O15534,2,0)</f>
        <v>DRBR965</v>
      </c>
      <c r="G57" s="132" t="str">
        <f>VLOOKUP(E57,'LISTADO ATM'!$A$2:$B$900,2,0)</f>
        <v xml:space="preserve">ATM S/M La Fuente FUN (Santiago) </v>
      </c>
      <c r="H57" s="132" t="str">
        <f>VLOOKUP(E57,VIP!$A$2:$O20495,7,FALSE)</f>
        <v>Si</v>
      </c>
      <c r="I57" s="132" t="str">
        <f>VLOOKUP(E57,VIP!$A$2:$O12460,8,FALSE)</f>
        <v>Si</v>
      </c>
      <c r="J57" s="132" t="str">
        <f>VLOOKUP(E57,VIP!$A$2:$O12410,8,FALSE)</f>
        <v>Si</v>
      </c>
      <c r="K57" s="132" t="str">
        <f>VLOOKUP(E57,VIP!$A$2:$O15984,6,0)</f>
        <v>NO</v>
      </c>
      <c r="L57" s="130" t="s">
        <v>2410</v>
      </c>
      <c r="M57" s="157" t="s">
        <v>2533</v>
      </c>
      <c r="N57" s="95" t="s">
        <v>2444</v>
      </c>
      <c r="O57" s="132" t="s">
        <v>2624</v>
      </c>
      <c r="P57" s="145"/>
      <c r="Q57" s="156" t="s">
        <v>2702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ESTE</v>
      </c>
      <c r="B58" s="126">
        <v>3336005468</v>
      </c>
      <c r="C58" s="96">
        <v>44436.823564814818</v>
      </c>
      <c r="D58" s="96" t="s">
        <v>2460</v>
      </c>
      <c r="E58" s="126">
        <v>399</v>
      </c>
      <c r="F58" s="132" t="str">
        <f>VLOOKUP(E58,VIP!$A$2:$O15533,2,0)</f>
        <v>DRBR399</v>
      </c>
      <c r="G58" s="132" t="str">
        <f>VLOOKUP(E58,'LISTADO ATM'!$A$2:$B$900,2,0)</f>
        <v xml:space="preserve">ATM Oficina La Romana II </v>
      </c>
      <c r="H58" s="132" t="str">
        <f>VLOOKUP(E58,VIP!$A$2:$O20494,7,FALSE)</f>
        <v>Si</v>
      </c>
      <c r="I58" s="132" t="str">
        <f>VLOOKUP(E58,VIP!$A$2:$O12459,8,FALSE)</f>
        <v>Si</v>
      </c>
      <c r="J58" s="132" t="str">
        <f>VLOOKUP(E58,VIP!$A$2:$O12409,8,FALSE)</f>
        <v>Si</v>
      </c>
      <c r="K58" s="132" t="str">
        <f>VLOOKUP(E58,VIP!$A$2:$O15983,6,0)</f>
        <v>NO</v>
      </c>
      <c r="L58" s="130" t="s">
        <v>2410</v>
      </c>
      <c r="M58" s="95" t="s">
        <v>2438</v>
      </c>
      <c r="N58" s="95" t="s">
        <v>2444</v>
      </c>
      <c r="O58" s="132" t="s">
        <v>2624</v>
      </c>
      <c r="P58" s="145"/>
      <c r="Q58" s="129" t="s">
        <v>2410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ESTE</v>
      </c>
      <c r="B59" s="126">
        <v>3336005471</v>
      </c>
      <c r="C59" s="96">
        <v>44436.846712962964</v>
      </c>
      <c r="D59" s="96" t="s">
        <v>2174</v>
      </c>
      <c r="E59" s="126">
        <v>963</v>
      </c>
      <c r="F59" s="132" t="str">
        <f>VLOOKUP(E59,VIP!$A$2:$O15536,2,0)</f>
        <v>DRBR963</v>
      </c>
      <c r="G59" s="132" t="str">
        <f>VLOOKUP(E59,'LISTADO ATM'!$A$2:$B$900,2,0)</f>
        <v xml:space="preserve">ATM Multiplaza La Romana </v>
      </c>
      <c r="H59" s="132" t="str">
        <f>VLOOKUP(E59,VIP!$A$2:$O20497,7,FALSE)</f>
        <v>Si</v>
      </c>
      <c r="I59" s="132" t="str">
        <f>VLOOKUP(E59,VIP!$A$2:$O12462,8,FALSE)</f>
        <v>Si</v>
      </c>
      <c r="J59" s="132" t="str">
        <f>VLOOKUP(E59,VIP!$A$2:$O12412,8,FALSE)</f>
        <v>Si</v>
      </c>
      <c r="K59" s="132" t="str">
        <f>VLOOKUP(E59,VIP!$A$2:$O15986,6,0)</f>
        <v>NO</v>
      </c>
      <c r="L59" s="130" t="s">
        <v>2456</v>
      </c>
      <c r="M59" s="157" t="s">
        <v>2533</v>
      </c>
      <c r="N59" s="95" t="s">
        <v>2444</v>
      </c>
      <c r="O59" s="132" t="s">
        <v>2446</v>
      </c>
      <c r="P59" s="145"/>
      <c r="Q59" s="156" t="s">
        <v>2652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NORTE</v>
      </c>
      <c r="B60" s="126">
        <v>3336005478</v>
      </c>
      <c r="C60" s="96">
        <v>44436.884351851855</v>
      </c>
      <c r="D60" s="96" t="s">
        <v>2460</v>
      </c>
      <c r="E60" s="126">
        <v>380</v>
      </c>
      <c r="F60" s="132" t="str">
        <f>VLOOKUP(E60,VIP!$A$2:$O15532,2,0)</f>
        <v>DRBR380</v>
      </c>
      <c r="G60" s="132" t="str">
        <f>VLOOKUP(E60,'LISTADO ATM'!$A$2:$B$900,2,0)</f>
        <v xml:space="preserve">ATM Oficina Navarrete </v>
      </c>
      <c r="H60" s="132" t="str">
        <f>VLOOKUP(E60,VIP!$A$2:$O20493,7,FALSE)</f>
        <v>Si</v>
      </c>
      <c r="I60" s="132" t="str">
        <f>VLOOKUP(E60,VIP!$A$2:$O12458,8,FALSE)</f>
        <v>Si</v>
      </c>
      <c r="J60" s="132" t="str">
        <f>VLOOKUP(E60,VIP!$A$2:$O12408,8,FALSE)</f>
        <v>Si</v>
      </c>
      <c r="K60" s="132" t="str">
        <f>VLOOKUP(E60,VIP!$A$2:$O15982,6,0)</f>
        <v>NO</v>
      </c>
      <c r="L60" s="130" t="s">
        <v>2434</v>
      </c>
      <c r="M60" s="95" t="s">
        <v>2438</v>
      </c>
      <c r="N60" s="95" t="s">
        <v>2444</v>
      </c>
      <c r="O60" s="132" t="s">
        <v>2624</v>
      </c>
      <c r="P60" s="145"/>
      <c r="Q60" s="129" t="s">
        <v>2434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ESTE</v>
      </c>
      <c r="B61" s="126">
        <v>3336005479</v>
      </c>
      <c r="C61" s="96">
        <v>44436.887314814812</v>
      </c>
      <c r="D61" s="96" t="s">
        <v>2460</v>
      </c>
      <c r="E61" s="126">
        <v>386</v>
      </c>
      <c r="F61" s="132" t="str">
        <f>VLOOKUP(E61,VIP!$A$2:$O15531,2,0)</f>
        <v>DRBR386</v>
      </c>
      <c r="G61" s="132" t="str">
        <f>VLOOKUP(E61,'LISTADO ATM'!$A$2:$B$900,2,0)</f>
        <v xml:space="preserve">ATM Plaza Verón II </v>
      </c>
      <c r="H61" s="132" t="str">
        <f>VLOOKUP(E61,VIP!$A$2:$O20492,7,FALSE)</f>
        <v>Si</v>
      </c>
      <c r="I61" s="132" t="str">
        <f>VLOOKUP(E61,VIP!$A$2:$O12457,8,FALSE)</f>
        <v>Si</v>
      </c>
      <c r="J61" s="132" t="str">
        <f>VLOOKUP(E61,VIP!$A$2:$O12407,8,FALSE)</f>
        <v>Si</v>
      </c>
      <c r="K61" s="132" t="str">
        <f>VLOOKUP(E61,VIP!$A$2:$O15981,6,0)</f>
        <v>NO</v>
      </c>
      <c r="L61" s="130" t="s">
        <v>2434</v>
      </c>
      <c r="M61" s="157" t="s">
        <v>2533</v>
      </c>
      <c r="N61" s="95" t="s">
        <v>2444</v>
      </c>
      <c r="O61" s="132" t="s">
        <v>2624</v>
      </c>
      <c r="P61" s="145"/>
      <c r="Q61" s="156" t="s">
        <v>2656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DISTRITO NACIONAL</v>
      </c>
      <c r="B62" s="126">
        <v>3336005481</v>
      </c>
      <c r="C62" s="96">
        <v>44436.921574074076</v>
      </c>
      <c r="D62" s="96" t="s">
        <v>2441</v>
      </c>
      <c r="E62" s="126">
        <v>363</v>
      </c>
      <c r="F62" s="132" t="str">
        <f>VLOOKUP(E62,VIP!$A$2:$O15529,2,0)</f>
        <v>DRBR363</v>
      </c>
      <c r="G62" s="132" t="str">
        <f>VLOOKUP(E62,'LISTADO ATM'!$A$2:$B$900,2,0)</f>
        <v>ATM Sirena Villa Mella</v>
      </c>
      <c r="H62" s="132" t="str">
        <f>VLOOKUP(E62,VIP!$A$2:$O20490,7,FALSE)</f>
        <v>N/A</v>
      </c>
      <c r="I62" s="132" t="str">
        <f>VLOOKUP(E62,VIP!$A$2:$O12455,8,FALSE)</f>
        <v>N/A</v>
      </c>
      <c r="J62" s="132" t="str">
        <f>VLOOKUP(E62,VIP!$A$2:$O12405,8,FALSE)</f>
        <v>N/A</v>
      </c>
      <c r="K62" s="132" t="str">
        <f>VLOOKUP(E62,VIP!$A$2:$O15979,6,0)</f>
        <v>N/A</v>
      </c>
      <c r="L62" s="130" t="s">
        <v>2410</v>
      </c>
      <c r="M62" s="157" t="s">
        <v>2533</v>
      </c>
      <c r="N62" s="95" t="s">
        <v>2444</v>
      </c>
      <c r="O62" s="132" t="s">
        <v>2445</v>
      </c>
      <c r="P62" s="132"/>
      <c r="Q62" s="156" t="s">
        <v>2703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ESTE</v>
      </c>
      <c r="B63" s="126">
        <v>3336005482</v>
      </c>
      <c r="C63" s="96">
        <v>44436.944444444445</v>
      </c>
      <c r="D63" s="96" t="s">
        <v>2174</v>
      </c>
      <c r="E63" s="126">
        <v>631</v>
      </c>
      <c r="F63" s="132" t="str">
        <f>VLOOKUP(E63,VIP!$A$2:$O15528,2,0)</f>
        <v>DRBR417</v>
      </c>
      <c r="G63" s="132" t="str">
        <f>VLOOKUP(E63,'LISTADO ATM'!$A$2:$B$900,2,0)</f>
        <v xml:space="preserve">ATM ASOCODEQUI (San Pedro) </v>
      </c>
      <c r="H63" s="132" t="str">
        <f>VLOOKUP(E63,VIP!$A$2:$O20489,7,FALSE)</f>
        <v>Si</v>
      </c>
      <c r="I63" s="132" t="str">
        <f>VLOOKUP(E63,VIP!$A$2:$O12454,8,FALSE)</f>
        <v>Si</v>
      </c>
      <c r="J63" s="132" t="str">
        <f>VLOOKUP(E63,VIP!$A$2:$O12404,8,FALSE)</f>
        <v>Si</v>
      </c>
      <c r="K63" s="132" t="str">
        <f>VLOOKUP(E63,VIP!$A$2:$O15978,6,0)</f>
        <v>NO</v>
      </c>
      <c r="L63" s="155" t="s">
        <v>2625</v>
      </c>
      <c r="M63" s="157" t="s">
        <v>2533</v>
      </c>
      <c r="N63" s="95" t="s">
        <v>2444</v>
      </c>
      <c r="O63" s="132" t="s">
        <v>2446</v>
      </c>
      <c r="P63" s="145"/>
      <c r="Q63" s="156" t="s">
        <v>2698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NORTE</v>
      </c>
      <c r="B64" s="126">
        <v>3336005487</v>
      </c>
      <c r="C64" s="96">
        <v>44436.98605324074</v>
      </c>
      <c r="D64" s="96" t="s">
        <v>2460</v>
      </c>
      <c r="E64" s="126">
        <v>292</v>
      </c>
      <c r="F64" s="132" t="str">
        <f>VLOOKUP(E64,VIP!$A$2:$O15535,2,0)</f>
        <v>DRBR292</v>
      </c>
      <c r="G64" s="132" t="str">
        <f>VLOOKUP(E64,'LISTADO ATM'!$A$2:$B$900,2,0)</f>
        <v xml:space="preserve">ATM UNP Castañuelas (Montecristi) </v>
      </c>
      <c r="H64" s="132" t="str">
        <f>VLOOKUP(E64,VIP!$A$2:$O20496,7,FALSE)</f>
        <v>Si</v>
      </c>
      <c r="I64" s="132" t="str">
        <f>VLOOKUP(E64,VIP!$A$2:$O12461,8,FALSE)</f>
        <v>Si</v>
      </c>
      <c r="J64" s="132" t="str">
        <f>VLOOKUP(E64,VIP!$A$2:$O12411,8,FALSE)</f>
        <v>Si</v>
      </c>
      <c r="K64" s="132" t="str">
        <f>VLOOKUP(E64,VIP!$A$2:$O15985,6,0)</f>
        <v>NO</v>
      </c>
      <c r="L64" s="155" t="s">
        <v>2548</v>
      </c>
      <c r="M64" s="157" t="s">
        <v>2533</v>
      </c>
      <c r="N64" s="95" t="s">
        <v>2444</v>
      </c>
      <c r="O64" s="132" t="s">
        <v>2624</v>
      </c>
      <c r="P64" s="145"/>
      <c r="Q64" s="156" t="s">
        <v>2657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DISTRITO NACIONAL</v>
      </c>
      <c r="B65" s="126" t="s">
        <v>2644</v>
      </c>
      <c r="C65" s="96">
        <v>44437.098611111112</v>
      </c>
      <c r="D65" s="96" t="s">
        <v>2441</v>
      </c>
      <c r="E65" s="126">
        <v>139</v>
      </c>
      <c r="F65" s="132" t="str">
        <f>VLOOKUP(E65,VIP!$A$2:$O15564,2,0)</f>
        <v>DRBR139</v>
      </c>
      <c r="G65" s="132" t="str">
        <f>VLOOKUP(E65,'LISTADO ATM'!$A$2:$B$900,2,0)</f>
        <v xml:space="preserve">ATM Oficina Plaza Lama Zona Oriental I </v>
      </c>
      <c r="H65" s="132" t="str">
        <f>VLOOKUP(E65,VIP!$A$2:$O20525,7,FALSE)</f>
        <v>Si</v>
      </c>
      <c r="I65" s="132" t="str">
        <f>VLOOKUP(E65,VIP!$A$2:$O12490,8,FALSE)</f>
        <v>Si</v>
      </c>
      <c r="J65" s="132" t="str">
        <f>VLOOKUP(E65,VIP!$A$2:$O12440,8,FALSE)</f>
        <v>Si</v>
      </c>
      <c r="K65" s="132" t="str">
        <f>VLOOKUP(E65,VIP!$A$2:$O16014,6,0)</f>
        <v>NO</v>
      </c>
      <c r="L65" s="155" t="s">
        <v>2434</v>
      </c>
      <c r="M65" s="95" t="s">
        <v>2438</v>
      </c>
      <c r="N65" s="95" t="s">
        <v>2444</v>
      </c>
      <c r="O65" s="132" t="s">
        <v>2445</v>
      </c>
      <c r="P65" s="145"/>
      <c r="Q65" s="129" t="s">
        <v>2434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DISTRITO NACIONAL</v>
      </c>
      <c r="B66" s="126">
        <v>3336005496</v>
      </c>
      <c r="C66" s="96">
        <v>44437.10496527778</v>
      </c>
      <c r="D66" s="96" t="s">
        <v>2441</v>
      </c>
      <c r="E66" s="126">
        <v>718</v>
      </c>
      <c r="F66" s="132" t="str">
        <f>VLOOKUP(E66,VIP!$A$2:$O15532,2,0)</f>
        <v>DRBR24Y</v>
      </c>
      <c r="G66" s="132" t="str">
        <f>VLOOKUP(E66,'LISTADO ATM'!$A$2:$B$900,2,0)</f>
        <v xml:space="preserve">ATM Feria Ganadera </v>
      </c>
      <c r="H66" s="132" t="str">
        <f>VLOOKUP(E66,VIP!$A$2:$O20493,7,FALSE)</f>
        <v>Si</v>
      </c>
      <c r="I66" s="132" t="str">
        <f>VLOOKUP(E66,VIP!$A$2:$O12458,8,FALSE)</f>
        <v>Si</v>
      </c>
      <c r="J66" s="132" t="str">
        <f>VLOOKUP(E66,VIP!$A$2:$O12408,8,FALSE)</f>
        <v>Si</v>
      </c>
      <c r="K66" s="132" t="str">
        <f>VLOOKUP(E66,VIP!$A$2:$O15982,6,0)</f>
        <v>NO</v>
      </c>
      <c r="L66" s="130" t="s">
        <v>2410</v>
      </c>
      <c r="M66" s="157" t="s">
        <v>2533</v>
      </c>
      <c r="N66" s="95" t="s">
        <v>2444</v>
      </c>
      <c r="O66" s="132" t="s">
        <v>2445</v>
      </c>
      <c r="P66" s="145"/>
      <c r="Q66" s="156" t="s">
        <v>2658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DISTRITO NACIONAL</v>
      </c>
      <c r="B67" s="126">
        <v>3336005497</v>
      </c>
      <c r="C67" s="96">
        <v>44437.147858796299</v>
      </c>
      <c r="D67" s="96" t="s">
        <v>2460</v>
      </c>
      <c r="E67" s="126">
        <v>957</v>
      </c>
      <c r="F67" s="132" t="str">
        <f>VLOOKUP(E67,VIP!$A$2:$O15531,2,0)</f>
        <v>DRBR23F</v>
      </c>
      <c r="G67" s="132" t="str">
        <f>VLOOKUP(E67,'LISTADO ATM'!$A$2:$B$900,2,0)</f>
        <v xml:space="preserve">ATM Oficina Venezuela </v>
      </c>
      <c r="H67" s="132" t="str">
        <f>VLOOKUP(E67,VIP!$A$2:$O20492,7,FALSE)</f>
        <v>Si</v>
      </c>
      <c r="I67" s="132" t="str">
        <f>VLOOKUP(E67,VIP!$A$2:$O12457,8,FALSE)</f>
        <v>Si</v>
      </c>
      <c r="J67" s="132" t="str">
        <f>VLOOKUP(E67,VIP!$A$2:$O12407,8,FALSE)</f>
        <v>Si</v>
      </c>
      <c r="K67" s="132" t="str">
        <f>VLOOKUP(E67,VIP!$A$2:$O15981,6,0)</f>
        <v>SI</v>
      </c>
      <c r="L67" s="130" t="s">
        <v>2456</v>
      </c>
      <c r="M67" s="157" t="s">
        <v>2533</v>
      </c>
      <c r="N67" s="95" t="s">
        <v>2444</v>
      </c>
      <c r="O67" s="132" t="s">
        <v>2633</v>
      </c>
      <c r="P67" s="145"/>
      <c r="Q67" s="156" t="s">
        <v>2702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ESTE</v>
      </c>
      <c r="B68" s="126">
        <v>3336005499</v>
      </c>
      <c r="C68" s="96">
        <v>44437.15121527778</v>
      </c>
      <c r="D68" s="96" t="s">
        <v>2460</v>
      </c>
      <c r="E68" s="126">
        <v>211</v>
      </c>
      <c r="F68" s="132" t="str">
        <f>VLOOKUP(E68,VIP!$A$2:$O15529,2,0)</f>
        <v>DRBR211</v>
      </c>
      <c r="G68" s="132" t="str">
        <f>VLOOKUP(E68,'LISTADO ATM'!$A$2:$B$900,2,0)</f>
        <v xml:space="preserve">ATM Oficina La Romana I </v>
      </c>
      <c r="H68" s="132" t="str">
        <f>VLOOKUP(E68,VIP!$A$2:$O20490,7,FALSE)</f>
        <v>Si</v>
      </c>
      <c r="I68" s="132" t="str">
        <f>VLOOKUP(E68,VIP!$A$2:$O12455,8,FALSE)</f>
        <v>Si</v>
      </c>
      <c r="J68" s="132" t="str">
        <f>VLOOKUP(E68,VIP!$A$2:$O12405,8,FALSE)</f>
        <v>Si</v>
      </c>
      <c r="K68" s="132" t="str">
        <f>VLOOKUP(E68,VIP!$A$2:$O15979,6,0)</f>
        <v>NO</v>
      </c>
      <c r="L68" s="130" t="s">
        <v>2410</v>
      </c>
      <c r="M68" s="157" t="s">
        <v>2533</v>
      </c>
      <c r="N68" s="95" t="s">
        <v>2444</v>
      </c>
      <c r="O68" s="132" t="s">
        <v>2633</v>
      </c>
      <c r="P68" s="145"/>
      <c r="Q68" s="156" t="s">
        <v>2659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NORTE</v>
      </c>
      <c r="B69" s="126">
        <v>3336005506</v>
      </c>
      <c r="C69" s="96">
        <v>44437.350115740737</v>
      </c>
      <c r="D69" s="96" t="s">
        <v>2460</v>
      </c>
      <c r="E69" s="126">
        <v>8</v>
      </c>
      <c r="F69" s="132" t="str">
        <f>VLOOKUP(E69,VIP!$A$2:$O15536,2,0)</f>
        <v>DRBR008</v>
      </c>
      <c r="G69" s="132" t="str">
        <f>VLOOKUP(E69,'LISTADO ATM'!$A$2:$B$900,2,0)</f>
        <v>ATM Autoservicio Yaque</v>
      </c>
      <c r="H69" s="132" t="str">
        <f>VLOOKUP(E69,VIP!$A$2:$O20497,7,FALSE)</f>
        <v>Si</v>
      </c>
      <c r="I69" s="132" t="str">
        <f>VLOOKUP(E69,VIP!$A$2:$O12462,8,FALSE)</f>
        <v>Si</v>
      </c>
      <c r="J69" s="132" t="str">
        <f>VLOOKUP(E69,VIP!$A$2:$O12412,8,FALSE)</f>
        <v>Si</v>
      </c>
      <c r="K69" s="132" t="str">
        <f>VLOOKUP(E69,VIP!$A$2:$O15986,6,0)</f>
        <v>NO</v>
      </c>
      <c r="L69" s="130" t="s">
        <v>2623</v>
      </c>
      <c r="M69" s="95" t="s">
        <v>2438</v>
      </c>
      <c r="N69" s="95" t="s">
        <v>2444</v>
      </c>
      <c r="O69" s="132" t="s">
        <v>2461</v>
      </c>
      <c r="P69" s="145"/>
      <c r="Q69" s="129" t="s">
        <v>2623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NORTE</v>
      </c>
      <c r="B70" s="126">
        <v>3336005507</v>
      </c>
      <c r="C70" s="96">
        <v>44437.352303240739</v>
      </c>
      <c r="D70" s="96" t="s">
        <v>2634</v>
      </c>
      <c r="E70" s="126">
        <v>88</v>
      </c>
      <c r="F70" s="132" t="str">
        <f>VLOOKUP(E70,VIP!$A$2:$O15535,2,0)</f>
        <v>DRBR088</v>
      </c>
      <c r="G70" s="132" t="str">
        <f>VLOOKUP(E70,'LISTADO ATM'!$A$2:$B$900,2,0)</f>
        <v xml:space="preserve">ATM S/M La Fuente (Santiago) </v>
      </c>
      <c r="H70" s="132" t="str">
        <f>VLOOKUP(E70,VIP!$A$2:$O20496,7,FALSE)</f>
        <v>Si</v>
      </c>
      <c r="I70" s="132" t="str">
        <f>VLOOKUP(E70,VIP!$A$2:$O12461,8,FALSE)</f>
        <v>Si</v>
      </c>
      <c r="J70" s="132" t="str">
        <f>VLOOKUP(E70,VIP!$A$2:$O12411,8,FALSE)</f>
        <v>Si</v>
      </c>
      <c r="K70" s="132" t="str">
        <f>VLOOKUP(E70,VIP!$A$2:$O15985,6,0)</f>
        <v>NO</v>
      </c>
      <c r="L70" s="130" t="s">
        <v>2548</v>
      </c>
      <c r="M70" s="157" t="s">
        <v>2533</v>
      </c>
      <c r="N70" s="95" t="s">
        <v>2444</v>
      </c>
      <c r="O70" s="132" t="s">
        <v>2635</v>
      </c>
      <c r="P70" s="145"/>
      <c r="Q70" s="156" t="s">
        <v>2696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SUR</v>
      </c>
      <c r="B71" s="126">
        <v>3336005513</v>
      </c>
      <c r="C71" s="96">
        <v>44437.430972222224</v>
      </c>
      <c r="D71" s="96" t="s">
        <v>2460</v>
      </c>
      <c r="E71" s="126">
        <v>677</v>
      </c>
      <c r="F71" s="132" t="str">
        <f>VLOOKUP(E71,VIP!$A$2:$O15533,2,0)</f>
        <v>DRBR677</v>
      </c>
      <c r="G71" s="132" t="str">
        <f>VLOOKUP(E71,'LISTADO ATM'!$A$2:$B$900,2,0)</f>
        <v>ATM PBG Villa Jaragua</v>
      </c>
      <c r="H71" s="132" t="str">
        <f>VLOOKUP(E71,VIP!$A$2:$O20494,7,FALSE)</f>
        <v>Si</v>
      </c>
      <c r="I71" s="132" t="str">
        <f>VLOOKUP(E71,VIP!$A$2:$O12459,8,FALSE)</f>
        <v>Si</v>
      </c>
      <c r="J71" s="132" t="str">
        <f>VLOOKUP(E71,VIP!$A$2:$O12409,8,FALSE)</f>
        <v>Si</v>
      </c>
      <c r="K71" s="132" t="str">
        <f>VLOOKUP(E71,VIP!$A$2:$O15983,6,0)</f>
        <v>SI</v>
      </c>
      <c r="L71" s="130" t="s">
        <v>2410</v>
      </c>
      <c r="M71" s="157" t="s">
        <v>2533</v>
      </c>
      <c r="N71" s="95" t="s">
        <v>2444</v>
      </c>
      <c r="O71" s="132" t="s">
        <v>2461</v>
      </c>
      <c r="P71" s="132"/>
      <c r="Q71" s="156" t="s">
        <v>2702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DISTRITO NACIONAL</v>
      </c>
      <c r="B72" s="126">
        <v>3336005519</v>
      </c>
      <c r="C72" s="96">
        <v>44437.447800925926</v>
      </c>
      <c r="D72" s="96" t="s">
        <v>2460</v>
      </c>
      <c r="E72" s="126">
        <v>347</v>
      </c>
      <c r="F72" s="132" t="str">
        <f>VLOOKUP(E72,VIP!$A$2:$O15531,2,0)</f>
        <v>DRBR347</v>
      </c>
      <c r="G72" s="132" t="str">
        <f>VLOOKUP(E72,'LISTADO ATM'!$A$2:$B$900,2,0)</f>
        <v>ATM Patio de Colombia</v>
      </c>
      <c r="H72" s="132" t="str">
        <f>VLOOKUP(E72,VIP!$A$2:$O20492,7,FALSE)</f>
        <v>N/A</v>
      </c>
      <c r="I72" s="132" t="str">
        <f>VLOOKUP(E72,VIP!$A$2:$O12457,8,FALSE)</f>
        <v>N/A</v>
      </c>
      <c r="J72" s="132" t="str">
        <f>VLOOKUP(E72,VIP!$A$2:$O12407,8,FALSE)</f>
        <v>N/A</v>
      </c>
      <c r="K72" s="132" t="str">
        <f>VLOOKUP(E72,VIP!$A$2:$O15981,6,0)</f>
        <v>N/A</v>
      </c>
      <c r="L72" s="130" t="s">
        <v>2410</v>
      </c>
      <c r="M72" s="95" t="s">
        <v>2438</v>
      </c>
      <c r="N72" s="95" t="s">
        <v>2444</v>
      </c>
      <c r="O72" s="132" t="s">
        <v>2461</v>
      </c>
      <c r="P72" s="145"/>
      <c r="Q72" s="129" t="s">
        <v>2410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ESTE</v>
      </c>
      <c r="B73" s="126">
        <v>3336005522</v>
      </c>
      <c r="C73" s="96">
        <v>44437.486574074072</v>
      </c>
      <c r="D73" s="96" t="s">
        <v>2174</v>
      </c>
      <c r="E73" s="126">
        <v>844</v>
      </c>
      <c r="F73" s="132" t="str">
        <f>VLOOKUP(E73,VIP!$A$2:$O15606,2,0)</f>
        <v>DRBR844</v>
      </c>
      <c r="G73" s="132" t="str">
        <f>VLOOKUP(E73,'LISTADO ATM'!$A$2:$B$900,2,0)</f>
        <v xml:space="preserve">ATM San Juan Shopping Center (Bávaro) </v>
      </c>
      <c r="H73" s="132" t="str">
        <f>VLOOKUP(E73,VIP!$A$2:$O20567,7,FALSE)</f>
        <v>Si</v>
      </c>
      <c r="I73" s="132" t="str">
        <f>VLOOKUP(E73,VIP!$A$2:$O12532,8,FALSE)</f>
        <v>Si</v>
      </c>
      <c r="J73" s="132" t="str">
        <f>VLOOKUP(E73,VIP!$A$2:$O12482,8,FALSE)</f>
        <v>Si</v>
      </c>
      <c r="K73" s="132" t="str">
        <f>VLOOKUP(E73,VIP!$A$2:$O16056,6,0)</f>
        <v>NO</v>
      </c>
      <c r="L73" s="130" t="s">
        <v>2622</v>
      </c>
      <c r="M73" s="95" t="s">
        <v>2438</v>
      </c>
      <c r="N73" s="95" t="s">
        <v>2444</v>
      </c>
      <c r="O73" s="132" t="s">
        <v>2446</v>
      </c>
      <c r="P73" s="145"/>
      <c r="Q73" s="129" t="s">
        <v>2622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ESTE</v>
      </c>
      <c r="B74" s="126">
        <v>3336005527</v>
      </c>
      <c r="C74" s="96">
        <v>44437.514201388891</v>
      </c>
      <c r="D74" s="96" t="s">
        <v>2174</v>
      </c>
      <c r="E74" s="126">
        <v>104</v>
      </c>
      <c r="F74" s="132" t="str">
        <f>VLOOKUP(E74,VIP!$A$2:$O15604,2,0)</f>
        <v>DRBR104</v>
      </c>
      <c r="G74" s="132" t="str">
        <f>VLOOKUP(E74,'LISTADO ATM'!$A$2:$B$900,2,0)</f>
        <v xml:space="preserve">ATM Jumbo Higuey </v>
      </c>
      <c r="H74" s="132" t="str">
        <f>VLOOKUP(E74,VIP!$A$2:$O20565,7,FALSE)</f>
        <v>Si</v>
      </c>
      <c r="I74" s="132" t="str">
        <f>VLOOKUP(E74,VIP!$A$2:$O12530,8,FALSE)</f>
        <v>Si</v>
      </c>
      <c r="J74" s="132" t="str">
        <f>VLOOKUP(E74,VIP!$A$2:$O12480,8,FALSE)</f>
        <v>Si</v>
      </c>
      <c r="K74" s="132" t="str">
        <f>VLOOKUP(E74,VIP!$A$2:$O16054,6,0)</f>
        <v>NO</v>
      </c>
      <c r="L74" s="130" t="s">
        <v>2456</v>
      </c>
      <c r="M74" s="95" t="s">
        <v>2438</v>
      </c>
      <c r="N74" s="95" t="s">
        <v>2444</v>
      </c>
      <c r="O74" s="132" t="s">
        <v>2446</v>
      </c>
      <c r="P74" s="145"/>
      <c r="Q74" s="129" t="s">
        <v>2456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DISTRITO NACIONAL</v>
      </c>
      <c r="B75" s="126">
        <v>3336005529</v>
      </c>
      <c r="C75" s="96">
        <v>44437.51771990741</v>
      </c>
      <c r="D75" s="96" t="s">
        <v>2174</v>
      </c>
      <c r="E75" s="126">
        <v>422</v>
      </c>
      <c r="F75" s="132" t="str">
        <f>VLOOKUP(E75,VIP!$A$2:$O15602,2,0)</f>
        <v>DRBR422</v>
      </c>
      <c r="G75" s="132" t="str">
        <f>VLOOKUP(E75,'LISTADO ATM'!$A$2:$B$900,2,0)</f>
        <v xml:space="preserve">ATM Olé Manoguayabo </v>
      </c>
      <c r="H75" s="132" t="str">
        <f>VLOOKUP(E75,VIP!$A$2:$O20563,7,FALSE)</f>
        <v>Si</v>
      </c>
      <c r="I75" s="132" t="str">
        <f>VLOOKUP(E75,VIP!$A$2:$O12528,8,FALSE)</f>
        <v>Si</v>
      </c>
      <c r="J75" s="132" t="str">
        <f>VLOOKUP(E75,VIP!$A$2:$O12478,8,FALSE)</f>
        <v>Si</v>
      </c>
      <c r="K75" s="132" t="str">
        <f>VLOOKUP(E75,VIP!$A$2:$O16052,6,0)</f>
        <v>NO</v>
      </c>
      <c r="L75" s="130" t="s">
        <v>2456</v>
      </c>
      <c r="M75" s="95" t="s">
        <v>2438</v>
      </c>
      <c r="N75" s="95" t="s">
        <v>2444</v>
      </c>
      <c r="O75" s="132" t="s">
        <v>2446</v>
      </c>
      <c r="P75" s="132"/>
      <c r="Q75" s="129" t="s">
        <v>2456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NORTE</v>
      </c>
      <c r="B76" s="126">
        <v>3336005530</v>
      </c>
      <c r="C76" s="96">
        <v>44437.519814814812</v>
      </c>
      <c r="D76" s="96" t="s">
        <v>2634</v>
      </c>
      <c r="E76" s="126">
        <v>807</v>
      </c>
      <c r="F76" s="132" t="str">
        <f>VLOOKUP(E76,VIP!$A$2:$O15601,2,0)</f>
        <v>DRBR207</v>
      </c>
      <c r="G76" s="132" t="str">
        <f>VLOOKUP(E76,'LISTADO ATM'!$A$2:$B$900,2,0)</f>
        <v xml:space="preserve">ATM S/M Morel (Mao) </v>
      </c>
      <c r="H76" s="132" t="str">
        <f>VLOOKUP(E76,VIP!$A$2:$O20562,7,FALSE)</f>
        <v>Si</v>
      </c>
      <c r="I76" s="132" t="str">
        <f>VLOOKUP(E76,VIP!$A$2:$O12527,8,FALSE)</f>
        <v>Si</v>
      </c>
      <c r="J76" s="132" t="str">
        <f>VLOOKUP(E76,VIP!$A$2:$O12477,8,FALSE)</f>
        <v>Si</v>
      </c>
      <c r="K76" s="132" t="str">
        <f>VLOOKUP(E76,VIP!$A$2:$O16051,6,0)</f>
        <v>SI</v>
      </c>
      <c r="L76" s="130" t="s">
        <v>2410</v>
      </c>
      <c r="M76" s="157" t="s">
        <v>2533</v>
      </c>
      <c r="N76" s="95" t="s">
        <v>2444</v>
      </c>
      <c r="O76" s="132" t="s">
        <v>2635</v>
      </c>
      <c r="P76" s="132"/>
      <c r="Q76" s="156" t="s">
        <v>2704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DISTRITO NACIONAL</v>
      </c>
      <c r="B77" s="126">
        <v>3336005531</v>
      </c>
      <c r="C77" s="96">
        <v>44437.521238425928</v>
      </c>
      <c r="D77" s="96" t="s">
        <v>2174</v>
      </c>
      <c r="E77" s="126">
        <v>655</v>
      </c>
      <c r="F77" s="132" t="str">
        <f>VLOOKUP(E77,VIP!$A$2:$O15600,2,0)</f>
        <v>DRBR655</v>
      </c>
      <c r="G77" s="132" t="str">
        <f>VLOOKUP(E77,'LISTADO ATM'!$A$2:$B$900,2,0)</f>
        <v>ATM Farmacia Sandra</v>
      </c>
      <c r="H77" s="132" t="str">
        <f>VLOOKUP(E77,VIP!$A$2:$O20561,7,FALSE)</f>
        <v>Si</v>
      </c>
      <c r="I77" s="132" t="str">
        <f>VLOOKUP(E77,VIP!$A$2:$O12526,8,FALSE)</f>
        <v>Si</v>
      </c>
      <c r="J77" s="132" t="str">
        <f>VLOOKUP(E77,VIP!$A$2:$O12476,8,FALSE)</f>
        <v>Si</v>
      </c>
      <c r="K77" s="132" t="str">
        <f>VLOOKUP(E77,VIP!$A$2:$O16050,6,0)</f>
        <v>NO</v>
      </c>
      <c r="L77" s="130" t="s">
        <v>2456</v>
      </c>
      <c r="M77" s="157" t="s">
        <v>2533</v>
      </c>
      <c r="N77" s="95" t="s">
        <v>2444</v>
      </c>
      <c r="O77" s="132" t="s">
        <v>2446</v>
      </c>
      <c r="P77" s="145"/>
      <c r="Q77" s="156" t="s">
        <v>2714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SUR</v>
      </c>
      <c r="B78" s="126">
        <v>3336005532</v>
      </c>
      <c r="C78" s="96">
        <v>44437.52138888889</v>
      </c>
      <c r="D78" s="96" t="s">
        <v>2460</v>
      </c>
      <c r="E78" s="126">
        <v>45</v>
      </c>
      <c r="F78" s="132" t="str">
        <f>VLOOKUP(E78,VIP!$A$2:$O15599,2,0)</f>
        <v>DRBR045</v>
      </c>
      <c r="G78" s="132" t="str">
        <f>VLOOKUP(E78,'LISTADO ATM'!$A$2:$B$900,2,0)</f>
        <v xml:space="preserve">ATM Oficina Tamayo </v>
      </c>
      <c r="H78" s="132" t="str">
        <f>VLOOKUP(E78,VIP!$A$2:$O20560,7,FALSE)</f>
        <v>Si</v>
      </c>
      <c r="I78" s="132" t="str">
        <f>VLOOKUP(E78,VIP!$A$2:$O12525,8,FALSE)</f>
        <v>Si</v>
      </c>
      <c r="J78" s="132" t="str">
        <f>VLOOKUP(E78,VIP!$A$2:$O12475,8,FALSE)</f>
        <v>Si</v>
      </c>
      <c r="K78" s="132" t="str">
        <f>VLOOKUP(E78,VIP!$A$2:$O16049,6,0)</f>
        <v>SI</v>
      </c>
      <c r="L78" s="130" t="s">
        <v>2410</v>
      </c>
      <c r="M78" s="157" t="s">
        <v>2533</v>
      </c>
      <c r="N78" s="95" t="s">
        <v>2444</v>
      </c>
      <c r="O78" s="132" t="s">
        <v>2461</v>
      </c>
      <c r="P78" s="145"/>
      <c r="Q78" s="156" t="s">
        <v>2660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DISTRITO NACIONAL</v>
      </c>
      <c r="B79" s="126">
        <v>3336005533</v>
      </c>
      <c r="C79" s="96">
        <v>44437.522013888891</v>
      </c>
      <c r="D79" s="96" t="s">
        <v>2174</v>
      </c>
      <c r="E79" s="126">
        <v>813</v>
      </c>
      <c r="F79" s="132" t="str">
        <f>VLOOKUP(E79,VIP!$A$2:$O15598,2,0)</f>
        <v>DRBR815</v>
      </c>
      <c r="G79" s="132" t="str">
        <f>VLOOKUP(E79,'LISTADO ATM'!$A$2:$B$900,2,0)</f>
        <v>ATM Occidental Mall</v>
      </c>
      <c r="H79" s="132" t="str">
        <f>VLOOKUP(E79,VIP!$A$2:$O20559,7,FALSE)</f>
        <v>Si</v>
      </c>
      <c r="I79" s="132" t="str">
        <f>VLOOKUP(E79,VIP!$A$2:$O12524,8,FALSE)</f>
        <v>Si</v>
      </c>
      <c r="J79" s="132" t="str">
        <f>VLOOKUP(E79,VIP!$A$2:$O12474,8,FALSE)</f>
        <v>Si</v>
      </c>
      <c r="K79" s="132" t="str">
        <f>VLOOKUP(E79,VIP!$A$2:$O16048,6,0)</f>
        <v>NO</v>
      </c>
      <c r="L79" s="130" t="s">
        <v>2456</v>
      </c>
      <c r="M79" s="95" t="s">
        <v>2438</v>
      </c>
      <c r="N79" s="95" t="s">
        <v>2444</v>
      </c>
      <c r="O79" s="132" t="s">
        <v>2446</v>
      </c>
      <c r="P79" s="145"/>
      <c r="Q79" s="129" t="s">
        <v>2456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SUR</v>
      </c>
      <c r="B80" s="126">
        <v>3336005534</v>
      </c>
      <c r="C80" s="96">
        <v>44437.522326388891</v>
      </c>
      <c r="D80" s="96" t="s">
        <v>2460</v>
      </c>
      <c r="E80" s="126">
        <v>984</v>
      </c>
      <c r="F80" s="132" t="str">
        <f>VLOOKUP(E80,VIP!$A$2:$O15597,2,0)</f>
        <v>DRBR984</v>
      </c>
      <c r="G80" s="132" t="str">
        <f>VLOOKUP(E80,'LISTADO ATM'!$A$2:$B$900,2,0)</f>
        <v xml:space="preserve">ATM Oficina Neiba II </v>
      </c>
      <c r="H80" s="132" t="str">
        <f>VLOOKUP(E80,VIP!$A$2:$O20558,7,FALSE)</f>
        <v>Si</v>
      </c>
      <c r="I80" s="132" t="str">
        <f>VLOOKUP(E80,VIP!$A$2:$O12523,8,FALSE)</f>
        <v>Si</v>
      </c>
      <c r="J80" s="132" t="str">
        <f>VLOOKUP(E80,VIP!$A$2:$O12473,8,FALSE)</f>
        <v>Si</v>
      </c>
      <c r="K80" s="132" t="str">
        <f>VLOOKUP(E80,VIP!$A$2:$O16047,6,0)</f>
        <v>NO</v>
      </c>
      <c r="L80" s="130" t="s">
        <v>2410</v>
      </c>
      <c r="M80" s="157" t="s">
        <v>2533</v>
      </c>
      <c r="N80" s="95" t="s">
        <v>2444</v>
      </c>
      <c r="O80" s="132" t="s">
        <v>2461</v>
      </c>
      <c r="P80" s="145"/>
      <c r="Q80" s="156" t="s">
        <v>2705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DISTRITO NACIONAL</v>
      </c>
      <c r="B81" s="126">
        <v>3336005535</v>
      </c>
      <c r="C81" s="96">
        <v>44437.523148148146</v>
      </c>
      <c r="D81" s="96" t="s">
        <v>2460</v>
      </c>
      <c r="E81" s="126">
        <v>23</v>
      </c>
      <c r="F81" s="132" t="str">
        <f>VLOOKUP(E81,VIP!$A$2:$O15596,2,0)</f>
        <v>DRBR023</v>
      </c>
      <c r="G81" s="132" t="str">
        <f>VLOOKUP(E81,'LISTADO ATM'!$A$2:$B$900,2,0)</f>
        <v xml:space="preserve">ATM Oficina México </v>
      </c>
      <c r="H81" s="132" t="str">
        <f>VLOOKUP(E81,VIP!$A$2:$O20557,7,FALSE)</f>
        <v>Si</v>
      </c>
      <c r="I81" s="132" t="str">
        <f>VLOOKUP(E81,VIP!$A$2:$O12522,8,FALSE)</f>
        <v>Si</v>
      </c>
      <c r="J81" s="132" t="str">
        <f>VLOOKUP(E81,VIP!$A$2:$O12472,8,FALSE)</f>
        <v>Si</v>
      </c>
      <c r="K81" s="132" t="str">
        <f>VLOOKUP(E81,VIP!$A$2:$O16046,6,0)</f>
        <v>NO</v>
      </c>
      <c r="L81" s="130" t="s">
        <v>2410</v>
      </c>
      <c r="M81" s="157" t="s">
        <v>2533</v>
      </c>
      <c r="N81" s="95" t="s">
        <v>2444</v>
      </c>
      <c r="O81" s="132" t="s">
        <v>2461</v>
      </c>
      <c r="P81" s="145"/>
      <c r="Q81" s="156" t="s">
        <v>2706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SUR</v>
      </c>
      <c r="B82" s="126">
        <v>3336005536</v>
      </c>
      <c r="C82" s="96">
        <v>44437.523888888885</v>
      </c>
      <c r="D82" s="96" t="s">
        <v>2460</v>
      </c>
      <c r="E82" s="126">
        <v>615</v>
      </c>
      <c r="F82" s="132" t="str">
        <f>VLOOKUP(E82,VIP!$A$2:$O15595,2,0)</f>
        <v>DRBR418</v>
      </c>
      <c r="G82" s="132" t="str">
        <f>VLOOKUP(E82,'LISTADO ATM'!$A$2:$B$900,2,0)</f>
        <v xml:space="preserve">ATM Estación Sunix Cabral (Barahona) </v>
      </c>
      <c r="H82" s="132" t="str">
        <f>VLOOKUP(E82,VIP!$A$2:$O20556,7,FALSE)</f>
        <v>Si</v>
      </c>
      <c r="I82" s="132" t="str">
        <f>VLOOKUP(E82,VIP!$A$2:$O12521,8,FALSE)</f>
        <v>Si</v>
      </c>
      <c r="J82" s="132" t="str">
        <f>VLOOKUP(E82,VIP!$A$2:$O12471,8,FALSE)</f>
        <v>Si</v>
      </c>
      <c r="K82" s="132" t="str">
        <f>VLOOKUP(E82,VIP!$A$2:$O16045,6,0)</f>
        <v>NO</v>
      </c>
      <c r="L82" s="130" t="s">
        <v>2410</v>
      </c>
      <c r="M82" s="157" t="s">
        <v>2533</v>
      </c>
      <c r="N82" s="95" t="s">
        <v>2444</v>
      </c>
      <c r="O82" s="132" t="s">
        <v>2461</v>
      </c>
      <c r="P82" s="145"/>
      <c r="Q82" s="156" t="s">
        <v>2706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SUR</v>
      </c>
      <c r="B83" s="126">
        <v>3336005537</v>
      </c>
      <c r="C83" s="96">
        <v>44437.524861111109</v>
      </c>
      <c r="D83" s="96" t="s">
        <v>2460</v>
      </c>
      <c r="E83" s="126">
        <v>48</v>
      </c>
      <c r="F83" s="132" t="str">
        <f>VLOOKUP(E83,VIP!$A$2:$O15594,2,0)</f>
        <v>DRBR048</v>
      </c>
      <c r="G83" s="132" t="str">
        <f>VLOOKUP(E83,'LISTADO ATM'!$A$2:$B$900,2,0)</f>
        <v xml:space="preserve">ATM Autoservicio Neiba I </v>
      </c>
      <c r="H83" s="132" t="str">
        <f>VLOOKUP(E83,VIP!$A$2:$O20555,7,FALSE)</f>
        <v>Si</v>
      </c>
      <c r="I83" s="132" t="str">
        <f>VLOOKUP(E83,VIP!$A$2:$O12520,8,FALSE)</f>
        <v>Si</v>
      </c>
      <c r="J83" s="132" t="str">
        <f>VLOOKUP(E83,VIP!$A$2:$O12470,8,FALSE)</f>
        <v>Si</v>
      </c>
      <c r="K83" s="132" t="str">
        <f>VLOOKUP(E83,VIP!$A$2:$O16044,6,0)</f>
        <v>SI</v>
      </c>
      <c r="L83" s="130" t="s">
        <v>2410</v>
      </c>
      <c r="M83" s="157" t="s">
        <v>2533</v>
      </c>
      <c r="N83" s="95" t="s">
        <v>2444</v>
      </c>
      <c r="O83" s="132" t="s">
        <v>2461</v>
      </c>
      <c r="P83" s="145"/>
      <c r="Q83" s="156" t="s">
        <v>2706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ESTE</v>
      </c>
      <c r="B84" s="126">
        <v>3336005538</v>
      </c>
      <c r="C84" s="96">
        <v>44437.528275462966</v>
      </c>
      <c r="D84" s="96" t="s">
        <v>2174</v>
      </c>
      <c r="E84" s="126">
        <v>933</v>
      </c>
      <c r="F84" s="132" t="str">
        <f>VLOOKUP(E84,VIP!$A$2:$O15593,2,0)</f>
        <v>DRBR933</v>
      </c>
      <c r="G84" s="132" t="str">
        <f>VLOOKUP(E84,'LISTADO ATM'!$A$2:$B$900,2,0)</f>
        <v>ATM Hotel Dreams Punta Cana II</v>
      </c>
      <c r="H84" s="132" t="str">
        <f>VLOOKUP(E84,VIP!$A$2:$O20554,7,FALSE)</f>
        <v>Si</v>
      </c>
      <c r="I84" s="132" t="str">
        <f>VLOOKUP(E84,VIP!$A$2:$O12519,8,FALSE)</f>
        <v>Si</v>
      </c>
      <c r="J84" s="132" t="str">
        <f>VLOOKUP(E84,VIP!$A$2:$O12469,8,FALSE)</f>
        <v>Si</v>
      </c>
      <c r="K84" s="132" t="str">
        <f>VLOOKUP(E84,VIP!$A$2:$O16043,6,0)</f>
        <v>NO</v>
      </c>
      <c r="L84" s="130" t="s">
        <v>2456</v>
      </c>
      <c r="M84" s="157" t="s">
        <v>2533</v>
      </c>
      <c r="N84" s="95" t="s">
        <v>2444</v>
      </c>
      <c r="O84" s="132" t="s">
        <v>2446</v>
      </c>
      <c r="P84" s="145"/>
      <c r="Q84" s="156" t="s">
        <v>2708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NORTE</v>
      </c>
      <c r="B85" s="126">
        <v>3336005540</v>
      </c>
      <c r="C85" s="96">
        <v>44437.535624999997</v>
      </c>
      <c r="D85" s="96" t="s">
        <v>2634</v>
      </c>
      <c r="E85" s="126">
        <v>282</v>
      </c>
      <c r="F85" s="132" t="str">
        <f>VLOOKUP(E85,VIP!$A$2:$O15592,2,0)</f>
        <v>DRBR282</v>
      </c>
      <c r="G85" s="132" t="str">
        <f>VLOOKUP(E85,'LISTADO ATM'!$A$2:$B$900,2,0)</f>
        <v xml:space="preserve">ATM Autobanco Nibaje </v>
      </c>
      <c r="H85" s="132" t="str">
        <f>VLOOKUP(E85,VIP!$A$2:$O20553,7,FALSE)</f>
        <v>Si</v>
      </c>
      <c r="I85" s="132" t="str">
        <f>VLOOKUP(E85,VIP!$A$2:$O12518,8,FALSE)</f>
        <v>Si</v>
      </c>
      <c r="J85" s="132" t="str">
        <f>VLOOKUP(E85,VIP!$A$2:$O12468,8,FALSE)</f>
        <v>Si</v>
      </c>
      <c r="K85" s="132" t="str">
        <f>VLOOKUP(E85,VIP!$A$2:$O16042,6,0)</f>
        <v>NO</v>
      </c>
      <c r="L85" s="130" t="s">
        <v>2410</v>
      </c>
      <c r="M85" s="95" t="s">
        <v>2438</v>
      </c>
      <c r="N85" s="95" t="s">
        <v>2444</v>
      </c>
      <c r="O85" s="132" t="s">
        <v>2635</v>
      </c>
      <c r="P85" s="145"/>
      <c r="Q85" s="129" t="s">
        <v>2410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NORTE</v>
      </c>
      <c r="B86" s="126">
        <v>3336005544</v>
      </c>
      <c r="C86" s="96">
        <v>44437.598587962966</v>
      </c>
      <c r="D86" s="96" t="s">
        <v>2460</v>
      </c>
      <c r="E86" s="126">
        <v>288</v>
      </c>
      <c r="F86" s="132" t="str">
        <f>VLOOKUP(E86,VIP!$A$2:$O15591,2,0)</f>
        <v>DRBR288</v>
      </c>
      <c r="G86" s="132" t="str">
        <f>VLOOKUP(E86,'LISTADO ATM'!$A$2:$B$900,2,0)</f>
        <v xml:space="preserve">ATM Oficina Camino Real II (Puerto Plata) </v>
      </c>
      <c r="H86" s="132" t="str">
        <f>VLOOKUP(E86,VIP!$A$2:$O20552,7,FALSE)</f>
        <v>N/A</v>
      </c>
      <c r="I86" s="132" t="str">
        <f>VLOOKUP(E86,VIP!$A$2:$O12517,8,FALSE)</f>
        <v>N/A</v>
      </c>
      <c r="J86" s="132" t="str">
        <f>VLOOKUP(E86,VIP!$A$2:$O12467,8,FALSE)</f>
        <v>N/A</v>
      </c>
      <c r="K86" s="132" t="str">
        <f>VLOOKUP(E86,VIP!$A$2:$O16041,6,0)</f>
        <v>N/A</v>
      </c>
      <c r="L86" s="130" t="s">
        <v>2410</v>
      </c>
      <c r="M86" s="95" t="s">
        <v>2438</v>
      </c>
      <c r="N86" s="95" t="s">
        <v>2444</v>
      </c>
      <c r="O86" s="132" t="s">
        <v>2461</v>
      </c>
      <c r="P86" s="145"/>
      <c r="Q86" s="129" t="s">
        <v>2410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SUR</v>
      </c>
      <c r="B87" s="126">
        <v>3336005545</v>
      </c>
      <c r="C87" s="96">
        <v>44437.599675925929</v>
      </c>
      <c r="D87" s="96" t="s">
        <v>2460</v>
      </c>
      <c r="E87" s="126">
        <v>403</v>
      </c>
      <c r="F87" s="132" t="str">
        <f>VLOOKUP(E87,VIP!$A$2:$O15590,2,0)</f>
        <v>DRBR403</v>
      </c>
      <c r="G87" s="132" t="str">
        <f>VLOOKUP(E87,'LISTADO ATM'!$A$2:$B$900,2,0)</f>
        <v xml:space="preserve">ATM Oficina Vicente Noble </v>
      </c>
      <c r="H87" s="132" t="str">
        <f>VLOOKUP(E87,VIP!$A$2:$O20551,7,FALSE)</f>
        <v>Si</v>
      </c>
      <c r="I87" s="132" t="str">
        <f>VLOOKUP(E87,VIP!$A$2:$O12516,8,FALSE)</f>
        <v>Si</v>
      </c>
      <c r="J87" s="132" t="str">
        <f>VLOOKUP(E87,VIP!$A$2:$O12466,8,FALSE)</f>
        <v>Si</v>
      </c>
      <c r="K87" s="132" t="str">
        <f>VLOOKUP(E87,VIP!$A$2:$O16040,6,0)</f>
        <v>NO</v>
      </c>
      <c r="L87" s="130" t="s">
        <v>2410</v>
      </c>
      <c r="M87" s="95" t="s">
        <v>2438</v>
      </c>
      <c r="N87" s="95" t="s">
        <v>2444</v>
      </c>
      <c r="O87" s="132" t="s">
        <v>2461</v>
      </c>
      <c r="P87" s="145"/>
      <c r="Q87" s="129" t="s">
        <v>2410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ESTE</v>
      </c>
      <c r="B88" s="126">
        <v>3336005546</v>
      </c>
      <c r="C88" s="96">
        <v>44437.601238425923</v>
      </c>
      <c r="D88" s="96" t="s">
        <v>2460</v>
      </c>
      <c r="E88" s="126">
        <v>634</v>
      </c>
      <c r="F88" s="132" t="str">
        <f>VLOOKUP(E88,VIP!$A$2:$O15589,2,0)</f>
        <v>DRBR273</v>
      </c>
      <c r="G88" s="132" t="str">
        <f>VLOOKUP(E88,'LISTADO ATM'!$A$2:$B$900,2,0)</f>
        <v xml:space="preserve">ATM Ayuntamiento Los Llanos (SPM) </v>
      </c>
      <c r="H88" s="132" t="str">
        <f>VLOOKUP(E88,VIP!$A$2:$O20550,7,FALSE)</f>
        <v>Si</v>
      </c>
      <c r="I88" s="132" t="str">
        <f>VLOOKUP(E88,VIP!$A$2:$O12515,8,FALSE)</f>
        <v>Si</v>
      </c>
      <c r="J88" s="132" t="str">
        <f>VLOOKUP(E88,VIP!$A$2:$O12465,8,FALSE)</f>
        <v>Si</v>
      </c>
      <c r="K88" s="132" t="str">
        <f>VLOOKUP(E88,VIP!$A$2:$O16039,6,0)</f>
        <v>NO</v>
      </c>
      <c r="L88" s="130" t="s">
        <v>2410</v>
      </c>
      <c r="M88" s="157" t="s">
        <v>2533</v>
      </c>
      <c r="N88" s="95" t="s">
        <v>2444</v>
      </c>
      <c r="O88" s="132" t="s">
        <v>2461</v>
      </c>
      <c r="P88" s="145"/>
      <c r="Q88" s="156" t="s">
        <v>2702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SUR</v>
      </c>
      <c r="B89" s="126">
        <v>3336005547</v>
      </c>
      <c r="C89" s="96">
        <v>44437.603726851848</v>
      </c>
      <c r="D89" s="96" t="s">
        <v>2460</v>
      </c>
      <c r="E89" s="126">
        <v>783</v>
      </c>
      <c r="F89" s="132" t="str">
        <f>VLOOKUP(E89,VIP!$A$2:$O15588,2,0)</f>
        <v>DRBR303</v>
      </c>
      <c r="G89" s="132" t="str">
        <f>VLOOKUP(E89,'LISTADO ATM'!$A$2:$B$900,2,0)</f>
        <v xml:space="preserve">ATM Autobanco Alfa y Omega (Barahona) </v>
      </c>
      <c r="H89" s="132" t="str">
        <f>VLOOKUP(E89,VIP!$A$2:$O20549,7,FALSE)</f>
        <v>Si</v>
      </c>
      <c r="I89" s="132" t="str">
        <f>VLOOKUP(E89,VIP!$A$2:$O12514,8,FALSE)</f>
        <v>Si</v>
      </c>
      <c r="J89" s="132" t="str">
        <f>VLOOKUP(E89,VIP!$A$2:$O12464,8,FALSE)</f>
        <v>Si</v>
      </c>
      <c r="K89" s="132" t="str">
        <f>VLOOKUP(E89,VIP!$A$2:$O16038,6,0)</f>
        <v>NO</v>
      </c>
      <c r="L89" s="130" t="s">
        <v>2410</v>
      </c>
      <c r="M89" s="157" t="s">
        <v>2533</v>
      </c>
      <c r="N89" s="95" t="s">
        <v>2444</v>
      </c>
      <c r="O89" s="132" t="s">
        <v>2461</v>
      </c>
      <c r="P89" s="145"/>
      <c r="Q89" s="156" t="s">
        <v>2707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DISTRITO NACIONAL</v>
      </c>
      <c r="B90" s="126">
        <v>3336005549</v>
      </c>
      <c r="C90" s="96">
        <v>44437.607395833336</v>
      </c>
      <c r="D90" s="96" t="s">
        <v>2460</v>
      </c>
      <c r="E90" s="126">
        <v>504</v>
      </c>
      <c r="F90" s="132" t="str">
        <f>VLOOKUP(E90,VIP!$A$2:$O15587,2,0)</f>
        <v>DRBR504</v>
      </c>
      <c r="G90" s="132" t="str">
        <f>VLOOKUP(E90,'LISTADO ATM'!$A$2:$B$900,2,0)</f>
        <v>ATM Oficina Plaza Moderna</v>
      </c>
      <c r="H90" s="132" t="str">
        <f>VLOOKUP(E90,VIP!$A$2:$O20548,7,FALSE)</f>
        <v>Si</v>
      </c>
      <c r="I90" s="132" t="str">
        <f>VLOOKUP(E90,VIP!$A$2:$O12513,8,FALSE)</f>
        <v>Si</v>
      </c>
      <c r="J90" s="132" t="str">
        <f>VLOOKUP(E90,VIP!$A$2:$O12463,8,FALSE)</f>
        <v>Si</v>
      </c>
      <c r="K90" s="132" t="str">
        <f>VLOOKUP(E90,VIP!$A$2:$O16037,6,0)</f>
        <v>NO</v>
      </c>
      <c r="L90" s="130" t="s">
        <v>2410</v>
      </c>
      <c r="M90" s="157" t="s">
        <v>2533</v>
      </c>
      <c r="N90" s="95" t="s">
        <v>2444</v>
      </c>
      <c r="O90" s="132" t="s">
        <v>2461</v>
      </c>
      <c r="P90" s="145"/>
      <c r="Q90" s="156" t="s">
        <v>2700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ESTE</v>
      </c>
      <c r="B91" s="126">
        <v>3336005550</v>
      </c>
      <c r="C91" s="96">
        <v>44437.611273148148</v>
      </c>
      <c r="D91" s="96" t="s">
        <v>2460</v>
      </c>
      <c r="E91" s="126">
        <v>293</v>
      </c>
      <c r="F91" s="132" t="str">
        <f>VLOOKUP(E91,VIP!$A$2:$O15586,2,0)</f>
        <v>DRBR293</v>
      </c>
      <c r="G91" s="132" t="str">
        <f>VLOOKUP(E91,'LISTADO ATM'!$A$2:$B$900,2,0)</f>
        <v xml:space="preserve">ATM S/M Nueva Visión (San Pedro) </v>
      </c>
      <c r="H91" s="132" t="str">
        <f>VLOOKUP(E91,VIP!$A$2:$O20547,7,FALSE)</f>
        <v>Si</v>
      </c>
      <c r="I91" s="132" t="str">
        <f>VLOOKUP(E91,VIP!$A$2:$O12512,8,FALSE)</f>
        <v>Si</v>
      </c>
      <c r="J91" s="132" t="str">
        <f>VLOOKUP(E91,VIP!$A$2:$O12462,8,FALSE)</f>
        <v>Si</v>
      </c>
      <c r="K91" s="132" t="str">
        <f>VLOOKUP(E91,VIP!$A$2:$O16036,6,0)</f>
        <v>NO</v>
      </c>
      <c r="L91" s="130" t="s">
        <v>2434</v>
      </c>
      <c r="M91" s="157" t="s">
        <v>2533</v>
      </c>
      <c r="N91" s="95" t="s">
        <v>2444</v>
      </c>
      <c r="O91" s="132" t="s">
        <v>2461</v>
      </c>
      <c r="P91" s="145"/>
      <c r="Q91" s="156" t="s">
        <v>2661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DISTRITO NACIONAL</v>
      </c>
      <c r="B92" s="126">
        <v>3336005551</v>
      </c>
      <c r="C92" s="96">
        <v>44437.61440972222</v>
      </c>
      <c r="D92" s="96" t="s">
        <v>2174</v>
      </c>
      <c r="E92" s="126">
        <v>34</v>
      </c>
      <c r="F92" s="132" t="str">
        <f>VLOOKUP(E92,VIP!$A$2:$O15585,2,0)</f>
        <v>DRBR034</v>
      </c>
      <c r="G92" s="132" t="str">
        <f>VLOOKUP(E92,'LISTADO ATM'!$A$2:$B$900,2,0)</f>
        <v xml:space="preserve">ATM Plaza de la Salud </v>
      </c>
      <c r="H92" s="132" t="str">
        <f>VLOOKUP(E92,VIP!$A$2:$O20546,7,FALSE)</f>
        <v>Si</v>
      </c>
      <c r="I92" s="132" t="str">
        <f>VLOOKUP(E92,VIP!$A$2:$O12511,8,FALSE)</f>
        <v>Si</v>
      </c>
      <c r="J92" s="132" t="str">
        <f>VLOOKUP(E92,VIP!$A$2:$O12461,8,FALSE)</f>
        <v>Si</v>
      </c>
      <c r="K92" s="132" t="str">
        <f>VLOOKUP(E92,VIP!$A$2:$O16035,6,0)</f>
        <v>NO</v>
      </c>
      <c r="L92" s="130" t="s">
        <v>2213</v>
      </c>
      <c r="M92" s="157" t="s">
        <v>2533</v>
      </c>
      <c r="N92" s="95" t="s">
        <v>2444</v>
      </c>
      <c r="O92" s="132" t="s">
        <v>2446</v>
      </c>
      <c r="P92" s="145"/>
      <c r="Q92" s="156" t="s">
        <v>2689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NORTE</v>
      </c>
      <c r="B93" s="126">
        <v>3336005552</v>
      </c>
      <c r="C93" s="96">
        <v>44437.615115740744</v>
      </c>
      <c r="D93" s="96" t="s">
        <v>2174</v>
      </c>
      <c r="E93" s="126">
        <v>105</v>
      </c>
      <c r="F93" s="132" t="str">
        <f>VLOOKUP(E93,VIP!$A$2:$O15584,2,0)</f>
        <v>DRBR105</v>
      </c>
      <c r="G93" s="132" t="str">
        <f>VLOOKUP(E93,'LISTADO ATM'!$A$2:$B$900,2,0)</f>
        <v xml:space="preserve">ATM Autobanco Estancia Nueva (Moca) </v>
      </c>
      <c r="H93" s="132" t="str">
        <f>VLOOKUP(E93,VIP!$A$2:$O20545,7,FALSE)</f>
        <v>Si</v>
      </c>
      <c r="I93" s="132" t="str">
        <f>VLOOKUP(E93,VIP!$A$2:$O12510,8,FALSE)</f>
        <v>Si</v>
      </c>
      <c r="J93" s="132" t="str">
        <f>VLOOKUP(E93,VIP!$A$2:$O12460,8,FALSE)</f>
        <v>Si</v>
      </c>
      <c r="K93" s="132" t="str">
        <f>VLOOKUP(E93,VIP!$A$2:$O16034,6,0)</f>
        <v>NO</v>
      </c>
      <c r="L93" s="130" t="s">
        <v>2213</v>
      </c>
      <c r="M93" s="95" t="s">
        <v>2438</v>
      </c>
      <c r="N93" s="95" t="s">
        <v>2444</v>
      </c>
      <c r="O93" s="145" t="s">
        <v>2446</v>
      </c>
      <c r="P93" s="145"/>
      <c r="Q93" s="129" t="s">
        <v>2213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SUR</v>
      </c>
      <c r="B94" s="126">
        <v>3336005553</v>
      </c>
      <c r="C94" s="96">
        <v>44437.617083333331</v>
      </c>
      <c r="D94" s="96" t="s">
        <v>2174</v>
      </c>
      <c r="E94" s="126">
        <v>455</v>
      </c>
      <c r="F94" s="132" t="str">
        <f>VLOOKUP(E94,VIP!$A$2:$O15583,2,0)</f>
        <v>DRBR455</v>
      </c>
      <c r="G94" s="132" t="str">
        <f>VLOOKUP(E94,'LISTADO ATM'!$A$2:$B$900,2,0)</f>
        <v xml:space="preserve">ATM Oficina Baní II </v>
      </c>
      <c r="H94" s="132" t="str">
        <f>VLOOKUP(E94,VIP!$A$2:$O20544,7,FALSE)</f>
        <v>Si</v>
      </c>
      <c r="I94" s="132" t="str">
        <f>VLOOKUP(E94,VIP!$A$2:$O12509,8,FALSE)</f>
        <v>Si</v>
      </c>
      <c r="J94" s="132" t="str">
        <f>VLOOKUP(E94,VIP!$A$2:$O12459,8,FALSE)</f>
        <v>Si</v>
      </c>
      <c r="K94" s="132" t="str">
        <f>VLOOKUP(E94,VIP!$A$2:$O16033,6,0)</f>
        <v>NO</v>
      </c>
      <c r="L94" s="130" t="s">
        <v>2213</v>
      </c>
      <c r="M94" s="157" t="s">
        <v>2533</v>
      </c>
      <c r="N94" s="95" t="s">
        <v>2444</v>
      </c>
      <c r="O94" s="132" t="s">
        <v>2446</v>
      </c>
      <c r="P94" s="145"/>
      <c r="Q94" s="156" t="s">
        <v>2661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DISTRITO NACIONAL</v>
      </c>
      <c r="B95" s="126">
        <v>3336005554</v>
      </c>
      <c r="C95" s="96">
        <v>44437.618032407408</v>
      </c>
      <c r="D95" s="96" t="s">
        <v>2174</v>
      </c>
      <c r="E95" s="126">
        <v>476</v>
      </c>
      <c r="F95" s="132" t="str">
        <f>VLOOKUP(E95,VIP!$A$2:$O15582,2,0)</f>
        <v>DRBR476</v>
      </c>
      <c r="G95" s="132" t="str">
        <f>VLOOKUP(E95,'LISTADO ATM'!$A$2:$B$900,2,0)</f>
        <v xml:space="preserve">ATM Multicentro La Sirena Las Caobas </v>
      </c>
      <c r="H95" s="132" t="str">
        <f>VLOOKUP(E95,VIP!$A$2:$O20543,7,FALSE)</f>
        <v>Si</v>
      </c>
      <c r="I95" s="132" t="str">
        <f>VLOOKUP(E95,VIP!$A$2:$O12508,8,FALSE)</f>
        <v>Si</v>
      </c>
      <c r="J95" s="132" t="str">
        <f>VLOOKUP(E95,VIP!$A$2:$O12458,8,FALSE)</f>
        <v>Si</v>
      </c>
      <c r="K95" s="132" t="str">
        <f>VLOOKUP(E95,VIP!$A$2:$O16032,6,0)</f>
        <v>SI</v>
      </c>
      <c r="L95" s="130" t="s">
        <v>2213</v>
      </c>
      <c r="M95" s="157" t="s">
        <v>2533</v>
      </c>
      <c r="N95" s="95" t="s">
        <v>2444</v>
      </c>
      <c r="O95" s="132" t="s">
        <v>2446</v>
      </c>
      <c r="P95" s="132"/>
      <c r="Q95" s="156" t="s">
        <v>2690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NORTE</v>
      </c>
      <c r="B96" s="126">
        <v>3336005555</v>
      </c>
      <c r="C96" s="96">
        <v>44437.620486111111</v>
      </c>
      <c r="D96" s="96" t="s">
        <v>2174</v>
      </c>
      <c r="E96" s="126">
        <v>948</v>
      </c>
      <c r="F96" s="132" t="str">
        <f>VLOOKUP(E96,VIP!$A$2:$O15581,2,0)</f>
        <v>DRBR948</v>
      </c>
      <c r="G96" s="132" t="str">
        <f>VLOOKUP(E96,'LISTADO ATM'!$A$2:$B$900,2,0)</f>
        <v xml:space="preserve">ATM Autobanco El Jaya II (SFM) </v>
      </c>
      <c r="H96" s="132" t="str">
        <f>VLOOKUP(E96,VIP!$A$2:$O20542,7,FALSE)</f>
        <v>Si</v>
      </c>
      <c r="I96" s="132" t="str">
        <f>VLOOKUP(E96,VIP!$A$2:$O12507,8,FALSE)</f>
        <v>Si</v>
      </c>
      <c r="J96" s="132" t="str">
        <f>VLOOKUP(E96,VIP!$A$2:$O12457,8,FALSE)</f>
        <v>Si</v>
      </c>
      <c r="K96" s="132" t="str">
        <f>VLOOKUP(E96,VIP!$A$2:$O16031,6,0)</f>
        <v>NO</v>
      </c>
      <c r="L96" s="130" t="s">
        <v>2213</v>
      </c>
      <c r="M96" s="95" t="s">
        <v>2438</v>
      </c>
      <c r="N96" s="95" t="s">
        <v>2444</v>
      </c>
      <c r="O96" s="132" t="s">
        <v>2446</v>
      </c>
      <c r="P96" s="145"/>
      <c r="Q96" s="129" t="s">
        <v>2213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DISTRITO NACIONAL</v>
      </c>
      <c r="B97" s="126">
        <v>3336005556</v>
      </c>
      <c r="C97" s="96">
        <v>44437.621770833335</v>
      </c>
      <c r="D97" s="96" t="s">
        <v>2174</v>
      </c>
      <c r="E97" s="126">
        <v>224</v>
      </c>
      <c r="F97" s="132" t="str">
        <f>VLOOKUP(E97,VIP!$A$2:$O15580,2,0)</f>
        <v>DRBR224</v>
      </c>
      <c r="G97" s="132" t="str">
        <f>VLOOKUP(E97,'LISTADO ATM'!$A$2:$B$900,2,0)</f>
        <v xml:space="preserve">ATM S/M Nacional El Millón (Núñez de Cáceres) </v>
      </c>
      <c r="H97" s="132" t="str">
        <f>VLOOKUP(E97,VIP!$A$2:$O20541,7,FALSE)</f>
        <v>Si</v>
      </c>
      <c r="I97" s="132" t="str">
        <f>VLOOKUP(E97,VIP!$A$2:$O12506,8,FALSE)</f>
        <v>Si</v>
      </c>
      <c r="J97" s="132" t="str">
        <f>VLOOKUP(E97,VIP!$A$2:$O12456,8,FALSE)</f>
        <v>Si</v>
      </c>
      <c r="K97" s="132" t="str">
        <f>VLOOKUP(E97,VIP!$A$2:$O16030,6,0)</f>
        <v>SI</v>
      </c>
      <c r="L97" s="130" t="s">
        <v>2213</v>
      </c>
      <c r="M97" s="157" t="s">
        <v>2533</v>
      </c>
      <c r="N97" s="95" t="s">
        <v>2444</v>
      </c>
      <c r="O97" s="132" t="s">
        <v>2446</v>
      </c>
      <c r="P97" s="145"/>
      <c r="Q97" s="156" t="s">
        <v>2689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NORTE</v>
      </c>
      <c r="B98" s="126">
        <v>3336005557</v>
      </c>
      <c r="C98" s="96">
        <v>44437.622777777775</v>
      </c>
      <c r="D98" s="96" t="s">
        <v>2174</v>
      </c>
      <c r="E98" s="126">
        <v>95</v>
      </c>
      <c r="F98" s="132" t="str">
        <f>VLOOKUP(E98,VIP!$A$2:$O15579,2,0)</f>
        <v>DRBR095</v>
      </c>
      <c r="G98" s="132" t="str">
        <f>VLOOKUP(E98,'LISTADO ATM'!$A$2:$B$900,2,0)</f>
        <v xml:space="preserve">ATM Oficina Tenares </v>
      </c>
      <c r="H98" s="132" t="str">
        <f>VLOOKUP(E98,VIP!$A$2:$O20540,7,FALSE)</f>
        <v>Si</v>
      </c>
      <c r="I98" s="132" t="str">
        <f>VLOOKUP(E98,VIP!$A$2:$O12505,8,FALSE)</f>
        <v>Si</v>
      </c>
      <c r="J98" s="132" t="str">
        <f>VLOOKUP(E98,VIP!$A$2:$O12455,8,FALSE)</f>
        <v>Si</v>
      </c>
      <c r="K98" s="132" t="str">
        <f>VLOOKUP(E98,VIP!$A$2:$O16029,6,0)</f>
        <v>SI</v>
      </c>
      <c r="L98" s="130" t="s">
        <v>2213</v>
      </c>
      <c r="M98" s="95" t="s">
        <v>2438</v>
      </c>
      <c r="N98" s="95" t="s">
        <v>2444</v>
      </c>
      <c r="O98" s="132" t="s">
        <v>2446</v>
      </c>
      <c r="P98" s="145"/>
      <c r="Q98" s="129" t="s">
        <v>2213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NORTE</v>
      </c>
      <c r="B99" s="126">
        <v>3336005558</v>
      </c>
      <c r="C99" s="96">
        <v>44437.62394675926</v>
      </c>
      <c r="D99" s="96" t="s">
        <v>2174</v>
      </c>
      <c r="E99" s="126">
        <v>172</v>
      </c>
      <c r="F99" s="132" t="str">
        <f>VLOOKUP(E99,VIP!$A$2:$O15578,2,0)</f>
        <v>DRBR172</v>
      </c>
      <c r="G99" s="132" t="str">
        <f>VLOOKUP(E99,'LISTADO ATM'!$A$2:$B$900,2,0)</f>
        <v xml:space="preserve">ATM UNP Guaucí </v>
      </c>
      <c r="H99" s="132" t="str">
        <f>VLOOKUP(E99,VIP!$A$2:$O20539,7,FALSE)</f>
        <v>Si</v>
      </c>
      <c r="I99" s="132" t="str">
        <f>VLOOKUP(E99,VIP!$A$2:$O12504,8,FALSE)</f>
        <v>Si</v>
      </c>
      <c r="J99" s="132" t="str">
        <f>VLOOKUP(E99,VIP!$A$2:$O12454,8,FALSE)</f>
        <v>Si</v>
      </c>
      <c r="K99" s="132" t="str">
        <f>VLOOKUP(E99,VIP!$A$2:$O16028,6,0)</f>
        <v>NO</v>
      </c>
      <c r="L99" s="130" t="s">
        <v>2213</v>
      </c>
      <c r="M99" s="95" t="s">
        <v>2438</v>
      </c>
      <c r="N99" s="95" t="s">
        <v>2444</v>
      </c>
      <c r="O99" s="132" t="s">
        <v>2446</v>
      </c>
      <c r="P99" s="145"/>
      <c r="Q99" s="129" t="s">
        <v>2213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DISTRITO NACIONAL</v>
      </c>
      <c r="B100" s="126">
        <v>3336005559</v>
      </c>
      <c r="C100" s="96">
        <v>44437.627951388888</v>
      </c>
      <c r="D100" s="96" t="s">
        <v>2174</v>
      </c>
      <c r="E100" s="126">
        <v>239</v>
      </c>
      <c r="F100" s="132" t="str">
        <f>VLOOKUP(E100,VIP!$A$2:$O15577,2,0)</f>
        <v>DRBR239</v>
      </c>
      <c r="G100" s="132" t="str">
        <f>VLOOKUP(E100,'LISTADO ATM'!$A$2:$B$900,2,0)</f>
        <v xml:space="preserve">ATM Autobanco Charles de Gaulle </v>
      </c>
      <c r="H100" s="132" t="str">
        <f>VLOOKUP(E100,VIP!$A$2:$O20538,7,FALSE)</f>
        <v>Si</v>
      </c>
      <c r="I100" s="132" t="str">
        <f>VLOOKUP(E100,VIP!$A$2:$O12503,8,FALSE)</f>
        <v>Si</v>
      </c>
      <c r="J100" s="132" t="str">
        <f>VLOOKUP(E100,VIP!$A$2:$O12453,8,FALSE)</f>
        <v>Si</v>
      </c>
      <c r="K100" s="132" t="str">
        <f>VLOOKUP(E100,VIP!$A$2:$O16027,6,0)</f>
        <v>SI</v>
      </c>
      <c r="L100" s="130" t="s">
        <v>2213</v>
      </c>
      <c r="M100" s="95" t="s">
        <v>2438</v>
      </c>
      <c r="N100" s="95" t="s">
        <v>2444</v>
      </c>
      <c r="O100" s="132" t="s">
        <v>2446</v>
      </c>
      <c r="P100" s="145"/>
      <c r="Q100" s="129" t="s">
        <v>2213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DISTRITO NACIONAL</v>
      </c>
      <c r="B101" s="126">
        <v>3336005561</v>
      </c>
      <c r="C101" s="96">
        <v>44437.630902777775</v>
      </c>
      <c r="D101" s="96" t="s">
        <v>2174</v>
      </c>
      <c r="E101" s="126">
        <v>498</v>
      </c>
      <c r="F101" s="132" t="str">
        <f>VLOOKUP(E101,VIP!$A$2:$O15576,2,0)</f>
        <v>DRBR498</v>
      </c>
      <c r="G101" s="132" t="str">
        <f>VLOOKUP(E101,'LISTADO ATM'!$A$2:$B$900,2,0)</f>
        <v xml:space="preserve">ATM Estación Sunix 27 de Febrero </v>
      </c>
      <c r="H101" s="132" t="str">
        <f>VLOOKUP(E101,VIP!$A$2:$O20537,7,FALSE)</f>
        <v>Si</v>
      </c>
      <c r="I101" s="132" t="str">
        <f>VLOOKUP(E101,VIP!$A$2:$O12502,8,FALSE)</f>
        <v>Si</v>
      </c>
      <c r="J101" s="132" t="str">
        <f>VLOOKUP(E101,VIP!$A$2:$O12452,8,FALSE)</f>
        <v>Si</v>
      </c>
      <c r="K101" s="132" t="str">
        <f>VLOOKUP(E101,VIP!$A$2:$O16026,6,0)</f>
        <v>NO</v>
      </c>
      <c r="L101" s="130" t="s">
        <v>2213</v>
      </c>
      <c r="M101" s="157" t="s">
        <v>2533</v>
      </c>
      <c r="N101" s="95" t="s">
        <v>2444</v>
      </c>
      <c r="O101" s="132" t="s">
        <v>2446</v>
      </c>
      <c r="P101" s="145"/>
      <c r="Q101" s="156" t="s">
        <v>2691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DISTRITO NACIONAL</v>
      </c>
      <c r="B102" s="126">
        <v>3336005562</v>
      </c>
      <c r="C102" s="96">
        <v>44437.631863425922</v>
      </c>
      <c r="D102" s="96" t="s">
        <v>2174</v>
      </c>
      <c r="E102" s="126">
        <v>327</v>
      </c>
      <c r="F102" s="132" t="str">
        <f>VLOOKUP(E102,VIP!$A$2:$O15575,2,0)</f>
        <v>DRBR327</v>
      </c>
      <c r="G102" s="132" t="str">
        <f>VLOOKUP(E102,'LISTADO ATM'!$A$2:$B$900,2,0)</f>
        <v xml:space="preserve">ATM UNP CCN (Nacional 27 de Febrero) </v>
      </c>
      <c r="H102" s="132" t="str">
        <f>VLOOKUP(E102,VIP!$A$2:$O20536,7,FALSE)</f>
        <v>Si</v>
      </c>
      <c r="I102" s="132" t="str">
        <f>VLOOKUP(E102,VIP!$A$2:$O12501,8,FALSE)</f>
        <v>Si</v>
      </c>
      <c r="J102" s="132" t="str">
        <f>VLOOKUP(E102,VIP!$A$2:$O12451,8,FALSE)</f>
        <v>Si</v>
      </c>
      <c r="K102" s="132" t="str">
        <f>VLOOKUP(E102,VIP!$A$2:$O16025,6,0)</f>
        <v>NO</v>
      </c>
      <c r="L102" s="130" t="s">
        <v>2213</v>
      </c>
      <c r="M102" s="95" t="s">
        <v>2438</v>
      </c>
      <c r="N102" s="95" t="s">
        <v>2444</v>
      </c>
      <c r="O102" s="132" t="s">
        <v>2446</v>
      </c>
      <c r="P102" s="145"/>
      <c r="Q102" s="129" t="s">
        <v>2213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NORTE</v>
      </c>
      <c r="B103" s="126">
        <v>3336005563</v>
      </c>
      <c r="C103" s="96">
        <v>44437.633321759262</v>
      </c>
      <c r="D103" s="96" t="s">
        <v>2174</v>
      </c>
      <c r="E103" s="126">
        <v>808</v>
      </c>
      <c r="F103" s="132" t="str">
        <f>VLOOKUP(E103,VIP!$A$2:$O15574,2,0)</f>
        <v>DRBR808</v>
      </c>
      <c r="G103" s="132" t="str">
        <f>VLOOKUP(E103,'LISTADO ATM'!$A$2:$B$900,2,0)</f>
        <v xml:space="preserve">ATM Oficina Castillo </v>
      </c>
      <c r="H103" s="132" t="str">
        <f>VLOOKUP(E103,VIP!$A$2:$O20535,7,FALSE)</f>
        <v>Si</v>
      </c>
      <c r="I103" s="132" t="str">
        <f>VLOOKUP(E103,VIP!$A$2:$O12500,8,FALSE)</f>
        <v>Si</v>
      </c>
      <c r="J103" s="132" t="str">
        <f>VLOOKUP(E103,VIP!$A$2:$O12450,8,FALSE)</f>
        <v>Si</v>
      </c>
      <c r="K103" s="132" t="str">
        <f>VLOOKUP(E103,VIP!$A$2:$O16024,6,0)</f>
        <v>NO</v>
      </c>
      <c r="L103" s="130" t="s">
        <v>2213</v>
      </c>
      <c r="M103" s="157" t="s">
        <v>2533</v>
      </c>
      <c r="N103" s="95" t="s">
        <v>2444</v>
      </c>
      <c r="O103" s="132" t="s">
        <v>2446</v>
      </c>
      <c r="P103" s="145"/>
      <c r="Q103" s="156" t="s">
        <v>2692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DISTRITO NACIONAL</v>
      </c>
      <c r="B104" s="126">
        <v>3336005564</v>
      </c>
      <c r="C104" s="96">
        <v>44437.633703703701</v>
      </c>
      <c r="D104" s="96" t="s">
        <v>2174</v>
      </c>
      <c r="E104" s="126">
        <v>710</v>
      </c>
      <c r="F104" s="132" t="str">
        <f>VLOOKUP(E104,VIP!$A$2:$O15573,2,0)</f>
        <v>DRBR506</v>
      </c>
      <c r="G104" s="132" t="str">
        <f>VLOOKUP(E104,'LISTADO ATM'!$A$2:$B$900,2,0)</f>
        <v xml:space="preserve">ATM S/M Soberano </v>
      </c>
      <c r="H104" s="132" t="str">
        <f>VLOOKUP(E104,VIP!$A$2:$O20534,7,FALSE)</f>
        <v>Si</v>
      </c>
      <c r="I104" s="132" t="str">
        <f>VLOOKUP(E104,VIP!$A$2:$O12499,8,FALSE)</f>
        <v>Si</v>
      </c>
      <c r="J104" s="132" t="str">
        <f>VLOOKUP(E104,VIP!$A$2:$O12449,8,FALSE)</f>
        <v>Si</v>
      </c>
      <c r="K104" s="132" t="str">
        <f>VLOOKUP(E104,VIP!$A$2:$O16023,6,0)</f>
        <v>NO</v>
      </c>
      <c r="L104" s="130" t="s">
        <v>2239</v>
      </c>
      <c r="M104" s="157" t="s">
        <v>2533</v>
      </c>
      <c r="N104" s="95" t="s">
        <v>2444</v>
      </c>
      <c r="O104" s="132" t="s">
        <v>2446</v>
      </c>
      <c r="P104" s="145"/>
      <c r="Q104" s="156" t="s">
        <v>2662</v>
      </c>
      <c r="R104" s="44"/>
      <c r="S104" s="44"/>
      <c r="W104" s="78"/>
      <c r="X104" s="69"/>
    </row>
    <row r="105" spans="1:24" s="123" customFormat="1" ht="18" x14ac:dyDescent="0.25">
      <c r="A105" s="132" t="str">
        <f>VLOOKUP(E105,'LISTADO ATM'!$A$2:$C$901,3,0)</f>
        <v>DISTRITO NACIONAL</v>
      </c>
      <c r="B105" s="126">
        <v>3336005565</v>
      </c>
      <c r="C105" s="96">
        <v>44437.634745370371</v>
      </c>
      <c r="D105" s="96" t="s">
        <v>2174</v>
      </c>
      <c r="E105" s="126">
        <v>517</v>
      </c>
      <c r="F105" s="132" t="str">
        <f>VLOOKUP(E105,VIP!$A$2:$O15572,2,0)</f>
        <v>DRBR517</v>
      </c>
      <c r="G105" s="132" t="str">
        <f>VLOOKUP(E105,'LISTADO ATM'!$A$2:$B$900,2,0)</f>
        <v xml:space="preserve">ATM Autobanco Oficina Sans Soucí </v>
      </c>
      <c r="H105" s="132" t="str">
        <f>VLOOKUP(E105,VIP!$A$2:$O20533,7,FALSE)</f>
        <v>Si</v>
      </c>
      <c r="I105" s="132" t="str">
        <f>VLOOKUP(E105,VIP!$A$2:$O12498,8,FALSE)</f>
        <v>Si</v>
      </c>
      <c r="J105" s="132" t="str">
        <f>VLOOKUP(E105,VIP!$A$2:$O12448,8,FALSE)</f>
        <v>Si</v>
      </c>
      <c r="K105" s="132" t="str">
        <f>VLOOKUP(E105,VIP!$A$2:$O16022,6,0)</f>
        <v>SI</v>
      </c>
      <c r="L105" s="130" t="s">
        <v>2213</v>
      </c>
      <c r="M105" s="95" t="s">
        <v>2438</v>
      </c>
      <c r="N105" s="95" t="s">
        <v>2444</v>
      </c>
      <c r="O105" s="132" t="s">
        <v>2446</v>
      </c>
      <c r="P105" s="145"/>
      <c r="Q105" s="129" t="s">
        <v>2213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SUR</v>
      </c>
      <c r="B106" s="126">
        <v>3336005567</v>
      </c>
      <c r="C106" s="96">
        <v>44437.636458333334</v>
      </c>
      <c r="D106" s="96" t="s">
        <v>2174</v>
      </c>
      <c r="E106" s="126">
        <v>84</v>
      </c>
      <c r="F106" s="132" t="str">
        <f>VLOOKUP(E106,VIP!$A$2:$O15570,2,0)</f>
        <v>DRBR084</v>
      </c>
      <c r="G106" s="132" t="str">
        <f>VLOOKUP(E106,'LISTADO ATM'!$A$2:$B$900,2,0)</f>
        <v xml:space="preserve">ATM Oficina Multicentro Sirena San Cristóbal </v>
      </c>
      <c r="H106" s="132" t="str">
        <f>VLOOKUP(E106,VIP!$A$2:$O20531,7,FALSE)</f>
        <v>Si</v>
      </c>
      <c r="I106" s="132" t="str">
        <f>VLOOKUP(E106,VIP!$A$2:$O12496,8,FALSE)</f>
        <v>Si</v>
      </c>
      <c r="J106" s="132" t="str">
        <f>VLOOKUP(E106,VIP!$A$2:$O12446,8,FALSE)</f>
        <v>Si</v>
      </c>
      <c r="K106" s="132" t="str">
        <f>VLOOKUP(E106,VIP!$A$2:$O16020,6,0)</f>
        <v>SI</v>
      </c>
      <c r="L106" s="130" t="s">
        <v>2434</v>
      </c>
      <c r="M106" s="157" t="s">
        <v>2533</v>
      </c>
      <c r="N106" s="95" t="s">
        <v>2444</v>
      </c>
      <c r="O106" s="132" t="s">
        <v>2445</v>
      </c>
      <c r="P106" s="145"/>
      <c r="Q106" s="156" t="s">
        <v>2662</v>
      </c>
      <c r="R106" s="44"/>
      <c r="S106" s="44"/>
      <c r="W106" s="78"/>
      <c r="X106" s="69"/>
    </row>
    <row r="107" spans="1:24" s="123" customFormat="1" ht="18" x14ac:dyDescent="0.25">
      <c r="A107" s="132" t="str">
        <f>VLOOKUP(E107,'LISTADO ATM'!$A$2:$C$901,3,0)</f>
        <v>DISTRITO NACIONAL</v>
      </c>
      <c r="B107" s="126">
        <v>3336005569</v>
      </c>
      <c r="C107" s="96">
        <v>44437.637141203704</v>
      </c>
      <c r="D107" s="96" t="s">
        <v>2174</v>
      </c>
      <c r="E107" s="126">
        <v>685</v>
      </c>
      <c r="F107" s="132" t="str">
        <f>VLOOKUP(E107,VIP!$A$2:$O15568,2,0)</f>
        <v>DRBR685</v>
      </c>
      <c r="G107" s="132" t="str">
        <f>VLOOKUP(E107,'LISTADO ATM'!$A$2:$B$900,2,0)</f>
        <v>ATM Autoservicio UASD</v>
      </c>
      <c r="H107" s="132" t="str">
        <f>VLOOKUP(E107,VIP!$A$2:$O20529,7,FALSE)</f>
        <v>NO</v>
      </c>
      <c r="I107" s="132" t="str">
        <f>VLOOKUP(E107,VIP!$A$2:$O12494,8,FALSE)</f>
        <v>SI</v>
      </c>
      <c r="J107" s="132" t="str">
        <f>VLOOKUP(E107,VIP!$A$2:$O12444,8,FALSE)</f>
        <v>SI</v>
      </c>
      <c r="K107" s="132" t="str">
        <f>VLOOKUP(E107,VIP!$A$2:$O16018,6,0)</f>
        <v>NO</v>
      </c>
      <c r="L107" s="130" t="s">
        <v>2239</v>
      </c>
      <c r="M107" s="157" t="s">
        <v>2533</v>
      </c>
      <c r="N107" s="95" t="s">
        <v>2444</v>
      </c>
      <c r="O107" s="132" t="s">
        <v>2446</v>
      </c>
      <c r="P107" s="145"/>
      <c r="Q107" s="156" t="s">
        <v>2660</v>
      </c>
      <c r="R107" s="44"/>
      <c r="S107" s="44"/>
      <c r="W107" s="78"/>
      <c r="X107" s="69"/>
    </row>
    <row r="108" spans="1:24" s="123" customFormat="1" ht="18" x14ac:dyDescent="0.25">
      <c r="A108" s="132" t="str">
        <f>VLOOKUP(E108,'LISTADO ATM'!$A$2:$C$901,3,0)</f>
        <v>ESTE</v>
      </c>
      <c r="B108" s="126">
        <v>3336005570</v>
      </c>
      <c r="C108" s="96">
        <v>44437.637673611112</v>
      </c>
      <c r="D108" s="96" t="s">
        <v>2174</v>
      </c>
      <c r="E108" s="126">
        <v>630</v>
      </c>
      <c r="F108" s="132" t="str">
        <f>VLOOKUP(E108,VIP!$A$2:$O15567,2,0)</f>
        <v>DRBR112</v>
      </c>
      <c r="G108" s="132" t="str">
        <f>VLOOKUP(E108,'LISTADO ATM'!$A$2:$B$900,2,0)</f>
        <v xml:space="preserve">ATM Oficina Plaza Zaglul (SPM) </v>
      </c>
      <c r="H108" s="132" t="str">
        <f>VLOOKUP(E108,VIP!$A$2:$O20528,7,FALSE)</f>
        <v>Si</v>
      </c>
      <c r="I108" s="132" t="str">
        <f>VLOOKUP(E108,VIP!$A$2:$O12493,8,FALSE)</f>
        <v>Si</v>
      </c>
      <c r="J108" s="132" t="str">
        <f>VLOOKUP(E108,VIP!$A$2:$O12443,8,FALSE)</f>
        <v>Si</v>
      </c>
      <c r="K108" s="132" t="str">
        <f>VLOOKUP(E108,VIP!$A$2:$O16017,6,0)</f>
        <v>NO</v>
      </c>
      <c r="L108" s="130" t="s">
        <v>2213</v>
      </c>
      <c r="M108" s="157" t="s">
        <v>2533</v>
      </c>
      <c r="N108" s="95" t="s">
        <v>2444</v>
      </c>
      <c r="O108" s="132" t="s">
        <v>2446</v>
      </c>
      <c r="P108" s="145"/>
      <c r="Q108" s="156" t="s">
        <v>2663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ESTE</v>
      </c>
      <c r="B109" s="126">
        <v>3336005571</v>
      </c>
      <c r="C109" s="96">
        <v>44437.638645833336</v>
      </c>
      <c r="D109" s="96" t="s">
        <v>2174</v>
      </c>
      <c r="E109" s="126">
        <v>472</v>
      </c>
      <c r="F109" s="132" t="str">
        <f>VLOOKUP(E109,VIP!$A$2:$O15566,2,0)</f>
        <v>DRBRA72</v>
      </c>
      <c r="G109" s="132" t="str">
        <f>VLOOKUP(E109,'LISTADO ATM'!$A$2:$B$900,2,0)</f>
        <v>ATM Ayuntamiento Ramon Santana</v>
      </c>
      <c r="H109" s="132" t="str">
        <f>VLOOKUP(E109,VIP!$A$2:$O20527,7,FALSE)</f>
        <v>Si</v>
      </c>
      <c r="I109" s="132" t="str">
        <f>VLOOKUP(E109,VIP!$A$2:$O12492,8,FALSE)</f>
        <v>Si</v>
      </c>
      <c r="J109" s="132" t="str">
        <f>VLOOKUP(E109,VIP!$A$2:$O12442,8,FALSE)</f>
        <v>Si</v>
      </c>
      <c r="K109" s="132" t="str">
        <f>VLOOKUP(E109,VIP!$A$2:$O16016,6,0)</f>
        <v>NO</v>
      </c>
      <c r="L109" s="130" t="s">
        <v>2239</v>
      </c>
      <c r="M109" s="95" t="s">
        <v>2438</v>
      </c>
      <c r="N109" s="95" t="s">
        <v>2444</v>
      </c>
      <c r="O109" s="132" t="s">
        <v>2446</v>
      </c>
      <c r="P109" s="145"/>
      <c r="Q109" s="129" t="s">
        <v>2239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DISTRITO NACIONAL</v>
      </c>
      <c r="B110" s="126">
        <v>3336005573</v>
      </c>
      <c r="C110" s="96">
        <v>44437.642291666663</v>
      </c>
      <c r="D110" s="96" t="s">
        <v>2174</v>
      </c>
      <c r="E110" s="126">
        <v>545</v>
      </c>
      <c r="F110" s="132" t="str">
        <f>VLOOKUP(E110,VIP!$A$2:$O15564,2,0)</f>
        <v>DRBR995</v>
      </c>
      <c r="G110" s="132" t="str">
        <f>VLOOKUP(E110,'LISTADO ATM'!$A$2:$B$900,2,0)</f>
        <v xml:space="preserve">ATM Oficina Isabel La Católica II  </v>
      </c>
      <c r="H110" s="132" t="str">
        <f>VLOOKUP(E110,VIP!$A$2:$O20525,7,FALSE)</f>
        <v>Si</v>
      </c>
      <c r="I110" s="132" t="str">
        <f>VLOOKUP(E110,VIP!$A$2:$O12490,8,FALSE)</f>
        <v>Si</v>
      </c>
      <c r="J110" s="132" t="str">
        <f>VLOOKUP(E110,VIP!$A$2:$O12440,8,FALSE)</f>
        <v>Si</v>
      </c>
      <c r="K110" s="132" t="str">
        <f>VLOOKUP(E110,VIP!$A$2:$O16014,6,0)</f>
        <v>NO</v>
      </c>
      <c r="L110" s="130" t="s">
        <v>2213</v>
      </c>
      <c r="M110" s="95" t="s">
        <v>2438</v>
      </c>
      <c r="N110" s="95" t="s">
        <v>2444</v>
      </c>
      <c r="O110" s="132" t="s">
        <v>2446</v>
      </c>
      <c r="P110" s="145"/>
      <c r="Q110" s="129" t="s">
        <v>2213</v>
      </c>
      <c r="R110" s="44"/>
      <c r="S110" s="44"/>
      <c r="W110" s="78"/>
      <c r="X110" s="69"/>
    </row>
    <row r="111" spans="1:24" s="123" customFormat="1" ht="18" x14ac:dyDescent="0.25">
      <c r="A111" s="145" t="str">
        <f>VLOOKUP(E111,'LISTADO ATM'!$A$2:$C$901,3,0)</f>
        <v>NORTE</v>
      </c>
      <c r="B111" s="126">
        <v>3336005575</v>
      </c>
      <c r="C111" s="96">
        <v>44437.644548611112</v>
      </c>
      <c r="D111" s="96" t="s">
        <v>2460</v>
      </c>
      <c r="E111" s="126">
        <v>431</v>
      </c>
      <c r="F111" s="145" t="str">
        <f>VLOOKUP(E111,VIP!$A$2:$O15563,2,0)</f>
        <v>DRBR583</v>
      </c>
      <c r="G111" s="145" t="str">
        <f>VLOOKUP(E111,'LISTADO ATM'!$A$2:$B$900,2,0)</f>
        <v xml:space="preserve">ATM Autoservicio Sol (Santiago) </v>
      </c>
      <c r="H111" s="145" t="str">
        <f>VLOOKUP(E111,VIP!$A$2:$O20524,7,FALSE)</f>
        <v>Si</v>
      </c>
      <c r="I111" s="145" t="str">
        <f>VLOOKUP(E111,VIP!$A$2:$O12489,8,FALSE)</f>
        <v>Si</v>
      </c>
      <c r="J111" s="145" t="str">
        <f>VLOOKUP(E111,VIP!$A$2:$O12439,8,FALSE)</f>
        <v>Si</v>
      </c>
      <c r="K111" s="145" t="str">
        <f>VLOOKUP(E111,VIP!$A$2:$O16013,6,0)</f>
        <v>SI</v>
      </c>
      <c r="L111" s="155" t="s">
        <v>2623</v>
      </c>
      <c r="M111" s="95" t="s">
        <v>2438</v>
      </c>
      <c r="N111" s="95" t="s">
        <v>2444</v>
      </c>
      <c r="O111" s="145" t="s">
        <v>2461</v>
      </c>
      <c r="P111" s="145"/>
      <c r="Q111" s="129" t="s">
        <v>2623</v>
      </c>
      <c r="R111" s="44"/>
      <c r="S111" s="44"/>
      <c r="W111" s="78"/>
      <c r="X111" s="69"/>
    </row>
    <row r="112" spans="1:24" s="123" customFormat="1" ht="18" x14ac:dyDescent="0.25">
      <c r="A112" s="132" t="str">
        <f>VLOOKUP(E112,'LISTADO ATM'!$A$2:$C$901,3,0)</f>
        <v>DISTRITO NACIONAL</v>
      </c>
      <c r="B112" s="126">
        <v>3336005580</v>
      </c>
      <c r="C112" s="96">
        <v>44437.647280092591</v>
      </c>
      <c r="D112" s="96" t="s">
        <v>2460</v>
      </c>
      <c r="E112" s="126">
        <v>946</v>
      </c>
      <c r="F112" s="132" t="str">
        <f>VLOOKUP(E112,VIP!$A$2:$O15562,2,0)</f>
        <v>DRBR24R</v>
      </c>
      <c r="G112" s="132" t="str">
        <f>VLOOKUP(E112,'LISTADO ATM'!$A$2:$B$900,2,0)</f>
        <v xml:space="preserve">ATM Oficina Núñez de Cáceres I </v>
      </c>
      <c r="H112" s="132" t="str">
        <f>VLOOKUP(E112,VIP!$A$2:$O20523,7,FALSE)</f>
        <v>Si</v>
      </c>
      <c r="I112" s="132" t="str">
        <f>VLOOKUP(E112,VIP!$A$2:$O12488,8,FALSE)</f>
        <v>Si</v>
      </c>
      <c r="J112" s="132" t="str">
        <f>VLOOKUP(E112,VIP!$A$2:$O12438,8,FALSE)</f>
        <v>Si</v>
      </c>
      <c r="K112" s="132" t="str">
        <f>VLOOKUP(E112,VIP!$A$2:$O16012,6,0)</f>
        <v>NO</v>
      </c>
      <c r="L112" s="130" t="s">
        <v>2623</v>
      </c>
      <c r="M112" s="95" t="s">
        <v>2438</v>
      </c>
      <c r="N112" s="95" t="s">
        <v>2444</v>
      </c>
      <c r="O112" s="132" t="s">
        <v>2461</v>
      </c>
      <c r="P112" s="145"/>
      <c r="Q112" s="129" t="s">
        <v>2623</v>
      </c>
      <c r="R112" s="44"/>
      <c r="S112" s="44"/>
      <c r="W112" s="78"/>
      <c r="X112" s="69"/>
    </row>
    <row r="113" spans="1:24" s="123" customFormat="1" ht="18" x14ac:dyDescent="0.25">
      <c r="A113" s="145" t="str">
        <f>VLOOKUP(E113,'LISTADO ATM'!$A$2:$C$901,3,0)</f>
        <v>NORTE</v>
      </c>
      <c r="B113" s="126">
        <v>3336005591</v>
      </c>
      <c r="C113" s="96">
        <v>44437.676770833335</v>
      </c>
      <c r="D113" s="96" t="s">
        <v>2460</v>
      </c>
      <c r="E113" s="126">
        <v>956</v>
      </c>
      <c r="F113" s="145" t="str">
        <f>VLOOKUP(E113,VIP!$A$2:$O15577,2,0)</f>
        <v>DRBR956</v>
      </c>
      <c r="G113" s="145" t="str">
        <f>VLOOKUP(E113,'LISTADO ATM'!$A$2:$B$900,2,0)</f>
        <v xml:space="preserve">ATM Autoservicio El Jaya (SFM) </v>
      </c>
      <c r="H113" s="145" t="str">
        <f>VLOOKUP(E113,VIP!$A$2:$O20538,7,FALSE)</f>
        <v>Si</v>
      </c>
      <c r="I113" s="145" t="str">
        <f>VLOOKUP(E113,VIP!$A$2:$O12503,8,FALSE)</f>
        <v>Si</v>
      </c>
      <c r="J113" s="145" t="str">
        <f>VLOOKUP(E113,VIP!$A$2:$O12453,8,FALSE)</f>
        <v>Si</v>
      </c>
      <c r="K113" s="145" t="str">
        <f>VLOOKUP(E113,VIP!$A$2:$O16027,6,0)</f>
        <v>NO</v>
      </c>
      <c r="L113" s="155" t="s">
        <v>2410</v>
      </c>
      <c r="M113" s="157" t="s">
        <v>2533</v>
      </c>
      <c r="N113" s="95" t="s">
        <v>2444</v>
      </c>
      <c r="O113" s="145" t="s">
        <v>2624</v>
      </c>
      <c r="P113" s="145"/>
      <c r="Q113" s="156" t="s">
        <v>2704</v>
      </c>
      <c r="R113" s="44"/>
      <c r="S113" s="44"/>
      <c r="W113" s="78"/>
      <c r="X113" s="69"/>
    </row>
    <row r="114" spans="1:24" s="123" customFormat="1" ht="18" x14ac:dyDescent="0.25">
      <c r="A114" s="145" t="str">
        <f>VLOOKUP(E114,'LISTADO ATM'!$A$2:$C$901,3,0)</f>
        <v>DISTRITO NACIONAL</v>
      </c>
      <c r="B114" s="126">
        <v>3336005592</v>
      </c>
      <c r="C114" s="96">
        <v>44437.678078703706</v>
      </c>
      <c r="D114" s="96" t="s">
        <v>2460</v>
      </c>
      <c r="E114" s="126">
        <v>713</v>
      </c>
      <c r="F114" s="132" t="str">
        <f>VLOOKUP(E114,VIP!$A$2:$O15576,2,0)</f>
        <v>DRBR016</v>
      </c>
      <c r="G114" s="132" t="str">
        <f>VLOOKUP(E114,'LISTADO ATM'!$A$2:$B$900,2,0)</f>
        <v xml:space="preserve">ATM Oficina Las Américas </v>
      </c>
      <c r="H114" s="132" t="str">
        <f>VLOOKUP(E114,VIP!$A$2:$O20537,7,FALSE)</f>
        <v>Si</v>
      </c>
      <c r="I114" s="132" t="str">
        <f>VLOOKUP(E114,VIP!$A$2:$O12502,8,FALSE)</f>
        <v>Si</v>
      </c>
      <c r="J114" s="132" t="str">
        <f>VLOOKUP(E114,VIP!$A$2:$O12452,8,FALSE)</f>
        <v>Si</v>
      </c>
      <c r="K114" s="132" t="str">
        <f>VLOOKUP(E114,VIP!$A$2:$O16026,6,0)</f>
        <v>NO</v>
      </c>
      <c r="L114" s="130" t="s">
        <v>2410</v>
      </c>
      <c r="M114" s="157" t="s">
        <v>2533</v>
      </c>
      <c r="N114" s="95" t="s">
        <v>2444</v>
      </c>
      <c r="O114" s="132" t="s">
        <v>2624</v>
      </c>
      <c r="P114" s="145"/>
      <c r="Q114" s="156" t="s">
        <v>2707</v>
      </c>
      <c r="R114" s="44"/>
      <c r="S114" s="44"/>
      <c r="W114" s="78"/>
      <c r="X114" s="69"/>
    </row>
    <row r="115" spans="1:24" s="123" customFormat="1" ht="18" x14ac:dyDescent="0.25">
      <c r="A115" s="132" t="str">
        <f>VLOOKUP(E115,'LISTADO ATM'!$A$2:$C$901,3,0)</f>
        <v>DISTRITO NACIONAL</v>
      </c>
      <c r="B115" s="126">
        <v>3336005595</v>
      </c>
      <c r="C115" s="96">
        <v>44437.697835648149</v>
      </c>
      <c r="D115" s="96" t="s">
        <v>2174</v>
      </c>
      <c r="E115" s="126">
        <v>486</v>
      </c>
      <c r="F115" s="132" t="str">
        <f>VLOOKUP(E115,VIP!$A$2:$O15575,2,0)</f>
        <v>DRBR486</v>
      </c>
      <c r="G115" s="132" t="str">
        <f>VLOOKUP(E115,'LISTADO ATM'!$A$2:$B$900,2,0)</f>
        <v xml:space="preserve">ATM Olé La Caleta </v>
      </c>
      <c r="H115" s="132" t="str">
        <f>VLOOKUP(E115,VIP!$A$2:$O20536,7,FALSE)</f>
        <v>Si</v>
      </c>
      <c r="I115" s="132" t="str">
        <f>VLOOKUP(E115,VIP!$A$2:$O12501,8,FALSE)</f>
        <v>Si</v>
      </c>
      <c r="J115" s="132" t="str">
        <f>VLOOKUP(E115,VIP!$A$2:$O12451,8,FALSE)</f>
        <v>Si</v>
      </c>
      <c r="K115" s="132" t="str">
        <f>VLOOKUP(E115,VIP!$A$2:$O16025,6,0)</f>
        <v>NO</v>
      </c>
      <c r="L115" s="130" t="s">
        <v>2456</v>
      </c>
      <c r="M115" s="95" t="s">
        <v>2438</v>
      </c>
      <c r="N115" s="95" t="s">
        <v>2444</v>
      </c>
      <c r="O115" s="132" t="s">
        <v>2446</v>
      </c>
      <c r="P115" s="145"/>
      <c r="Q115" s="129" t="s">
        <v>2456</v>
      </c>
      <c r="R115" s="44"/>
      <c r="S115" s="44"/>
      <c r="W115" s="78"/>
      <c r="X115" s="69"/>
    </row>
    <row r="116" spans="1:24" s="123" customFormat="1" ht="18" x14ac:dyDescent="0.25">
      <c r="A116" s="132" t="str">
        <f>VLOOKUP(E116,'LISTADO ATM'!$A$2:$C$901,3,0)</f>
        <v>DISTRITO NACIONAL</v>
      </c>
      <c r="B116" s="126">
        <v>3336005596</v>
      </c>
      <c r="C116" s="96">
        <v>44437.70385416667</v>
      </c>
      <c r="D116" s="96" t="s">
        <v>2460</v>
      </c>
      <c r="E116" s="126">
        <v>722</v>
      </c>
      <c r="F116" s="132" t="str">
        <f>VLOOKUP(E116,VIP!$A$2:$O15574,2,0)</f>
        <v>DRBR393</v>
      </c>
      <c r="G116" s="132" t="str">
        <f>VLOOKUP(E116,'LISTADO ATM'!$A$2:$B$900,2,0)</f>
        <v xml:space="preserve">ATM Oficina Charles de Gaulle III </v>
      </c>
      <c r="H116" s="132" t="str">
        <f>VLOOKUP(E116,VIP!$A$2:$O20535,7,FALSE)</f>
        <v>Si</v>
      </c>
      <c r="I116" s="132" t="str">
        <f>VLOOKUP(E116,VIP!$A$2:$O12500,8,FALSE)</f>
        <v>Si</v>
      </c>
      <c r="J116" s="132" t="str">
        <f>VLOOKUP(E116,VIP!$A$2:$O12450,8,FALSE)</f>
        <v>Si</v>
      </c>
      <c r="K116" s="132" t="str">
        <f>VLOOKUP(E116,VIP!$A$2:$O16024,6,0)</f>
        <v>SI</v>
      </c>
      <c r="L116" s="155" t="s">
        <v>2410</v>
      </c>
      <c r="M116" s="157" t="s">
        <v>2533</v>
      </c>
      <c r="N116" s="95" t="s">
        <v>2444</v>
      </c>
      <c r="O116" s="132" t="s">
        <v>2624</v>
      </c>
      <c r="P116" s="145"/>
      <c r="Q116" s="156" t="s">
        <v>2664</v>
      </c>
      <c r="R116" s="44"/>
      <c r="S116" s="44"/>
      <c r="W116" s="78"/>
      <c r="X116" s="69"/>
    </row>
    <row r="117" spans="1:24" s="123" customFormat="1" ht="18" x14ac:dyDescent="0.25">
      <c r="A117" s="145" t="str">
        <f>VLOOKUP(E117,'LISTADO ATM'!$A$2:$C$901,3,0)</f>
        <v>SUR</v>
      </c>
      <c r="B117" s="126">
        <v>3336005597</v>
      </c>
      <c r="C117" s="96">
        <v>44437.705937500003</v>
      </c>
      <c r="D117" s="96" t="s">
        <v>2460</v>
      </c>
      <c r="E117" s="126">
        <v>871</v>
      </c>
      <c r="F117" s="132" t="str">
        <f>VLOOKUP(E117,VIP!$A$2:$O15573,2,0)</f>
        <v>DRBR871</v>
      </c>
      <c r="G117" s="132" t="str">
        <f>VLOOKUP(E117,'LISTADO ATM'!$A$2:$B$900,2,0)</f>
        <v>ATM Plaza Cultural San Juan</v>
      </c>
      <c r="H117" s="132" t="str">
        <f>VLOOKUP(E117,VIP!$A$2:$O20534,7,FALSE)</f>
        <v>N/A</v>
      </c>
      <c r="I117" s="132" t="str">
        <f>VLOOKUP(E117,VIP!$A$2:$O12499,8,FALSE)</f>
        <v>N/A</v>
      </c>
      <c r="J117" s="132" t="str">
        <f>VLOOKUP(E117,VIP!$A$2:$O12449,8,FALSE)</f>
        <v>N/A</v>
      </c>
      <c r="K117" s="132" t="str">
        <f>VLOOKUP(E117,VIP!$A$2:$O16023,6,0)</f>
        <v>N/A</v>
      </c>
      <c r="L117" s="155" t="s">
        <v>2434</v>
      </c>
      <c r="M117" s="95" t="s">
        <v>2438</v>
      </c>
      <c r="N117" s="95" t="s">
        <v>2444</v>
      </c>
      <c r="O117" s="145" t="s">
        <v>2624</v>
      </c>
      <c r="P117" s="145"/>
      <c r="Q117" s="129" t="s">
        <v>2434</v>
      </c>
      <c r="R117" s="44"/>
      <c r="S117" s="44"/>
      <c r="W117" s="78"/>
      <c r="X117" s="69"/>
    </row>
    <row r="118" spans="1:24" ht="18" x14ac:dyDescent="0.25">
      <c r="A118" s="145" t="str">
        <f>VLOOKUP(E118,'LISTADO ATM'!$A$2:$C$901,3,0)</f>
        <v>DISTRITO NACIONAL</v>
      </c>
      <c r="B118" s="126">
        <v>3336005598</v>
      </c>
      <c r="C118" s="96">
        <v>44437.740613425929</v>
      </c>
      <c r="D118" s="96" t="s">
        <v>2174</v>
      </c>
      <c r="E118" s="126">
        <v>36</v>
      </c>
      <c r="F118" s="145" t="str">
        <f>VLOOKUP(E118,VIP!$A$2:$O15572,2,0)</f>
        <v>DRBR036</v>
      </c>
      <c r="G118" s="145" t="str">
        <f>VLOOKUP(E118,'LISTADO ATM'!$A$2:$B$900,2,0)</f>
        <v xml:space="preserve">ATM Banco Central </v>
      </c>
      <c r="H118" s="145" t="str">
        <f>VLOOKUP(E118,VIP!$A$2:$O20533,7,FALSE)</f>
        <v>Si</v>
      </c>
      <c r="I118" s="145" t="str">
        <f>VLOOKUP(E118,VIP!$A$2:$O12498,8,FALSE)</f>
        <v>Si</v>
      </c>
      <c r="J118" s="145" t="str">
        <f>VLOOKUP(E118,VIP!$A$2:$O12448,8,FALSE)</f>
        <v>Si</v>
      </c>
      <c r="K118" s="145" t="str">
        <f>VLOOKUP(E118,VIP!$A$2:$O16022,6,0)</f>
        <v>SI</v>
      </c>
      <c r="L118" s="155" t="s">
        <v>2213</v>
      </c>
      <c r="M118" s="95" t="s">
        <v>2438</v>
      </c>
      <c r="N118" s="95" t="s">
        <v>2444</v>
      </c>
      <c r="O118" s="145" t="s">
        <v>2446</v>
      </c>
      <c r="P118" s="145"/>
      <c r="Q118" s="129" t="s">
        <v>2213</v>
      </c>
    </row>
    <row r="119" spans="1:24" ht="18" x14ac:dyDescent="0.25">
      <c r="A119" s="145" t="str">
        <f>VLOOKUP(E119,'LISTADO ATM'!$A$2:$C$901,3,0)</f>
        <v>NORTE</v>
      </c>
      <c r="B119" s="126">
        <v>3336005599</v>
      </c>
      <c r="C119" s="96">
        <v>44437.778090277781</v>
      </c>
      <c r="D119" s="96" t="s">
        <v>2634</v>
      </c>
      <c r="E119" s="126">
        <v>373</v>
      </c>
      <c r="F119" s="145" t="str">
        <f>VLOOKUP(E119,VIP!$A$2:$O15571,2,0)</f>
        <v>DRBR373</v>
      </c>
      <c r="G119" s="145" t="str">
        <f>VLOOKUP(E119,'LISTADO ATM'!$A$2:$B$900,2,0)</f>
        <v>S/M Tangui Nagua</v>
      </c>
      <c r="H119" s="145" t="str">
        <f>VLOOKUP(E119,VIP!$A$2:$O20532,7,FALSE)</f>
        <v>N/A</v>
      </c>
      <c r="I119" s="145" t="str">
        <f>VLOOKUP(E119,VIP!$A$2:$O12497,8,FALSE)</f>
        <v>N/A</v>
      </c>
      <c r="J119" s="145" t="str">
        <f>VLOOKUP(E119,VIP!$A$2:$O12447,8,FALSE)</f>
        <v>N/A</v>
      </c>
      <c r="K119" s="145" t="str">
        <f>VLOOKUP(E119,VIP!$A$2:$O16021,6,0)</f>
        <v>N/A</v>
      </c>
      <c r="L119" s="155" t="s">
        <v>2410</v>
      </c>
      <c r="M119" s="157" t="s">
        <v>2533</v>
      </c>
      <c r="N119" s="95" t="s">
        <v>2444</v>
      </c>
      <c r="O119" s="145" t="s">
        <v>2635</v>
      </c>
      <c r="P119" s="145"/>
      <c r="Q119" s="156" t="s">
        <v>2704</v>
      </c>
    </row>
    <row r="120" spans="1:24" ht="18" x14ac:dyDescent="0.25">
      <c r="A120" s="145" t="str">
        <f>VLOOKUP(E120,'LISTADO ATM'!$A$2:$C$901,3,0)</f>
        <v>ESTE</v>
      </c>
      <c r="B120" s="126">
        <v>3336005600</v>
      </c>
      <c r="C120" s="96">
        <v>44437.798252314817</v>
      </c>
      <c r="D120" s="96" t="s">
        <v>2174</v>
      </c>
      <c r="E120" s="126">
        <v>609</v>
      </c>
      <c r="F120" s="145" t="str">
        <f>VLOOKUP(E120,VIP!$A$2:$O15570,2,0)</f>
        <v>DRBR120</v>
      </c>
      <c r="G120" s="145" t="str">
        <f>VLOOKUP(E120,'LISTADO ATM'!$A$2:$B$900,2,0)</f>
        <v xml:space="preserve">ATM S/M Jumbo (San Pedro) </v>
      </c>
      <c r="H120" s="145" t="str">
        <f>VLOOKUP(E120,VIP!$A$2:$O20531,7,FALSE)</f>
        <v>Si</v>
      </c>
      <c r="I120" s="145" t="str">
        <f>VLOOKUP(E120,VIP!$A$2:$O12496,8,FALSE)</f>
        <v>Si</v>
      </c>
      <c r="J120" s="145" t="str">
        <f>VLOOKUP(E120,VIP!$A$2:$O12446,8,FALSE)</f>
        <v>Si</v>
      </c>
      <c r="K120" s="145" t="str">
        <f>VLOOKUP(E120,VIP!$A$2:$O16020,6,0)</f>
        <v>NO</v>
      </c>
      <c r="L120" s="155" t="s">
        <v>2213</v>
      </c>
      <c r="M120" s="157" t="s">
        <v>2533</v>
      </c>
      <c r="N120" s="95" t="s">
        <v>2444</v>
      </c>
      <c r="O120" s="145" t="s">
        <v>2446</v>
      </c>
      <c r="P120" s="145"/>
      <c r="Q120" s="156" t="s">
        <v>2665</v>
      </c>
    </row>
    <row r="121" spans="1:24" ht="18" x14ac:dyDescent="0.25">
      <c r="A121" s="145" t="str">
        <f>VLOOKUP(E121,'LISTADO ATM'!$A$2:$C$901,3,0)</f>
        <v>NORTE</v>
      </c>
      <c r="B121" s="126">
        <v>3336005601</v>
      </c>
      <c r="C121" s="96">
        <v>44437.806863425925</v>
      </c>
      <c r="D121" s="96" t="s">
        <v>2175</v>
      </c>
      <c r="E121" s="126">
        <v>171</v>
      </c>
      <c r="F121" s="145" t="str">
        <f>VLOOKUP(E121,VIP!$A$2:$O15569,2,0)</f>
        <v>DRBR171</v>
      </c>
      <c r="G121" s="145" t="str">
        <f>VLOOKUP(E121,'LISTADO ATM'!$A$2:$B$900,2,0)</f>
        <v xml:space="preserve">ATM Oficina Moca </v>
      </c>
      <c r="H121" s="145" t="str">
        <f>VLOOKUP(E121,VIP!$A$2:$O20530,7,FALSE)</f>
        <v>Si</v>
      </c>
      <c r="I121" s="145" t="str">
        <f>VLOOKUP(E121,VIP!$A$2:$O12495,8,FALSE)</f>
        <v>Si</v>
      </c>
      <c r="J121" s="145" t="str">
        <f>VLOOKUP(E121,VIP!$A$2:$O12445,8,FALSE)</f>
        <v>Si</v>
      </c>
      <c r="K121" s="145" t="str">
        <f>VLOOKUP(E121,VIP!$A$2:$O16019,6,0)</f>
        <v>NO</v>
      </c>
      <c r="L121" s="155" t="s">
        <v>2456</v>
      </c>
      <c r="M121" s="157" t="s">
        <v>2533</v>
      </c>
      <c r="N121" s="95" t="s">
        <v>2444</v>
      </c>
      <c r="O121" s="145" t="s">
        <v>2641</v>
      </c>
      <c r="P121" s="145"/>
      <c r="Q121" s="156" t="s">
        <v>2649</v>
      </c>
    </row>
    <row r="122" spans="1:24" ht="18" x14ac:dyDescent="0.25">
      <c r="A122" s="145" t="str">
        <f>VLOOKUP(E122,'LISTADO ATM'!$A$2:$C$901,3,0)</f>
        <v>SUR</v>
      </c>
      <c r="B122" s="126">
        <v>3336005602</v>
      </c>
      <c r="C122" s="96">
        <v>44437.807175925926</v>
      </c>
      <c r="D122" s="96" t="s">
        <v>2174</v>
      </c>
      <c r="E122" s="126">
        <v>50</v>
      </c>
      <c r="F122" s="145" t="str">
        <f>VLOOKUP(E122,VIP!$A$2:$O15568,2,0)</f>
        <v>DRBR050</v>
      </c>
      <c r="G122" s="145" t="str">
        <f>VLOOKUP(E122,'LISTADO ATM'!$A$2:$B$900,2,0)</f>
        <v xml:space="preserve">ATM Oficina Padre Las Casas (Azua) </v>
      </c>
      <c r="H122" s="145" t="str">
        <f>VLOOKUP(E122,VIP!$A$2:$O20529,7,FALSE)</f>
        <v>Si</v>
      </c>
      <c r="I122" s="145" t="str">
        <f>VLOOKUP(E122,VIP!$A$2:$O12494,8,FALSE)</f>
        <v>Si</v>
      </c>
      <c r="J122" s="145" t="str">
        <f>VLOOKUP(E122,VIP!$A$2:$O12444,8,FALSE)</f>
        <v>Si</v>
      </c>
      <c r="K122" s="145" t="str">
        <f>VLOOKUP(E122,VIP!$A$2:$O16018,6,0)</f>
        <v>NO</v>
      </c>
      <c r="L122" s="155" t="s">
        <v>2456</v>
      </c>
      <c r="M122" s="157" t="s">
        <v>2533</v>
      </c>
      <c r="N122" s="95" t="s">
        <v>2444</v>
      </c>
      <c r="O122" s="145" t="s">
        <v>2446</v>
      </c>
      <c r="P122" s="145"/>
      <c r="Q122" s="156" t="s">
        <v>2663</v>
      </c>
    </row>
    <row r="123" spans="1:24" ht="18" x14ac:dyDescent="0.25">
      <c r="A123" s="145" t="str">
        <f>VLOOKUP(E123,'LISTADO ATM'!$A$2:$C$901,3,0)</f>
        <v>SUR</v>
      </c>
      <c r="B123" s="126">
        <v>3336005603</v>
      </c>
      <c r="C123" s="96">
        <v>44437.808900462966</v>
      </c>
      <c r="D123" s="96" t="s">
        <v>2460</v>
      </c>
      <c r="E123" s="126">
        <v>829</v>
      </c>
      <c r="F123" s="145" t="str">
        <f>VLOOKUP(E123,VIP!$A$2:$O15567,2,0)</f>
        <v>DRBR829</v>
      </c>
      <c r="G123" s="145" t="str">
        <f>VLOOKUP(E123,'LISTADO ATM'!$A$2:$B$900,2,0)</f>
        <v xml:space="preserve">ATM UNP Multicentro Sirena Baní </v>
      </c>
      <c r="H123" s="145" t="str">
        <f>VLOOKUP(E123,VIP!$A$2:$O20528,7,FALSE)</f>
        <v>Si</v>
      </c>
      <c r="I123" s="145" t="str">
        <f>VLOOKUP(E123,VIP!$A$2:$O12493,8,FALSE)</f>
        <v>Si</v>
      </c>
      <c r="J123" s="145" t="str">
        <f>VLOOKUP(E123,VIP!$A$2:$O12443,8,FALSE)</f>
        <v>Si</v>
      </c>
      <c r="K123" s="145" t="str">
        <f>VLOOKUP(E123,VIP!$A$2:$O16017,6,0)</f>
        <v>NO</v>
      </c>
      <c r="L123" s="155" t="s">
        <v>2410</v>
      </c>
      <c r="M123" s="95" t="s">
        <v>2438</v>
      </c>
      <c r="N123" s="95" t="s">
        <v>2444</v>
      </c>
      <c r="O123" s="145" t="s">
        <v>2624</v>
      </c>
      <c r="P123" s="145"/>
      <c r="Q123" s="129" t="s">
        <v>2410</v>
      </c>
    </row>
    <row r="124" spans="1:24" ht="18" x14ac:dyDescent="0.25">
      <c r="A124" s="145" t="str">
        <f>VLOOKUP(E124,'LISTADO ATM'!$A$2:$C$901,3,0)</f>
        <v>NORTE</v>
      </c>
      <c r="B124" s="126">
        <v>3336005605</v>
      </c>
      <c r="C124" s="96">
        <v>44437.821087962962</v>
      </c>
      <c r="D124" s="96" t="s">
        <v>2460</v>
      </c>
      <c r="E124" s="126">
        <v>283</v>
      </c>
      <c r="F124" s="145" t="str">
        <f>VLOOKUP(E124,VIP!$A$2:$O15566,2,0)</f>
        <v>DRBR283</v>
      </c>
      <c r="G124" s="145" t="str">
        <f>VLOOKUP(E124,'LISTADO ATM'!$A$2:$B$900,2,0)</f>
        <v xml:space="preserve">ATM Oficina Nibaje </v>
      </c>
      <c r="H124" s="145" t="str">
        <f>VLOOKUP(E124,VIP!$A$2:$O20527,7,FALSE)</f>
        <v>Si</v>
      </c>
      <c r="I124" s="145" t="str">
        <f>VLOOKUP(E124,VIP!$A$2:$O12492,8,FALSE)</f>
        <v>Si</v>
      </c>
      <c r="J124" s="145" t="str">
        <f>VLOOKUP(E124,VIP!$A$2:$O12442,8,FALSE)</f>
        <v>Si</v>
      </c>
      <c r="K124" s="145" t="str">
        <f>VLOOKUP(E124,VIP!$A$2:$O16016,6,0)</f>
        <v>NO</v>
      </c>
      <c r="L124" s="155" t="s">
        <v>2410</v>
      </c>
      <c r="M124" s="95" t="s">
        <v>2438</v>
      </c>
      <c r="N124" s="95" t="s">
        <v>2444</v>
      </c>
      <c r="O124" s="145" t="s">
        <v>2624</v>
      </c>
      <c r="P124" s="145"/>
      <c r="Q124" s="129" t="s">
        <v>2410</v>
      </c>
    </row>
    <row r="125" spans="1:24" ht="18" x14ac:dyDescent="0.25">
      <c r="A125" s="145" t="str">
        <f>VLOOKUP(E125,'LISTADO ATM'!$A$2:$C$901,3,0)</f>
        <v>DISTRITO NACIONAL</v>
      </c>
      <c r="B125" s="126">
        <v>3336005607</v>
      </c>
      <c r="C125" s="96">
        <v>44437.851053240738</v>
      </c>
      <c r="D125" s="96" t="s">
        <v>2174</v>
      </c>
      <c r="E125" s="126">
        <v>967</v>
      </c>
      <c r="F125" s="145" t="str">
        <f>VLOOKUP(E125,VIP!$A$2:$O15564,2,0)</f>
        <v>DRBR967</v>
      </c>
      <c r="G125" s="145" t="str">
        <f>VLOOKUP(E125,'LISTADO ATM'!$A$2:$B$900,2,0)</f>
        <v xml:space="preserve">ATM UNP Hiper Olé Autopista Duarte </v>
      </c>
      <c r="H125" s="145" t="str">
        <f>VLOOKUP(E125,VIP!$A$2:$O20525,7,FALSE)</f>
        <v>Si</v>
      </c>
      <c r="I125" s="145" t="str">
        <f>VLOOKUP(E125,VIP!$A$2:$O12490,8,FALSE)</f>
        <v>Si</v>
      </c>
      <c r="J125" s="145" t="str">
        <f>VLOOKUP(E125,VIP!$A$2:$O12440,8,FALSE)</f>
        <v>Si</v>
      </c>
      <c r="K125" s="145" t="str">
        <f>VLOOKUP(E125,VIP!$A$2:$O16014,6,0)</f>
        <v>NO</v>
      </c>
      <c r="L125" s="155" t="s">
        <v>2456</v>
      </c>
      <c r="M125" s="157" t="s">
        <v>2533</v>
      </c>
      <c r="N125" s="95" t="s">
        <v>2444</v>
      </c>
      <c r="O125" s="145" t="s">
        <v>2446</v>
      </c>
      <c r="P125" s="145"/>
      <c r="Q125" s="156" t="s">
        <v>2707</v>
      </c>
    </row>
    <row r="126" spans="1:24" ht="18" x14ac:dyDescent="0.25">
      <c r="A126" s="145" t="str">
        <f>VLOOKUP(E126,'LISTADO ATM'!$A$2:$C$901,3,0)</f>
        <v>DISTRITO NACIONAL</v>
      </c>
      <c r="B126" s="126">
        <v>3336005608</v>
      </c>
      <c r="C126" s="96">
        <v>44437.853888888887</v>
      </c>
      <c r="D126" s="96" t="s">
        <v>2174</v>
      </c>
      <c r="E126" s="126">
        <v>955</v>
      </c>
      <c r="F126" s="145" t="str">
        <f>VLOOKUP(E126,VIP!$A$2:$O15563,2,0)</f>
        <v>DRBR955</v>
      </c>
      <c r="G126" s="145" t="str">
        <f>VLOOKUP(E126,'LISTADO ATM'!$A$2:$B$900,2,0)</f>
        <v xml:space="preserve">ATM Oficina Americana Independencia II </v>
      </c>
      <c r="H126" s="145" t="str">
        <f>VLOOKUP(E126,VIP!$A$2:$O20524,7,FALSE)</f>
        <v>Si</v>
      </c>
      <c r="I126" s="145" t="str">
        <f>VLOOKUP(E126,VIP!$A$2:$O12489,8,FALSE)</f>
        <v>Si</v>
      </c>
      <c r="J126" s="145" t="str">
        <f>VLOOKUP(E126,VIP!$A$2:$O12439,8,FALSE)</f>
        <v>Si</v>
      </c>
      <c r="K126" s="145" t="str">
        <f>VLOOKUP(E126,VIP!$A$2:$O16013,6,0)</f>
        <v>NO</v>
      </c>
      <c r="L126" s="155" t="s">
        <v>2456</v>
      </c>
      <c r="M126" s="157" t="s">
        <v>2533</v>
      </c>
      <c r="N126" s="95" t="s">
        <v>2444</v>
      </c>
      <c r="O126" s="145" t="s">
        <v>2446</v>
      </c>
      <c r="P126" s="145"/>
      <c r="Q126" s="156" t="s">
        <v>2715</v>
      </c>
    </row>
    <row r="127" spans="1:24" ht="18" x14ac:dyDescent="0.25">
      <c r="A127" s="145" t="str">
        <f>VLOOKUP(E127,'LISTADO ATM'!$A$2:$C$901,3,0)</f>
        <v>ESTE</v>
      </c>
      <c r="B127" s="126">
        <v>3336005609</v>
      </c>
      <c r="C127" s="96">
        <v>44437.946435185186</v>
      </c>
      <c r="D127" s="96" t="s">
        <v>2441</v>
      </c>
      <c r="E127" s="126">
        <v>838</v>
      </c>
      <c r="F127" s="145" t="str">
        <f>VLOOKUP(E127,VIP!$A$2:$O15574,2,0)</f>
        <v>DRBR838</v>
      </c>
      <c r="G127" s="145" t="str">
        <f>VLOOKUP(E127,'LISTADO ATM'!$A$2:$B$900,2,0)</f>
        <v xml:space="preserve">ATM UNP Consuelo </v>
      </c>
      <c r="H127" s="145" t="str">
        <f>VLOOKUP(E127,VIP!$A$2:$O20535,7,FALSE)</f>
        <v>Si</v>
      </c>
      <c r="I127" s="145" t="str">
        <f>VLOOKUP(E127,VIP!$A$2:$O12500,8,FALSE)</f>
        <v>Si</v>
      </c>
      <c r="J127" s="145" t="str">
        <f>VLOOKUP(E127,VIP!$A$2:$O12450,8,FALSE)</f>
        <v>Si</v>
      </c>
      <c r="K127" s="145" t="str">
        <f>VLOOKUP(E127,VIP!$A$2:$O16024,6,0)</f>
        <v>NO</v>
      </c>
      <c r="L127" s="155" t="s">
        <v>2410</v>
      </c>
      <c r="M127" s="95" t="s">
        <v>2438</v>
      </c>
      <c r="N127" s="95" t="s">
        <v>2444</v>
      </c>
      <c r="O127" s="145" t="s">
        <v>2445</v>
      </c>
      <c r="P127" s="145"/>
      <c r="Q127" s="129" t="s">
        <v>2410</v>
      </c>
    </row>
    <row r="128" spans="1:24" ht="18" x14ac:dyDescent="0.25">
      <c r="A128" s="145" t="str">
        <f>VLOOKUP(E128,'LISTADO ATM'!$A$2:$C$901,3,0)</f>
        <v>DISTRITO NACIONAL</v>
      </c>
      <c r="B128" s="126">
        <v>3336005610</v>
      </c>
      <c r="C128" s="96">
        <v>44437.948541666665</v>
      </c>
      <c r="D128" s="96" t="s">
        <v>2441</v>
      </c>
      <c r="E128" s="126">
        <v>507</v>
      </c>
      <c r="F128" s="145" t="str">
        <f>VLOOKUP(E128,VIP!$A$2:$O15573,2,0)</f>
        <v>DRBR507</v>
      </c>
      <c r="G128" s="145" t="str">
        <f>VLOOKUP(E128,'LISTADO ATM'!$A$2:$B$900,2,0)</f>
        <v>ATM Estación Sigma Boca Chica</v>
      </c>
      <c r="H128" s="145" t="str">
        <f>VLOOKUP(E128,VIP!$A$2:$O20534,7,FALSE)</f>
        <v>Si</v>
      </c>
      <c r="I128" s="145" t="str">
        <f>VLOOKUP(E128,VIP!$A$2:$O12499,8,FALSE)</f>
        <v>Si</v>
      </c>
      <c r="J128" s="145" t="str">
        <f>VLOOKUP(E128,VIP!$A$2:$O12449,8,FALSE)</f>
        <v>Si</v>
      </c>
      <c r="K128" s="145" t="str">
        <f>VLOOKUP(E128,VIP!$A$2:$O16023,6,0)</f>
        <v>NO</v>
      </c>
      <c r="L128" s="155" t="s">
        <v>2410</v>
      </c>
      <c r="M128" s="157" t="s">
        <v>2533</v>
      </c>
      <c r="N128" s="95" t="s">
        <v>2444</v>
      </c>
      <c r="O128" s="145" t="s">
        <v>2445</v>
      </c>
      <c r="P128" s="145"/>
      <c r="Q128" s="156" t="s">
        <v>2706</v>
      </c>
    </row>
    <row r="129" spans="1:24" ht="18" x14ac:dyDescent="0.25">
      <c r="A129" s="145" t="str">
        <f>VLOOKUP(E129,'LISTADO ATM'!$A$2:$C$901,3,0)</f>
        <v>DISTRITO NACIONAL</v>
      </c>
      <c r="B129" s="126">
        <v>3336005611</v>
      </c>
      <c r="C129" s="96">
        <v>44437.957731481481</v>
      </c>
      <c r="D129" s="96" t="s">
        <v>2441</v>
      </c>
      <c r="E129" s="126">
        <v>493</v>
      </c>
      <c r="F129" s="145" t="str">
        <f>VLOOKUP(E129,VIP!$A$2:$O15572,2,0)</f>
        <v>DRBR493</v>
      </c>
      <c r="G129" s="145" t="str">
        <f>VLOOKUP(E129,'LISTADO ATM'!$A$2:$B$900,2,0)</f>
        <v xml:space="preserve">ATM Oficina Haina Occidental II </v>
      </c>
      <c r="H129" s="145" t="str">
        <f>VLOOKUP(E129,VIP!$A$2:$O20533,7,FALSE)</f>
        <v>Si</v>
      </c>
      <c r="I129" s="145" t="str">
        <f>VLOOKUP(E129,VIP!$A$2:$O12498,8,FALSE)</f>
        <v>Si</v>
      </c>
      <c r="J129" s="145" t="str">
        <f>VLOOKUP(E129,VIP!$A$2:$O12448,8,FALSE)</f>
        <v>Si</v>
      </c>
      <c r="K129" s="145" t="str">
        <f>VLOOKUP(E129,VIP!$A$2:$O16022,6,0)</f>
        <v>NO</v>
      </c>
      <c r="L129" s="155" t="s">
        <v>2548</v>
      </c>
      <c r="M129" s="95" t="s">
        <v>2438</v>
      </c>
      <c r="N129" s="95" t="s">
        <v>2444</v>
      </c>
      <c r="O129" s="145" t="s">
        <v>2445</v>
      </c>
      <c r="P129" s="145"/>
      <c r="Q129" s="129" t="s">
        <v>2548</v>
      </c>
    </row>
    <row r="130" spans="1:24" ht="18" x14ac:dyDescent="0.25">
      <c r="A130" s="145" t="str">
        <f>VLOOKUP(E130,'LISTADO ATM'!$A$2:$C$901,3,0)</f>
        <v>DISTRITO NACIONAL</v>
      </c>
      <c r="B130" s="126">
        <v>3336005612</v>
      </c>
      <c r="C130" s="96">
        <v>44437.958460648151</v>
      </c>
      <c r="D130" s="96" t="s">
        <v>2174</v>
      </c>
      <c r="E130" s="126">
        <v>162</v>
      </c>
      <c r="F130" s="145" t="str">
        <f>VLOOKUP(E130,VIP!$A$2:$O15571,2,0)</f>
        <v>DRBR162</v>
      </c>
      <c r="G130" s="145" t="str">
        <f>VLOOKUP(E130,'LISTADO ATM'!$A$2:$B$900,2,0)</f>
        <v xml:space="preserve">ATM Oficina Tiradentes I </v>
      </c>
      <c r="H130" s="145" t="str">
        <f>VLOOKUP(E130,VIP!$A$2:$O20532,7,FALSE)</f>
        <v>Si</v>
      </c>
      <c r="I130" s="145" t="str">
        <f>VLOOKUP(E130,VIP!$A$2:$O12497,8,FALSE)</f>
        <v>Si</v>
      </c>
      <c r="J130" s="145" t="str">
        <f>VLOOKUP(E130,VIP!$A$2:$O12447,8,FALSE)</f>
        <v>Si</v>
      </c>
      <c r="K130" s="145" t="str">
        <f>VLOOKUP(E130,VIP!$A$2:$O16021,6,0)</f>
        <v>NO</v>
      </c>
      <c r="L130" s="155" t="s">
        <v>2213</v>
      </c>
      <c r="M130" s="157" t="s">
        <v>2533</v>
      </c>
      <c r="N130" s="95" t="s">
        <v>2444</v>
      </c>
      <c r="O130" s="145" t="s">
        <v>2446</v>
      </c>
      <c r="P130" s="145"/>
      <c r="Q130" s="156" t="s">
        <v>2666</v>
      </c>
    </row>
    <row r="131" spans="1:24" ht="18" x14ac:dyDescent="0.25">
      <c r="A131" s="145" t="str">
        <f>VLOOKUP(E131,'LISTADO ATM'!$A$2:$C$901,3,0)</f>
        <v>NORTE</v>
      </c>
      <c r="B131" s="126">
        <v>3336005613</v>
      </c>
      <c r="C131" s="96">
        <v>44437.959490740737</v>
      </c>
      <c r="D131" s="96" t="s">
        <v>2460</v>
      </c>
      <c r="E131" s="126">
        <v>333</v>
      </c>
      <c r="F131" s="145" t="str">
        <f>VLOOKUP(E131,VIP!$A$2:$O15570,2,0)</f>
        <v>DRBR333</v>
      </c>
      <c r="G131" s="145" t="str">
        <f>VLOOKUP(E131,'LISTADO ATM'!$A$2:$B$900,2,0)</f>
        <v>ATM Oficina Turey Maimón</v>
      </c>
      <c r="H131" s="145" t="str">
        <f>VLOOKUP(E131,VIP!$A$2:$O20531,7,FALSE)</f>
        <v>Si</v>
      </c>
      <c r="I131" s="145" t="str">
        <f>VLOOKUP(E131,VIP!$A$2:$O12496,8,FALSE)</f>
        <v>Si</v>
      </c>
      <c r="J131" s="145" t="str">
        <f>VLOOKUP(E131,VIP!$A$2:$O12446,8,FALSE)</f>
        <v>Si</v>
      </c>
      <c r="K131" s="145" t="str">
        <f>VLOOKUP(E131,VIP!$A$2:$O16020,6,0)</f>
        <v>NO</v>
      </c>
      <c r="L131" s="155" t="s">
        <v>2548</v>
      </c>
      <c r="M131" s="95" t="s">
        <v>2438</v>
      </c>
      <c r="N131" s="95" t="s">
        <v>2444</v>
      </c>
      <c r="O131" s="145" t="s">
        <v>2461</v>
      </c>
      <c r="P131" s="145"/>
      <c r="Q131" s="129" t="s">
        <v>2548</v>
      </c>
    </row>
    <row r="132" spans="1:24" ht="18" x14ac:dyDescent="0.25">
      <c r="A132" s="145" t="str">
        <f>VLOOKUP(E132,'LISTADO ATM'!$A$2:$C$901,3,0)</f>
        <v>NORTE</v>
      </c>
      <c r="B132" s="126">
        <v>3336005615</v>
      </c>
      <c r="C132" s="96">
        <v>44437.963958333334</v>
      </c>
      <c r="D132" s="96" t="s">
        <v>2460</v>
      </c>
      <c r="E132" s="126">
        <v>894</v>
      </c>
      <c r="F132" s="145" t="str">
        <f>VLOOKUP(E132,VIP!$A$2:$O15569,2,0)</f>
        <v>DRBR894</v>
      </c>
      <c r="G132" s="145" t="str">
        <f>VLOOKUP(E132,'LISTADO ATM'!$A$2:$B$900,2,0)</f>
        <v>ATM Eco Petroleo Estero Hondo</v>
      </c>
      <c r="H132" s="145" t="str">
        <f>VLOOKUP(E132,VIP!$A$2:$O20530,7,FALSE)</f>
        <v>NO</v>
      </c>
      <c r="I132" s="145" t="str">
        <f>VLOOKUP(E132,VIP!$A$2:$O12495,8,FALSE)</f>
        <v>NO</v>
      </c>
      <c r="J132" s="145" t="str">
        <f>VLOOKUP(E132,VIP!$A$2:$O12445,8,FALSE)</f>
        <v>NO</v>
      </c>
      <c r="K132" s="145" t="str">
        <f>VLOOKUP(E132,VIP!$A$2:$O16019,6,0)</f>
        <v>NO</v>
      </c>
      <c r="L132" s="155" t="s">
        <v>2548</v>
      </c>
      <c r="M132" s="95" t="s">
        <v>2438</v>
      </c>
      <c r="N132" s="95" t="s">
        <v>2444</v>
      </c>
      <c r="O132" s="145" t="s">
        <v>2461</v>
      </c>
      <c r="P132" s="145"/>
      <c r="Q132" s="129" t="s">
        <v>2548</v>
      </c>
    </row>
    <row r="133" spans="1:24" ht="18" x14ac:dyDescent="0.25">
      <c r="A133" s="145" t="str">
        <f>VLOOKUP(E133,'LISTADO ATM'!$A$2:$C$901,3,0)</f>
        <v>SUR</v>
      </c>
      <c r="B133" s="126">
        <v>3336005616</v>
      </c>
      <c r="C133" s="96">
        <v>44438.004328703704</v>
      </c>
      <c r="D133" s="96" t="s">
        <v>2174</v>
      </c>
      <c r="E133" s="126">
        <v>45</v>
      </c>
      <c r="F133" s="145" t="str">
        <f>VLOOKUP(E133,VIP!$A$2:$O15568,2,0)</f>
        <v>DRBR045</v>
      </c>
      <c r="G133" s="145" t="str">
        <f>VLOOKUP(E133,'LISTADO ATM'!$A$2:$B$900,2,0)</f>
        <v xml:space="preserve">ATM Oficina Tamayo </v>
      </c>
      <c r="H133" s="145" t="str">
        <f>VLOOKUP(E133,VIP!$A$2:$O20529,7,FALSE)</f>
        <v>Si</v>
      </c>
      <c r="I133" s="145" t="str">
        <f>VLOOKUP(E133,VIP!$A$2:$O12494,8,FALSE)</f>
        <v>Si</v>
      </c>
      <c r="J133" s="145" t="str">
        <f>VLOOKUP(E133,VIP!$A$2:$O12444,8,FALSE)</f>
        <v>Si</v>
      </c>
      <c r="K133" s="145" t="str">
        <f>VLOOKUP(E133,VIP!$A$2:$O16018,6,0)</f>
        <v>SI</v>
      </c>
      <c r="L133" s="155" t="s">
        <v>2239</v>
      </c>
      <c r="M133" s="157" t="s">
        <v>2533</v>
      </c>
      <c r="N133" s="95" t="s">
        <v>2444</v>
      </c>
      <c r="O133" s="145" t="s">
        <v>2446</v>
      </c>
      <c r="P133" s="145"/>
      <c r="Q133" s="156" t="s">
        <v>2667</v>
      </c>
    </row>
    <row r="134" spans="1:24" ht="18" x14ac:dyDescent="0.25">
      <c r="A134" s="145" t="str">
        <f>VLOOKUP(E134,'LISTADO ATM'!$A$2:$C$901,3,0)</f>
        <v>DISTRITO NACIONAL</v>
      </c>
      <c r="B134" s="126">
        <v>3336005619</v>
      </c>
      <c r="C134" s="96">
        <v>44438.179907407408</v>
      </c>
      <c r="D134" s="96" t="s">
        <v>2441</v>
      </c>
      <c r="E134" s="126">
        <v>600</v>
      </c>
      <c r="F134" s="145" t="str">
        <f>VLOOKUP(E134,VIP!$A$2:$O15566,2,0)</f>
        <v>DRBR600</v>
      </c>
      <c r="G134" s="145" t="str">
        <f>VLOOKUP(E134,'LISTADO ATM'!$A$2:$B$900,2,0)</f>
        <v>ATM S/M Bravo Hipica</v>
      </c>
      <c r="H134" s="145" t="str">
        <f>VLOOKUP(E134,VIP!$A$2:$O20527,7,FALSE)</f>
        <v>N/A</v>
      </c>
      <c r="I134" s="145" t="str">
        <f>VLOOKUP(E134,VIP!$A$2:$O12492,8,FALSE)</f>
        <v>N/A</v>
      </c>
      <c r="J134" s="145" t="str">
        <f>VLOOKUP(E134,VIP!$A$2:$O12442,8,FALSE)</f>
        <v>N/A</v>
      </c>
      <c r="K134" s="145" t="str">
        <f>VLOOKUP(E134,VIP!$A$2:$O16016,6,0)</f>
        <v>N/A</v>
      </c>
      <c r="L134" s="155" t="s">
        <v>2410</v>
      </c>
      <c r="M134" s="157" t="s">
        <v>2533</v>
      </c>
      <c r="N134" s="95" t="s">
        <v>2444</v>
      </c>
      <c r="O134" s="145" t="s">
        <v>2445</v>
      </c>
      <c r="P134" s="145"/>
      <c r="Q134" s="156" t="s">
        <v>2708</v>
      </c>
    </row>
    <row r="135" spans="1:24" ht="18" x14ac:dyDescent="0.25">
      <c r="A135" s="145" t="str">
        <f>VLOOKUP(E135,'LISTADO ATM'!$A$2:$C$901,3,0)</f>
        <v>NORTE</v>
      </c>
      <c r="B135" s="126">
        <v>3336005620</v>
      </c>
      <c r="C135" s="96">
        <v>44438.181284722225</v>
      </c>
      <c r="D135" s="96" t="s">
        <v>2634</v>
      </c>
      <c r="E135" s="126">
        <v>633</v>
      </c>
      <c r="F135" s="145" t="str">
        <f>VLOOKUP(E135,VIP!$A$2:$O15565,2,0)</f>
        <v>DRBR260</v>
      </c>
      <c r="G135" s="145" t="str">
        <f>VLOOKUP(E135,'LISTADO ATM'!$A$2:$B$900,2,0)</f>
        <v xml:space="preserve">ATM Autobanco Las Colinas </v>
      </c>
      <c r="H135" s="145" t="str">
        <f>VLOOKUP(E135,VIP!$A$2:$O20526,7,FALSE)</f>
        <v>Si</v>
      </c>
      <c r="I135" s="145" t="str">
        <f>VLOOKUP(E135,VIP!$A$2:$O12491,8,FALSE)</f>
        <v>Si</v>
      </c>
      <c r="J135" s="145" t="str">
        <f>VLOOKUP(E135,VIP!$A$2:$O12441,8,FALSE)</f>
        <v>Si</v>
      </c>
      <c r="K135" s="145" t="str">
        <f>VLOOKUP(E135,VIP!$A$2:$O16015,6,0)</f>
        <v>SI</v>
      </c>
      <c r="L135" s="155" t="s">
        <v>2410</v>
      </c>
      <c r="M135" s="95" t="s">
        <v>2438</v>
      </c>
      <c r="N135" s="95" t="s">
        <v>2444</v>
      </c>
      <c r="O135" s="145" t="s">
        <v>2635</v>
      </c>
      <c r="P135" s="145"/>
      <c r="Q135" s="129" t="s">
        <v>2410</v>
      </c>
    </row>
    <row r="136" spans="1:24" ht="18" x14ac:dyDescent="0.25">
      <c r="A136" s="145" t="str">
        <f>VLOOKUP(E136,'LISTADO ATM'!$A$2:$C$901,3,0)</f>
        <v>ESTE</v>
      </c>
      <c r="B136" s="126">
        <v>3336005621</v>
      </c>
      <c r="C136" s="96">
        <v>44438.182291666664</v>
      </c>
      <c r="D136" s="96" t="s">
        <v>2174</v>
      </c>
      <c r="E136" s="126">
        <v>367</v>
      </c>
      <c r="F136" s="145" t="str">
        <f>VLOOKUP(E136,VIP!$A$2:$O15564,2,0)</f>
        <v xml:space="preserve">DRBR367 </v>
      </c>
      <c r="G136" s="145" t="str">
        <f>VLOOKUP(E136,'LISTADO ATM'!$A$2:$B$900,2,0)</f>
        <v>ATM Ayuntamiento El Puerto</v>
      </c>
      <c r="H136" s="145" t="str">
        <f>VLOOKUP(E136,VIP!$A$2:$O20525,7,FALSE)</f>
        <v>N/A</v>
      </c>
      <c r="I136" s="145" t="str">
        <f>VLOOKUP(E136,VIP!$A$2:$O12490,8,FALSE)</f>
        <v>N/A</v>
      </c>
      <c r="J136" s="145" t="str">
        <f>VLOOKUP(E136,VIP!$A$2:$O12440,8,FALSE)</f>
        <v>N/A</v>
      </c>
      <c r="K136" s="145" t="str">
        <f>VLOOKUP(E136,VIP!$A$2:$O16014,6,0)</f>
        <v>N/A</v>
      </c>
      <c r="L136" s="155" t="s">
        <v>2239</v>
      </c>
      <c r="M136" s="95" t="s">
        <v>2438</v>
      </c>
      <c r="N136" s="95" t="s">
        <v>2444</v>
      </c>
      <c r="O136" s="145" t="s">
        <v>2446</v>
      </c>
      <c r="P136" s="145"/>
      <c r="Q136" s="129" t="s">
        <v>2239</v>
      </c>
    </row>
    <row r="137" spans="1:24" ht="18" x14ac:dyDescent="0.25">
      <c r="A137" s="145" t="str">
        <f>VLOOKUP(E137,'LISTADO ATM'!$A$2:$C$901,3,0)</f>
        <v>NORTE</v>
      </c>
      <c r="B137" s="126">
        <v>3336005967</v>
      </c>
      <c r="C137" s="96">
        <v>44438.38689814815</v>
      </c>
      <c r="D137" s="96" t="s">
        <v>2460</v>
      </c>
      <c r="E137" s="126">
        <v>878</v>
      </c>
      <c r="F137" s="145" t="str">
        <f>VLOOKUP(E137,VIP!$A$2:$O15582,2,0)</f>
        <v>DRBR878</v>
      </c>
      <c r="G137" s="145" t="str">
        <f>VLOOKUP(E137,'LISTADO ATM'!$A$2:$B$900,2,0)</f>
        <v>ATM UNP Cabral Y Baez</v>
      </c>
      <c r="H137" s="145" t="str">
        <f>VLOOKUP(E137,VIP!$A$2:$O20543,7,FALSE)</f>
        <v>N/A</v>
      </c>
      <c r="I137" s="145" t="str">
        <f>VLOOKUP(E137,VIP!$A$2:$O12508,8,FALSE)</f>
        <v>N/A</v>
      </c>
      <c r="J137" s="145" t="str">
        <f>VLOOKUP(E137,VIP!$A$2:$O12458,8,FALSE)</f>
        <v>N/A</v>
      </c>
      <c r="K137" s="145" t="str">
        <f>VLOOKUP(E137,VIP!$A$2:$O16032,6,0)</f>
        <v>N/A</v>
      </c>
      <c r="L137" s="155" t="s">
        <v>2410</v>
      </c>
      <c r="M137" s="95" t="s">
        <v>2438</v>
      </c>
      <c r="N137" s="95" t="s">
        <v>2444</v>
      </c>
      <c r="O137" s="145" t="s">
        <v>2461</v>
      </c>
      <c r="P137" s="145"/>
      <c r="Q137" s="129" t="s">
        <v>2410</v>
      </c>
      <c r="R137" s="44"/>
      <c r="S137" s="44"/>
      <c r="T137" s="101"/>
      <c r="U137" s="101"/>
      <c r="V137" s="101"/>
      <c r="W137" s="78"/>
      <c r="X137" s="69"/>
    </row>
    <row r="138" spans="1:24" ht="18" x14ac:dyDescent="0.25">
      <c r="A138" s="145" t="str">
        <f>VLOOKUP(E138,'LISTADO ATM'!$A$2:$C$901,3,0)</f>
        <v>NORTE</v>
      </c>
      <c r="B138" s="126">
        <v>3336006049</v>
      </c>
      <c r="C138" s="96">
        <v>44438.403402777774</v>
      </c>
      <c r="D138" s="96" t="s">
        <v>2175</v>
      </c>
      <c r="E138" s="126">
        <v>942</v>
      </c>
      <c r="F138" s="145" t="str">
        <f>VLOOKUP(E138,VIP!$A$2:$O15581,2,0)</f>
        <v>DRBR942</v>
      </c>
      <c r="G138" s="145" t="str">
        <f>VLOOKUP(E138,'LISTADO ATM'!$A$2:$B$900,2,0)</f>
        <v xml:space="preserve">ATM Estación Texaco La Vega </v>
      </c>
      <c r="H138" s="145" t="str">
        <f>VLOOKUP(E138,VIP!$A$2:$O20542,7,FALSE)</f>
        <v>Si</v>
      </c>
      <c r="I138" s="145" t="str">
        <f>VLOOKUP(E138,VIP!$A$2:$O12507,8,FALSE)</f>
        <v>Si</v>
      </c>
      <c r="J138" s="145" t="str">
        <f>VLOOKUP(E138,VIP!$A$2:$O12457,8,FALSE)</f>
        <v>Si</v>
      </c>
      <c r="K138" s="145" t="str">
        <f>VLOOKUP(E138,VIP!$A$2:$O16031,6,0)</f>
        <v>NO</v>
      </c>
      <c r="L138" s="155" t="s">
        <v>2647</v>
      </c>
      <c r="M138" s="157" t="s">
        <v>2533</v>
      </c>
      <c r="N138" s="95" t="s">
        <v>2444</v>
      </c>
      <c r="O138" s="145" t="s">
        <v>2581</v>
      </c>
      <c r="P138" s="95" t="s">
        <v>2672</v>
      </c>
      <c r="Q138" s="156" t="s">
        <v>2668</v>
      </c>
      <c r="R138" s="44"/>
      <c r="S138" s="44"/>
      <c r="T138" s="101"/>
      <c r="U138" s="101"/>
      <c r="V138" s="101"/>
      <c r="W138" s="78"/>
      <c r="X138" s="69"/>
    </row>
    <row r="139" spans="1:24" ht="18" x14ac:dyDescent="0.25">
      <c r="A139" s="145" t="str">
        <f>VLOOKUP(E139,'LISTADO ATM'!$A$2:$C$901,3,0)</f>
        <v>NORTE</v>
      </c>
      <c r="B139" s="126">
        <v>3336006070</v>
      </c>
      <c r="C139" s="96">
        <v>44438.407175925924</v>
      </c>
      <c r="D139" s="96" t="s">
        <v>2460</v>
      </c>
      <c r="E139" s="126">
        <v>151</v>
      </c>
      <c r="F139" s="145" t="str">
        <f>VLOOKUP(E139,VIP!$A$2:$O15580,2,0)</f>
        <v>DRBR151</v>
      </c>
      <c r="G139" s="145" t="str">
        <f>VLOOKUP(E139,'LISTADO ATM'!$A$2:$B$900,2,0)</f>
        <v xml:space="preserve">ATM Oficina Nagua </v>
      </c>
      <c r="H139" s="145" t="str">
        <f>VLOOKUP(E139,VIP!$A$2:$O20541,7,FALSE)</f>
        <v>Si</v>
      </c>
      <c r="I139" s="145" t="str">
        <f>VLOOKUP(E139,VIP!$A$2:$O12506,8,FALSE)</f>
        <v>Si</v>
      </c>
      <c r="J139" s="145" t="str">
        <f>VLOOKUP(E139,VIP!$A$2:$O12456,8,FALSE)</f>
        <v>Si</v>
      </c>
      <c r="K139" s="145" t="str">
        <f>VLOOKUP(E139,VIP!$A$2:$O16030,6,0)</f>
        <v>SI</v>
      </c>
      <c r="L139" s="155" t="s">
        <v>2434</v>
      </c>
      <c r="M139" s="157" t="s">
        <v>2533</v>
      </c>
      <c r="N139" s="95" t="s">
        <v>2444</v>
      </c>
      <c r="O139" s="145" t="s">
        <v>2461</v>
      </c>
      <c r="P139" s="145"/>
      <c r="Q139" s="156" t="s">
        <v>2697</v>
      </c>
      <c r="R139" s="44"/>
      <c r="S139" s="44"/>
      <c r="T139" s="101"/>
      <c r="U139" s="101"/>
      <c r="V139" s="101"/>
      <c r="W139" s="78"/>
      <c r="X139" s="69"/>
    </row>
    <row r="140" spans="1:24" ht="18" x14ac:dyDescent="0.25">
      <c r="A140" s="145" t="str">
        <f>VLOOKUP(E140,'LISTADO ATM'!$A$2:$C$901,3,0)</f>
        <v>NORTE</v>
      </c>
      <c r="B140" s="126">
        <v>3336006086</v>
      </c>
      <c r="C140" s="96">
        <v>44438.40929398148</v>
      </c>
      <c r="D140" s="96" t="s">
        <v>2634</v>
      </c>
      <c r="E140" s="126">
        <v>635</v>
      </c>
      <c r="F140" s="145" t="str">
        <f>VLOOKUP(E140,VIP!$A$2:$O15579,2,0)</f>
        <v>DRBR12J</v>
      </c>
      <c r="G140" s="145" t="str">
        <f>VLOOKUP(E140,'LISTADO ATM'!$A$2:$B$900,2,0)</f>
        <v xml:space="preserve">ATM Zona Franca Tamboril </v>
      </c>
      <c r="H140" s="145" t="str">
        <f>VLOOKUP(E140,VIP!$A$2:$O20540,7,FALSE)</f>
        <v>Si</v>
      </c>
      <c r="I140" s="145" t="str">
        <f>VLOOKUP(E140,VIP!$A$2:$O12505,8,FALSE)</f>
        <v>Si</v>
      </c>
      <c r="J140" s="145" t="str">
        <f>VLOOKUP(E140,VIP!$A$2:$O12455,8,FALSE)</f>
        <v>Si</v>
      </c>
      <c r="K140" s="145" t="str">
        <f>VLOOKUP(E140,VIP!$A$2:$O16029,6,0)</f>
        <v>NO</v>
      </c>
      <c r="L140" s="155" t="s">
        <v>2410</v>
      </c>
      <c r="M140" s="157" t="s">
        <v>2533</v>
      </c>
      <c r="N140" s="95" t="s">
        <v>2444</v>
      </c>
      <c r="O140" s="145" t="s">
        <v>2635</v>
      </c>
      <c r="P140" s="145"/>
      <c r="Q140" s="156" t="s">
        <v>2709</v>
      </c>
      <c r="R140" s="44"/>
      <c r="S140" s="44"/>
      <c r="T140" s="101"/>
      <c r="U140" s="101"/>
      <c r="V140" s="101"/>
      <c r="W140" s="78"/>
      <c r="X140" s="69"/>
    </row>
    <row r="141" spans="1:24" ht="18" x14ac:dyDescent="0.25">
      <c r="A141" s="145" t="str">
        <f>VLOOKUP(E141,'LISTADO ATM'!$A$2:$C$901,3,0)</f>
        <v>DISTRITO NACIONAL</v>
      </c>
      <c r="B141" s="126">
        <v>3336006123</v>
      </c>
      <c r="C141" s="96">
        <v>44438.415150462963</v>
      </c>
      <c r="D141" s="96" t="s">
        <v>2174</v>
      </c>
      <c r="E141" s="126">
        <v>788</v>
      </c>
      <c r="F141" s="145" t="str">
        <f>VLOOKUP(E141,VIP!$A$2:$O15577,2,0)</f>
        <v>DRBR452</v>
      </c>
      <c r="G141" s="145" t="str">
        <f>VLOOKUP(E141,'LISTADO ATM'!$A$2:$B$900,2,0)</f>
        <v xml:space="preserve">ATM Relaciones Exteriores (Cancillería) </v>
      </c>
      <c r="H141" s="145" t="str">
        <f>VLOOKUP(E141,VIP!$A$2:$O20538,7,FALSE)</f>
        <v>No</v>
      </c>
      <c r="I141" s="145" t="str">
        <f>VLOOKUP(E141,VIP!$A$2:$O12503,8,FALSE)</f>
        <v>No</v>
      </c>
      <c r="J141" s="145" t="str">
        <f>VLOOKUP(E141,VIP!$A$2:$O12453,8,FALSE)</f>
        <v>No</v>
      </c>
      <c r="K141" s="145" t="str">
        <f>VLOOKUP(E141,VIP!$A$2:$O16027,6,0)</f>
        <v>NO</v>
      </c>
      <c r="L141" s="155" t="s">
        <v>2647</v>
      </c>
      <c r="M141" s="95" t="s">
        <v>2438</v>
      </c>
      <c r="N141" s="95" t="s">
        <v>2444</v>
      </c>
      <c r="O141" s="145" t="s">
        <v>2446</v>
      </c>
      <c r="P141" s="95" t="s">
        <v>2672</v>
      </c>
      <c r="Q141" s="129" t="s">
        <v>2647</v>
      </c>
      <c r="R141" s="44"/>
      <c r="S141" s="44"/>
      <c r="T141" s="101"/>
      <c r="U141" s="101"/>
      <c r="V141" s="101"/>
      <c r="W141" s="78"/>
      <c r="X141" s="69"/>
    </row>
    <row r="142" spans="1:24" ht="18" x14ac:dyDescent="0.25">
      <c r="A142" s="145" t="str">
        <f>VLOOKUP(E142,'LISTADO ATM'!$A$2:$C$901,3,0)</f>
        <v>DISTRITO NACIONAL</v>
      </c>
      <c r="B142" s="126">
        <v>3336006127</v>
      </c>
      <c r="C142" s="96">
        <v>44438.415659722225</v>
      </c>
      <c r="D142" s="96" t="s">
        <v>2174</v>
      </c>
      <c r="E142" s="126">
        <v>390</v>
      </c>
      <c r="F142" s="145" t="str">
        <f>VLOOKUP(E142,VIP!$A$2:$O15576,2,0)</f>
        <v>DRBR390</v>
      </c>
      <c r="G142" s="145" t="str">
        <f>VLOOKUP(E142,'LISTADO ATM'!$A$2:$B$900,2,0)</f>
        <v xml:space="preserve">ATM Oficina Boca Chica II </v>
      </c>
      <c r="H142" s="145" t="str">
        <f>VLOOKUP(E142,VIP!$A$2:$O20537,7,FALSE)</f>
        <v>Si</v>
      </c>
      <c r="I142" s="145" t="str">
        <f>VLOOKUP(E142,VIP!$A$2:$O12502,8,FALSE)</f>
        <v>Si</v>
      </c>
      <c r="J142" s="145" t="str">
        <f>VLOOKUP(E142,VIP!$A$2:$O12452,8,FALSE)</f>
        <v>Si</v>
      </c>
      <c r="K142" s="145" t="str">
        <f>VLOOKUP(E142,VIP!$A$2:$O16026,6,0)</f>
        <v>NO</v>
      </c>
      <c r="L142" s="155" t="s">
        <v>2648</v>
      </c>
      <c r="M142" s="95" t="s">
        <v>2438</v>
      </c>
      <c r="N142" s="95" t="s">
        <v>2444</v>
      </c>
      <c r="O142" s="145" t="s">
        <v>2446</v>
      </c>
      <c r="P142" s="95" t="s">
        <v>2672</v>
      </c>
      <c r="Q142" s="129" t="s">
        <v>2648</v>
      </c>
      <c r="R142" s="44"/>
      <c r="S142" s="44"/>
      <c r="T142" s="101"/>
      <c r="U142" s="101"/>
      <c r="V142" s="101"/>
      <c r="W142" s="78"/>
      <c r="X142" s="69"/>
    </row>
    <row r="143" spans="1:24" ht="18" x14ac:dyDescent="0.25">
      <c r="A143" s="145" t="str">
        <f>VLOOKUP(E143,'LISTADO ATM'!$A$2:$C$901,3,0)</f>
        <v>NORTE</v>
      </c>
      <c r="B143" s="126">
        <v>3336006132</v>
      </c>
      <c r="C143" s="96">
        <v>44438.417199074072</v>
      </c>
      <c r="D143" s="96" t="s">
        <v>2634</v>
      </c>
      <c r="E143" s="126">
        <v>22</v>
      </c>
      <c r="F143" s="145" t="str">
        <f>VLOOKUP(E143,VIP!$A$2:$O15575,2,0)</f>
        <v>DRBR813</v>
      </c>
      <c r="G143" s="145" t="str">
        <f>VLOOKUP(E143,'LISTADO ATM'!$A$2:$B$900,2,0)</f>
        <v>ATM S/M Olimpico (Santiago)</v>
      </c>
      <c r="H143" s="145" t="str">
        <f>VLOOKUP(E143,VIP!$A$2:$O20536,7,FALSE)</f>
        <v>Si</v>
      </c>
      <c r="I143" s="145" t="str">
        <f>VLOOKUP(E143,VIP!$A$2:$O12501,8,FALSE)</f>
        <v>Si</v>
      </c>
      <c r="J143" s="145" t="str">
        <f>VLOOKUP(E143,VIP!$A$2:$O12451,8,FALSE)</f>
        <v>Si</v>
      </c>
      <c r="K143" s="145" t="str">
        <f>VLOOKUP(E143,VIP!$A$2:$O16025,6,0)</f>
        <v>NO</v>
      </c>
      <c r="L143" s="155" t="s">
        <v>2410</v>
      </c>
      <c r="M143" s="157" t="s">
        <v>2533</v>
      </c>
      <c r="N143" s="95" t="s">
        <v>2444</v>
      </c>
      <c r="O143" s="145" t="s">
        <v>2635</v>
      </c>
      <c r="P143" s="145"/>
      <c r="Q143" s="156" t="s">
        <v>2704</v>
      </c>
      <c r="R143" s="44"/>
      <c r="S143" s="44"/>
      <c r="T143" s="101"/>
      <c r="U143" s="101"/>
      <c r="V143" s="101"/>
      <c r="W143" s="78"/>
      <c r="X143" s="69"/>
    </row>
    <row r="144" spans="1:24" ht="18" x14ac:dyDescent="0.25">
      <c r="A144" s="145" t="str">
        <f>VLOOKUP(E144,'LISTADO ATM'!$A$2:$C$901,3,0)</f>
        <v>NORTE</v>
      </c>
      <c r="B144" s="126">
        <v>3336006137</v>
      </c>
      <c r="C144" s="96">
        <v>44438.418900462966</v>
      </c>
      <c r="D144" s="96" t="s">
        <v>2460</v>
      </c>
      <c r="E144" s="126">
        <v>119</v>
      </c>
      <c r="F144" s="145" t="str">
        <f>VLOOKUP(E144,VIP!$A$2:$O15574,2,0)</f>
        <v>DRBR119</v>
      </c>
      <c r="G144" s="145" t="str">
        <f>VLOOKUP(E144,'LISTADO ATM'!$A$2:$B$900,2,0)</f>
        <v>ATM Oficina La Barranquita</v>
      </c>
      <c r="H144" s="145" t="str">
        <f>VLOOKUP(E144,VIP!$A$2:$O20535,7,FALSE)</f>
        <v>N/A</v>
      </c>
      <c r="I144" s="145" t="str">
        <f>VLOOKUP(E144,VIP!$A$2:$O12500,8,FALSE)</f>
        <v>N/A</v>
      </c>
      <c r="J144" s="145" t="str">
        <f>VLOOKUP(E144,VIP!$A$2:$O12450,8,FALSE)</f>
        <v>N/A</v>
      </c>
      <c r="K144" s="145" t="str">
        <f>VLOOKUP(E144,VIP!$A$2:$O16024,6,0)</f>
        <v>N/A</v>
      </c>
      <c r="L144" s="155" t="s">
        <v>2410</v>
      </c>
      <c r="M144" s="157" t="s">
        <v>2533</v>
      </c>
      <c r="N144" s="95" t="s">
        <v>2444</v>
      </c>
      <c r="O144" s="145" t="s">
        <v>2461</v>
      </c>
      <c r="P144" s="145"/>
      <c r="Q144" s="156" t="s">
        <v>2671</v>
      </c>
      <c r="R144" s="44"/>
      <c r="S144" s="44"/>
      <c r="T144" s="101"/>
      <c r="U144" s="101"/>
      <c r="V144" s="101"/>
      <c r="W144" s="78"/>
      <c r="X144" s="69"/>
    </row>
    <row r="145" spans="1:24" ht="18" x14ac:dyDescent="0.25">
      <c r="A145" s="145" t="str">
        <f>VLOOKUP(E145,'LISTADO ATM'!$A$2:$C$901,3,0)</f>
        <v>DISTRITO NACIONAL</v>
      </c>
      <c r="B145" s="126">
        <v>3336006157</v>
      </c>
      <c r="C145" s="96">
        <v>44438.423888888887</v>
      </c>
      <c r="D145" s="96" t="s">
        <v>2174</v>
      </c>
      <c r="E145" s="126">
        <v>718</v>
      </c>
      <c r="F145" s="145" t="str">
        <f>VLOOKUP(E145,VIP!$A$2:$O15573,2,0)</f>
        <v>DRBR24Y</v>
      </c>
      <c r="G145" s="145" t="str">
        <f>VLOOKUP(E145,'LISTADO ATM'!$A$2:$B$900,2,0)</f>
        <v xml:space="preserve">ATM Feria Ganadera </v>
      </c>
      <c r="H145" s="145" t="str">
        <f>VLOOKUP(E145,VIP!$A$2:$O20534,7,FALSE)</f>
        <v>Si</v>
      </c>
      <c r="I145" s="145" t="str">
        <f>VLOOKUP(E145,VIP!$A$2:$O12499,8,FALSE)</f>
        <v>Si</v>
      </c>
      <c r="J145" s="145" t="str">
        <f>VLOOKUP(E145,VIP!$A$2:$O12449,8,FALSE)</f>
        <v>Si</v>
      </c>
      <c r="K145" s="145" t="str">
        <f>VLOOKUP(E145,VIP!$A$2:$O16023,6,0)</f>
        <v>NO</v>
      </c>
      <c r="L145" s="155" t="s">
        <v>2213</v>
      </c>
      <c r="M145" s="95" t="s">
        <v>2438</v>
      </c>
      <c r="N145" s="95" t="s">
        <v>2444</v>
      </c>
      <c r="O145" s="145" t="s">
        <v>2446</v>
      </c>
      <c r="P145" s="145"/>
      <c r="Q145" s="129" t="s">
        <v>2213</v>
      </c>
      <c r="R145" s="44"/>
      <c r="S145" s="44"/>
      <c r="T145" s="101"/>
      <c r="U145" s="101"/>
      <c r="V145" s="101"/>
      <c r="W145" s="78"/>
      <c r="X145" s="69"/>
    </row>
    <row r="146" spans="1:24" ht="18" x14ac:dyDescent="0.25">
      <c r="A146" s="145" t="str">
        <f>VLOOKUP(E146,'LISTADO ATM'!$A$2:$C$901,3,0)</f>
        <v>DISTRITO NACIONAL</v>
      </c>
      <c r="B146" s="126">
        <v>3336006159</v>
      </c>
      <c r="C146" s="96">
        <v>44438.424039351848</v>
      </c>
      <c r="D146" s="96" t="s">
        <v>2441</v>
      </c>
      <c r="E146" s="126">
        <v>717</v>
      </c>
      <c r="F146" s="145" t="str">
        <f>VLOOKUP(E146,VIP!$A$2:$O15572,2,0)</f>
        <v>DRBR24K</v>
      </c>
      <c r="G146" s="145" t="str">
        <f>VLOOKUP(E146,'LISTADO ATM'!$A$2:$B$900,2,0)</f>
        <v xml:space="preserve">ATM Oficina Los Alcarrizos </v>
      </c>
      <c r="H146" s="145" t="str">
        <f>VLOOKUP(E146,VIP!$A$2:$O20533,7,FALSE)</f>
        <v>Si</v>
      </c>
      <c r="I146" s="145" t="str">
        <f>VLOOKUP(E146,VIP!$A$2:$O12498,8,FALSE)</f>
        <v>Si</v>
      </c>
      <c r="J146" s="145" t="str">
        <f>VLOOKUP(E146,VIP!$A$2:$O12448,8,FALSE)</f>
        <v>Si</v>
      </c>
      <c r="K146" s="145" t="str">
        <f>VLOOKUP(E146,VIP!$A$2:$O16022,6,0)</f>
        <v>SI</v>
      </c>
      <c r="L146" s="155" t="s">
        <v>2434</v>
      </c>
      <c r="M146" s="95" t="s">
        <v>2438</v>
      </c>
      <c r="N146" s="95" t="s">
        <v>2444</v>
      </c>
      <c r="O146" s="145" t="s">
        <v>2445</v>
      </c>
      <c r="P146" s="145"/>
      <c r="Q146" s="129" t="s">
        <v>2434</v>
      </c>
      <c r="R146" s="44"/>
      <c r="S146" s="44"/>
      <c r="T146" s="101"/>
      <c r="U146" s="101"/>
      <c r="V146" s="101"/>
      <c r="W146" s="78"/>
      <c r="X146" s="69"/>
    </row>
    <row r="147" spans="1:24" ht="18" x14ac:dyDescent="0.25">
      <c r="A147" s="145" t="str">
        <f>VLOOKUP(E147,'LISTADO ATM'!$A$2:$C$901,3,0)</f>
        <v>DISTRITO NACIONAL</v>
      </c>
      <c r="B147" s="126">
        <v>3336006213</v>
      </c>
      <c r="C147" s="96">
        <v>44438.440312500003</v>
      </c>
      <c r="D147" s="96" t="s">
        <v>2174</v>
      </c>
      <c r="E147" s="126">
        <v>113</v>
      </c>
      <c r="F147" s="145" t="str">
        <f>VLOOKUP(E147,VIP!$A$2:$O15571,2,0)</f>
        <v>DRBR113</v>
      </c>
      <c r="G147" s="145" t="str">
        <f>VLOOKUP(E147,'LISTADO ATM'!$A$2:$B$900,2,0)</f>
        <v xml:space="preserve">ATM Autoservicio Atalaya del Mar </v>
      </c>
      <c r="H147" s="145" t="str">
        <f>VLOOKUP(E147,VIP!$A$2:$O20532,7,FALSE)</f>
        <v>Si</v>
      </c>
      <c r="I147" s="145" t="str">
        <f>VLOOKUP(E147,VIP!$A$2:$O12497,8,FALSE)</f>
        <v>No</v>
      </c>
      <c r="J147" s="145" t="str">
        <f>VLOOKUP(E147,VIP!$A$2:$O12447,8,FALSE)</f>
        <v>No</v>
      </c>
      <c r="K147" s="145" t="str">
        <f>VLOOKUP(E147,VIP!$A$2:$O16021,6,0)</f>
        <v>NO</v>
      </c>
      <c r="L147" s="155" t="s">
        <v>2213</v>
      </c>
      <c r="M147" s="95" t="s">
        <v>2438</v>
      </c>
      <c r="N147" s="95" t="s">
        <v>2444</v>
      </c>
      <c r="O147" s="145" t="s">
        <v>2446</v>
      </c>
      <c r="P147" s="145"/>
      <c r="Q147" s="129" t="s">
        <v>2213</v>
      </c>
      <c r="R147" s="44"/>
      <c r="S147" s="44"/>
      <c r="T147" s="101"/>
      <c r="U147" s="101"/>
      <c r="V147" s="101"/>
      <c r="W147" s="78"/>
      <c r="X147" s="69"/>
    </row>
    <row r="148" spans="1:24" ht="18" x14ac:dyDescent="0.25">
      <c r="A148" s="145" t="str">
        <f>VLOOKUP(E148,'LISTADO ATM'!$A$2:$C$901,3,0)</f>
        <v>ESTE</v>
      </c>
      <c r="B148" s="126">
        <v>3336006226</v>
      </c>
      <c r="C148" s="96">
        <v>44438.441944444443</v>
      </c>
      <c r="D148" s="96" t="s">
        <v>2174</v>
      </c>
      <c r="E148" s="126">
        <v>963</v>
      </c>
      <c r="F148" s="145" t="str">
        <f>VLOOKUP(E148,VIP!$A$2:$O15570,2,0)</f>
        <v>DRBR963</v>
      </c>
      <c r="G148" s="145" t="str">
        <f>VLOOKUP(E148,'LISTADO ATM'!$A$2:$B$900,2,0)</f>
        <v xml:space="preserve">ATM Multiplaza La Romana </v>
      </c>
      <c r="H148" s="145" t="str">
        <f>VLOOKUP(E148,VIP!$A$2:$O20531,7,FALSE)</f>
        <v>Si</v>
      </c>
      <c r="I148" s="145" t="str">
        <f>VLOOKUP(E148,VIP!$A$2:$O12496,8,FALSE)</f>
        <v>Si</v>
      </c>
      <c r="J148" s="145" t="str">
        <f>VLOOKUP(E148,VIP!$A$2:$O12446,8,FALSE)</f>
        <v>Si</v>
      </c>
      <c r="K148" s="145" t="str">
        <f>VLOOKUP(E148,VIP!$A$2:$O16020,6,0)</f>
        <v>NO</v>
      </c>
      <c r="L148" s="155" t="s">
        <v>2647</v>
      </c>
      <c r="M148" s="157" t="s">
        <v>2533</v>
      </c>
      <c r="N148" s="95" t="s">
        <v>2444</v>
      </c>
      <c r="O148" s="145" t="s">
        <v>2446</v>
      </c>
      <c r="P148" s="95" t="s">
        <v>2672</v>
      </c>
      <c r="Q148" s="156" t="s">
        <v>2669</v>
      </c>
      <c r="R148" s="44"/>
      <c r="S148" s="44"/>
      <c r="T148" s="101"/>
      <c r="U148" s="101"/>
      <c r="V148" s="101"/>
      <c r="W148" s="78"/>
      <c r="X148" s="69"/>
    </row>
    <row r="149" spans="1:24" ht="18" x14ac:dyDescent="0.25">
      <c r="A149" s="145" t="str">
        <f>VLOOKUP(E149,'LISTADO ATM'!$A$2:$C$901,3,0)</f>
        <v>DISTRITO NACIONAL</v>
      </c>
      <c r="B149" s="126">
        <v>3336006234</v>
      </c>
      <c r="C149" s="96">
        <v>44438.442858796298</v>
      </c>
      <c r="D149" s="96" t="s">
        <v>2174</v>
      </c>
      <c r="E149" s="126">
        <v>449</v>
      </c>
      <c r="F149" s="145" t="str">
        <f>VLOOKUP(E149,VIP!$A$2:$O15569,2,0)</f>
        <v>DRBR449</v>
      </c>
      <c r="G149" s="145" t="str">
        <f>VLOOKUP(E149,'LISTADO ATM'!$A$2:$B$900,2,0)</f>
        <v>ATM Autobanco Lope de Vega II</v>
      </c>
      <c r="H149" s="145" t="str">
        <f>VLOOKUP(E149,VIP!$A$2:$O20530,7,FALSE)</f>
        <v>Si</v>
      </c>
      <c r="I149" s="145" t="str">
        <f>VLOOKUP(E149,VIP!$A$2:$O12495,8,FALSE)</f>
        <v>Si</v>
      </c>
      <c r="J149" s="145" t="str">
        <f>VLOOKUP(E149,VIP!$A$2:$O12445,8,FALSE)</f>
        <v>Si</v>
      </c>
      <c r="K149" s="145" t="str">
        <f>VLOOKUP(E149,VIP!$A$2:$O16019,6,0)</f>
        <v>NO</v>
      </c>
      <c r="L149" s="155" t="s">
        <v>2647</v>
      </c>
      <c r="M149" s="157" t="s">
        <v>2533</v>
      </c>
      <c r="N149" s="95" t="s">
        <v>2444</v>
      </c>
      <c r="O149" s="145" t="s">
        <v>2446</v>
      </c>
      <c r="P149" s="95" t="s">
        <v>2672</v>
      </c>
      <c r="Q149" s="156" t="s">
        <v>2662</v>
      </c>
      <c r="R149" s="44"/>
      <c r="S149" s="44"/>
      <c r="T149" s="101"/>
      <c r="U149" s="101"/>
      <c r="V149" s="101"/>
      <c r="W149" s="78"/>
      <c r="X149" s="69"/>
    </row>
    <row r="150" spans="1:24" ht="18" x14ac:dyDescent="0.25">
      <c r="A150" s="145" t="str">
        <f>VLOOKUP(E150,'LISTADO ATM'!$A$2:$C$901,3,0)</f>
        <v>ESTE</v>
      </c>
      <c r="B150" s="126">
        <v>3336006237</v>
      </c>
      <c r="C150" s="96">
        <v>44438.443449074075</v>
      </c>
      <c r="D150" s="96" t="s">
        <v>2174</v>
      </c>
      <c r="E150" s="126">
        <v>772</v>
      </c>
      <c r="F150" s="145" t="str">
        <f>VLOOKUP(E150,VIP!$A$2:$O15568,2,0)</f>
        <v>DRBR215</v>
      </c>
      <c r="G150" s="145" t="str">
        <f>VLOOKUP(E150,'LISTADO ATM'!$A$2:$B$900,2,0)</f>
        <v xml:space="preserve">ATM UNP Yamasá </v>
      </c>
      <c r="H150" s="145" t="str">
        <f>VLOOKUP(E150,VIP!$A$2:$O20529,7,FALSE)</f>
        <v>Si</v>
      </c>
      <c r="I150" s="145" t="str">
        <f>VLOOKUP(E150,VIP!$A$2:$O12494,8,FALSE)</f>
        <v>Si</v>
      </c>
      <c r="J150" s="145" t="str">
        <f>VLOOKUP(E150,VIP!$A$2:$O12444,8,FALSE)</f>
        <v>Si</v>
      </c>
      <c r="K150" s="145" t="str">
        <f>VLOOKUP(E150,VIP!$A$2:$O16018,6,0)</f>
        <v>NO</v>
      </c>
      <c r="L150" s="155" t="s">
        <v>2647</v>
      </c>
      <c r="M150" s="157" t="s">
        <v>2533</v>
      </c>
      <c r="N150" s="95" t="s">
        <v>2444</v>
      </c>
      <c r="O150" s="145" t="s">
        <v>2446</v>
      </c>
      <c r="P150" s="95" t="s">
        <v>2672</v>
      </c>
      <c r="Q150" s="156" t="s">
        <v>2667</v>
      </c>
      <c r="R150" s="44"/>
      <c r="S150" s="44"/>
      <c r="T150" s="101"/>
      <c r="U150" s="101"/>
      <c r="V150" s="101"/>
      <c r="W150" s="78"/>
      <c r="X150" s="69"/>
    </row>
    <row r="151" spans="1:24" ht="18" x14ac:dyDescent="0.25">
      <c r="A151" s="145" t="str">
        <f>VLOOKUP(E151,'LISTADO ATM'!$A$2:$C$901,3,0)</f>
        <v>SUR</v>
      </c>
      <c r="B151" s="126">
        <v>3336006240</v>
      </c>
      <c r="C151" s="96">
        <v>44438.444212962961</v>
      </c>
      <c r="D151" s="96" t="s">
        <v>2174</v>
      </c>
      <c r="E151" s="126">
        <v>584</v>
      </c>
      <c r="F151" s="145" t="str">
        <f>VLOOKUP(E151,VIP!$A$2:$O15567,2,0)</f>
        <v>DRBR404</v>
      </c>
      <c r="G151" s="145" t="str">
        <f>VLOOKUP(E151,'LISTADO ATM'!$A$2:$B$900,2,0)</f>
        <v xml:space="preserve">ATM Oficina San Cristóbal I </v>
      </c>
      <c r="H151" s="145" t="str">
        <f>VLOOKUP(E151,VIP!$A$2:$O20528,7,FALSE)</f>
        <v>Si</v>
      </c>
      <c r="I151" s="145" t="str">
        <f>VLOOKUP(E151,VIP!$A$2:$O12493,8,FALSE)</f>
        <v>Si</v>
      </c>
      <c r="J151" s="145" t="str">
        <f>VLOOKUP(E151,VIP!$A$2:$O12443,8,FALSE)</f>
        <v>Si</v>
      </c>
      <c r="K151" s="145" t="str">
        <f>VLOOKUP(E151,VIP!$A$2:$O16017,6,0)</f>
        <v>SI</v>
      </c>
      <c r="L151" s="155" t="s">
        <v>2647</v>
      </c>
      <c r="M151" s="157" t="s">
        <v>2533</v>
      </c>
      <c r="N151" s="95" t="s">
        <v>2444</v>
      </c>
      <c r="O151" s="145" t="s">
        <v>2446</v>
      </c>
      <c r="P151" s="95" t="s">
        <v>2672</v>
      </c>
      <c r="Q151" s="156" t="s">
        <v>2670</v>
      </c>
      <c r="R151" s="44"/>
      <c r="S151" s="44"/>
      <c r="T151" s="101"/>
      <c r="U151" s="101"/>
      <c r="V151" s="101"/>
      <c r="W151" s="78"/>
      <c r="X151" s="69"/>
    </row>
    <row r="152" spans="1:24" ht="18" x14ac:dyDescent="0.25">
      <c r="A152" s="145" t="str">
        <f>VLOOKUP(E152,'LISTADO ATM'!$A$2:$C$901,3,0)</f>
        <v>NORTE</v>
      </c>
      <c r="B152" s="126">
        <v>3336006312</v>
      </c>
      <c r="C152" s="96">
        <v>44438.455821759257</v>
      </c>
      <c r="D152" s="96" t="s">
        <v>2634</v>
      </c>
      <c r="E152" s="126">
        <v>91</v>
      </c>
      <c r="F152" s="145" t="str">
        <f>VLOOKUP(E152,VIP!$A$2:$O15602,2,0)</f>
        <v>DRBR091</v>
      </c>
      <c r="G152" s="145" t="str">
        <f>VLOOKUP(E152,'LISTADO ATM'!$A$2:$B$900,2,0)</f>
        <v xml:space="preserve">ATM UNP Villa Isabela </v>
      </c>
      <c r="H152" s="145" t="str">
        <f>VLOOKUP(E152,VIP!$A$2:$O20563,7,FALSE)</f>
        <v>Si</v>
      </c>
      <c r="I152" s="145" t="str">
        <f>VLOOKUP(E152,VIP!$A$2:$O12528,8,FALSE)</f>
        <v>Si</v>
      </c>
      <c r="J152" s="145" t="str">
        <f>VLOOKUP(E152,VIP!$A$2:$O12478,8,FALSE)</f>
        <v>Si</v>
      </c>
      <c r="K152" s="145" t="str">
        <f>VLOOKUP(E152,VIP!$A$2:$O16052,6,0)</f>
        <v>NO</v>
      </c>
      <c r="L152" s="155" t="s">
        <v>2683</v>
      </c>
      <c r="M152" s="157" t="s">
        <v>2533</v>
      </c>
      <c r="N152" s="95" t="s">
        <v>2444</v>
      </c>
      <c r="O152" s="145" t="s">
        <v>2635</v>
      </c>
      <c r="P152" s="145"/>
      <c r="Q152" s="156" t="s">
        <v>2697</v>
      </c>
      <c r="R152" s="44"/>
      <c r="S152" s="44"/>
      <c r="T152" s="101"/>
      <c r="U152" s="101"/>
      <c r="V152" s="101"/>
      <c r="W152" s="78"/>
      <c r="X152" s="69"/>
    </row>
    <row r="153" spans="1:24" ht="18" x14ac:dyDescent="0.25">
      <c r="A153" s="145" t="str">
        <f>VLOOKUP(E153,'LISTADO ATM'!$A$2:$C$901,3,0)</f>
        <v>SUR</v>
      </c>
      <c r="B153" s="126">
        <v>3336006499</v>
      </c>
      <c r="C153" s="96">
        <v>44438.492581018516</v>
      </c>
      <c r="D153" s="96" t="s">
        <v>2441</v>
      </c>
      <c r="E153" s="126">
        <v>870</v>
      </c>
      <c r="F153" s="145" t="str">
        <f>VLOOKUP(E153,VIP!$A$2:$O15601,2,0)</f>
        <v>DRBR870</v>
      </c>
      <c r="G153" s="145" t="str">
        <f>VLOOKUP(E153,'LISTADO ATM'!$A$2:$B$900,2,0)</f>
        <v xml:space="preserve">ATM Willbes Dominicana (Barahona) </v>
      </c>
      <c r="H153" s="145" t="str">
        <f>VLOOKUP(E153,VIP!$A$2:$O20562,7,FALSE)</f>
        <v>Si</v>
      </c>
      <c r="I153" s="145" t="str">
        <f>VLOOKUP(E153,VIP!$A$2:$O12527,8,FALSE)</f>
        <v>Si</v>
      </c>
      <c r="J153" s="145" t="str">
        <f>VLOOKUP(E153,VIP!$A$2:$O12477,8,FALSE)</f>
        <v>Si</v>
      </c>
      <c r="K153" s="145" t="str">
        <f>VLOOKUP(E153,VIP!$A$2:$O16051,6,0)</f>
        <v>NO</v>
      </c>
      <c r="L153" s="155" t="s">
        <v>2434</v>
      </c>
      <c r="M153" s="157" t="s">
        <v>2533</v>
      </c>
      <c r="N153" s="95" t="s">
        <v>2444</v>
      </c>
      <c r="O153" s="145" t="s">
        <v>2445</v>
      </c>
      <c r="P153" s="145"/>
      <c r="Q153" s="156" t="s">
        <v>2697</v>
      </c>
      <c r="R153" s="44"/>
      <c r="S153" s="44"/>
      <c r="T153" s="101"/>
      <c r="U153" s="101"/>
      <c r="V153" s="101"/>
      <c r="W153" s="78"/>
      <c r="X153" s="69"/>
    </row>
    <row r="154" spans="1:24" ht="18" x14ac:dyDescent="0.25">
      <c r="A154" s="145" t="str">
        <f>VLOOKUP(E154,'LISTADO ATM'!$A$2:$C$901,3,0)</f>
        <v>NORTE</v>
      </c>
      <c r="B154" s="126">
        <v>3336006509</v>
      </c>
      <c r="C154" s="96">
        <v>44438.494618055556</v>
      </c>
      <c r="D154" s="96" t="s">
        <v>2634</v>
      </c>
      <c r="E154" s="126">
        <v>497</v>
      </c>
      <c r="F154" s="145" t="str">
        <f>VLOOKUP(E154,VIP!$A$2:$O15600,2,0)</f>
        <v>DRBR497</v>
      </c>
      <c r="G154" s="145" t="str">
        <f>VLOOKUP(E154,'LISTADO ATM'!$A$2:$B$900,2,0)</f>
        <v xml:space="preserve">ATM Oficina El Portal II (Santiago) </v>
      </c>
      <c r="H154" s="145" t="str">
        <f>VLOOKUP(E154,VIP!$A$2:$O20561,7,FALSE)</f>
        <v>Si</v>
      </c>
      <c r="I154" s="145" t="str">
        <f>VLOOKUP(E154,VIP!$A$2:$O12526,8,FALSE)</f>
        <v>Si</v>
      </c>
      <c r="J154" s="145" t="str">
        <f>VLOOKUP(E154,VIP!$A$2:$O12476,8,FALSE)</f>
        <v>Si</v>
      </c>
      <c r="K154" s="145" t="str">
        <f>VLOOKUP(E154,VIP!$A$2:$O16050,6,0)</f>
        <v>SI</v>
      </c>
      <c r="L154" s="155" t="s">
        <v>2410</v>
      </c>
      <c r="M154" s="95" t="s">
        <v>2438</v>
      </c>
      <c r="N154" s="95" t="s">
        <v>2444</v>
      </c>
      <c r="O154" s="145" t="s">
        <v>2635</v>
      </c>
      <c r="P154" s="145"/>
      <c r="Q154" s="129" t="s">
        <v>2410</v>
      </c>
      <c r="R154" s="44"/>
      <c r="S154" s="44"/>
      <c r="T154" s="101"/>
      <c r="U154" s="101"/>
      <c r="V154" s="101"/>
      <c r="W154" s="78"/>
      <c r="X154" s="69"/>
    </row>
    <row r="155" spans="1:24" ht="18" x14ac:dyDescent="0.25">
      <c r="A155" s="145" t="str">
        <f>VLOOKUP(E155,'LISTADO ATM'!$A$2:$C$901,3,0)</f>
        <v>NORTE</v>
      </c>
      <c r="B155" s="126">
        <v>3336006515</v>
      </c>
      <c r="C155" s="96">
        <v>44438.496354166666</v>
      </c>
      <c r="D155" s="96" t="s">
        <v>2634</v>
      </c>
      <c r="E155" s="126">
        <v>760</v>
      </c>
      <c r="F155" s="145" t="str">
        <f>VLOOKUP(E155,VIP!$A$2:$O15599,2,0)</f>
        <v>DRBR760</v>
      </c>
      <c r="G155" s="145" t="str">
        <f>VLOOKUP(E155,'LISTADO ATM'!$A$2:$B$900,2,0)</f>
        <v xml:space="preserve">ATM UNP Cruce Guayacanes (Mao) </v>
      </c>
      <c r="H155" s="145" t="str">
        <f>VLOOKUP(E155,VIP!$A$2:$O20560,7,FALSE)</f>
        <v>Si</v>
      </c>
      <c r="I155" s="145" t="str">
        <f>VLOOKUP(E155,VIP!$A$2:$O12525,8,FALSE)</f>
        <v>Si</v>
      </c>
      <c r="J155" s="145" t="str">
        <f>VLOOKUP(E155,VIP!$A$2:$O12475,8,FALSE)</f>
        <v>Si</v>
      </c>
      <c r="K155" s="145" t="str">
        <f>VLOOKUP(E155,VIP!$A$2:$O16049,6,0)</f>
        <v>NO</v>
      </c>
      <c r="L155" s="155" t="s">
        <v>2410</v>
      </c>
      <c r="M155" s="157" t="s">
        <v>2533</v>
      </c>
      <c r="N155" s="95" t="s">
        <v>2444</v>
      </c>
      <c r="O155" s="145" t="s">
        <v>2635</v>
      </c>
      <c r="P155" s="145"/>
      <c r="Q155" s="156" t="s">
        <v>2711</v>
      </c>
      <c r="R155" s="101"/>
      <c r="S155" s="78"/>
      <c r="T155" s="69"/>
    </row>
    <row r="156" spans="1:24" ht="18" x14ac:dyDescent="0.25">
      <c r="A156" s="145" t="str">
        <f>VLOOKUP(E156,'LISTADO ATM'!$A$2:$C$901,3,0)</f>
        <v>ESTE</v>
      </c>
      <c r="B156" s="126">
        <v>3336006522</v>
      </c>
      <c r="C156" s="96">
        <v>44438.497696759259</v>
      </c>
      <c r="D156" s="96" t="s">
        <v>2441</v>
      </c>
      <c r="E156" s="126">
        <v>613</v>
      </c>
      <c r="F156" s="145" t="str">
        <f>VLOOKUP(E156,VIP!$A$2:$O15597,2,0)</f>
        <v>DRBR145</v>
      </c>
      <c r="G156" s="145" t="str">
        <f>VLOOKUP(E156,'LISTADO ATM'!$A$2:$B$900,2,0)</f>
        <v xml:space="preserve">ATM Almacenes Zaglul (La Altagracia) </v>
      </c>
      <c r="H156" s="145" t="str">
        <f>VLOOKUP(E156,VIP!$A$2:$O20558,7,FALSE)</f>
        <v>Si</v>
      </c>
      <c r="I156" s="145" t="str">
        <f>VLOOKUP(E156,VIP!$A$2:$O12523,8,FALSE)</f>
        <v>Si</v>
      </c>
      <c r="J156" s="145" t="str">
        <f>VLOOKUP(E156,VIP!$A$2:$O12473,8,FALSE)</f>
        <v>Si</v>
      </c>
      <c r="K156" s="145" t="str">
        <f>VLOOKUP(E156,VIP!$A$2:$O16047,6,0)</f>
        <v>NO</v>
      </c>
      <c r="L156" s="155" t="s">
        <v>2410</v>
      </c>
      <c r="M156" s="95" t="s">
        <v>2438</v>
      </c>
      <c r="N156" s="95" t="s">
        <v>2444</v>
      </c>
      <c r="O156" s="145" t="s">
        <v>2445</v>
      </c>
      <c r="P156" s="145"/>
      <c r="Q156" s="129" t="s">
        <v>2410</v>
      </c>
      <c r="R156" s="101"/>
      <c r="S156" s="78"/>
      <c r="T156" s="69"/>
    </row>
    <row r="157" spans="1:24" ht="18" x14ac:dyDescent="0.25">
      <c r="A157" s="145" t="str">
        <f>VLOOKUP(E157,'LISTADO ATM'!$A$2:$C$901,3,0)</f>
        <v>DISTRITO NACIONAL</v>
      </c>
      <c r="B157" s="126">
        <v>3336006530</v>
      </c>
      <c r="C157" s="96">
        <v>44438.498888888891</v>
      </c>
      <c r="D157" s="96" t="s">
        <v>2460</v>
      </c>
      <c r="E157" s="126">
        <v>410</v>
      </c>
      <c r="F157" s="145" t="str">
        <f>VLOOKUP(E157,VIP!$A$2:$O15596,2,0)</f>
        <v>DRBR410</v>
      </c>
      <c r="G157" s="145" t="str">
        <f>VLOOKUP(E157,'LISTADO ATM'!$A$2:$B$900,2,0)</f>
        <v xml:space="preserve">ATM Oficina Las Palmas de Herrera II </v>
      </c>
      <c r="H157" s="145" t="str">
        <f>VLOOKUP(E157,VIP!$A$2:$O20557,7,FALSE)</f>
        <v>Si</v>
      </c>
      <c r="I157" s="145" t="str">
        <f>VLOOKUP(E157,VIP!$A$2:$O12522,8,FALSE)</f>
        <v>Si</v>
      </c>
      <c r="J157" s="145" t="str">
        <f>VLOOKUP(E157,VIP!$A$2:$O12472,8,FALSE)</f>
        <v>Si</v>
      </c>
      <c r="K157" s="145" t="str">
        <f>VLOOKUP(E157,VIP!$A$2:$O16046,6,0)</f>
        <v>NO</v>
      </c>
      <c r="L157" s="155" t="s">
        <v>2410</v>
      </c>
      <c r="M157" s="157" t="s">
        <v>2533</v>
      </c>
      <c r="N157" s="95" t="s">
        <v>2444</v>
      </c>
      <c r="O157" s="145" t="s">
        <v>2461</v>
      </c>
      <c r="P157" s="145"/>
      <c r="Q157" s="156" t="s">
        <v>2710</v>
      </c>
      <c r="R157" s="101"/>
      <c r="S157" s="78"/>
      <c r="T157" s="69"/>
    </row>
    <row r="158" spans="1:24" ht="18" x14ac:dyDescent="0.25">
      <c r="A158" s="145" t="str">
        <f>VLOOKUP(E158,'LISTADO ATM'!$A$2:$C$901,3,0)</f>
        <v>DISTRITO NACIONAL</v>
      </c>
      <c r="B158" s="126">
        <v>3336006541</v>
      </c>
      <c r="C158" s="96">
        <v>44438.500393518516</v>
      </c>
      <c r="D158" s="96" t="s">
        <v>2441</v>
      </c>
      <c r="E158" s="126">
        <v>850</v>
      </c>
      <c r="F158" s="145" t="str">
        <f>VLOOKUP(E158,VIP!$A$2:$O15594,2,0)</f>
        <v>DRBR850</v>
      </c>
      <c r="G158" s="145" t="str">
        <f>VLOOKUP(E158,'LISTADO ATM'!$A$2:$B$900,2,0)</f>
        <v xml:space="preserve">ATM Hotel Be Live Hamaca </v>
      </c>
      <c r="H158" s="145" t="str">
        <f>VLOOKUP(E158,VIP!$A$2:$O20555,7,FALSE)</f>
        <v>Si</v>
      </c>
      <c r="I158" s="145" t="str">
        <f>VLOOKUP(E158,VIP!$A$2:$O12520,8,FALSE)</f>
        <v>Si</v>
      </c>
      <c r="J158" s="145" t="str">
        <f>VLOOKUP(E158,VIP!$A$2:$O12470,8,FALSE)</f>
        <v>Si</v>
      </c>
      <c r="K158" s="145" t="str">
        <f>VLOOKUP(E158,VIP!$A$2:$O16044,6,0)</f>
        <v>NO</v>
      </c>
      <c r="L158" s="155" t="s">
        <v>2434</v>
      </c>
      <c r="M158" s="157" t="s">
        <v>2533</v>
      </c>
      <c r="N158" s="95" t="s">
        <v>2444</v>
      </c>
      <c r="O158" s="145" t="s">
        <v>2445</v>
      </c>
      <c r="P158" s="145"/>
      <c r="Q158" s="156" t="s">
        <v>2697</v>
      </c>
      <c r="R158" s="101"/>
      <c r="S158" s="78"/>
      <c r="T158" s="69"/>
    </row>
    <row r="159" spans="1:24" ht="18" x14ac:dyDescent="0.25">
      <c r="A159" s="145" t="str">
        <f>VLOOKUP(E159,'LISTADO ATM'!$A$2:$C$901,3,0)</f>
        <v>NORTE</v>
      </c>
      <c r="B159" s="126">
        <v>3336006593</v>
      </c>
      <c r="C159" s="96">
        <v>44438.515856481485</v>
      </c>
      <c r="D159" s="96" t="s">
        <v>2175</v>
      </c>
      <c r="E159" s="126">
        <v>157</v>
      </c>
      <c r="F159" s="145" t="str">
        <f>VLOOKUP(E159,VIP!$A$2:$O15593,2,0)</f>
        <v>DRBR157</v>
      </c>
      <c r="G159" s="145" t="str">
        <f>VLOOKUP(E159,'LISTADO ATM'!$A$2:$B$900,2,0)</f>
        <v xml:space="preserve">ATM Oficina Samaná </v>
      </c>
      <c r="H159" s="145" t="str">
        <f>VLOOKUP(E159,VIP!$A$2:$O20554,7,FALSE)</f>
        <v>Si</v>
      </c>
      <c r="I159" s="145" t="str">
        <f>VLOOKUP(E159,VIP!$A$2:$O12519,8,FALSE)</f>
        <v>Si</v>
      </c>
      <c r="J159" s="145" t="str">
        <f>VLOOKUP(E159,VIP!$A$2:$O12469,8,FALSE)</f>
        <v>Si</v>
      </c>
      <c r="K159" s="145" t="str">
        <f>VLOOKUP(E159,VIP!$A$2:$O16043,6,0)</f>
        <v>SI</v>
      </c>
      <c r="L159" s="155" t="s">
        <v>2213</v>
      </c>
      <c r="M159" s="95" t="s">
        <v>2438</v>
      </c>
      <c r="N159" s="95" t="s">
        <v>2444</v>
      </c>
      <c r="O159" s="145" t="s">
        <v>2581</v>
      </c>
      <c r="P159" s="145"/>
      <c r="Q159" s="129" t="s">
        <v>2213</v>
      </c>
      <c r="R159" s="101"/>
      <c r="S159" s="78"/>
      <c r="T159" s="69"/>
    </row>
    <row r="160" spans="1:24" ht="18" x14ac:dyDescent="0.25">
      <c r="A160" s="145" t="str">
        <f>VLOOKUP(E160,'LISTADO ATM'!$A$2:$C$901,3,0)</f>
        <v>DISTRITO NACIONAL</v>
      </c>
      <c r="B160" s="126">
        <v>3336006636</v>
      </c>
      <c r="C160" s="96">
        <v>44438.527025462965</v>
      </c>
      <c r="D160" s="96" t="s">
        <v>2174</v>
      </c>
      <c r="E160" s="126">
        <v>593</v>
      </c>
      <c r="F160" s="145" t="str">
        <f>VLOOKUP(E160,VIP!$A$2:$O15592,2,0)</f>
        <v>DRBR242</v>
      </c>
      <c r="G160" s="145" t="str">
        <f>VLOOKUP(E160,'LISTADO ATM'!$A$2:$B$900,2,0)</f>
        <v xml:space="preserve">ATM Ministerio Fuerzas Armadas II </v>
      </c>
      <c r="H160" s="145" t="str">
        <f>VLOOKUP(E160,VIP!$A$2:$O20553,7,FALSE)</f>
        <v>Si</v>
      </c>
      <c r="I160" s="145" t="str">
        <f>VLOOKUP(E160,VIP!$A$2:$O12518,8,FALSE)</f>
        <v>Si</v>
      </c>
      <c r="J160" s="145" t="str">
        <f>VLOOKUP(E160,VIP!$A$2:$O12468,8,FALSE)</f>
        <v>Si</v>
      </c>
      <c r="K160" s="145" t="str">
        <f>VLOOKUP(E160,VIP!$A$2:$O16042,6,0)</f>
        <v>NO</v>
      </c>
      <c r="L160" s="155" t="s">
        <v>2239</v>
      </c>
      <c r="M160" s="95" t="s">
        <v>2438</v>
      </c>
      <c r="N160" s="95" t="s">
        <v>2626</v>
      </c>
      <c r="O160" s="145" t="s">
        <v>2446</v>
      </c>
      <c r="P160" s="145"/>
      <c r="Q160" s="129" t="s">
        <v>2239</v>
      </c>
      <c r="R160" s="101"/>
      <c r="S160" s="78"/>
      <c r="T160" s="69"/>
    </row>
    <row r="161" spans="1:20" ht="18" x14ac:dyDescent="0.25">
      <c r="A161" s="145" t="str">
        <f>VLOOKUP(E161,'LISTADO ATM'!$A$2:$C$901,3,0)</f>
        <v>ESTE</v>
      </c>
      <c r="B161" s="126">
        <v>3336006640</v>
      </c>
      <c r="C161" s="96">
        <v>44438.527615740742</v>
      </c>
      <c r="D161" s="96" t="s">
        <v>2174</v>
      </c>
      <c r="E161" s="126">
        <v>462</v>
      </c>
      <c r="F161" s="145" t="str">
        <f>VLOOKUP(E161,VIP!$A$2:$O15591,2,0)</f>
        <v>DRBR462</v>
      </c>
      <c r="G161" s="145" t="str">
        <f>VLOOKUP(E161,'LISTADO ATM'!$A$2:$B$900,2,0)</f>
        <v>ATM Agrocafe Del Caribe</v>
      </c>
      <c r="H161" s="145" t="str">
        <f>VLOOKUP(E161,VIP!$A$2:$O20552,7,FALSE)</f>
        <v>Si</v>
      </c>
      <c r="I161" s="145" t="str">
        <f>VLOOKUP(E161,VIP!$A$2:$O12517,8,FALSE)</f>
        <v>Si</v>
      </c>
      <c r="J161" s="145" t="str">
        <f>VLOOKUP(E161,VIP!$A$2:$O12467,8,FALSE)</f>
        <v>Si</v>
      </c>
      <c r="K161" s="145" t="str">
        <f>VLOOKUP(E161,VIP!$A$2:$O16041,6,0)</f>
        <v>NO</v>
      </c>
      <c r="L161" s="155" t="s">
        <v>2239</v>
      </c>
      <c r="M161" s="157" t="s">
        <v>2533</v>
      </c>
      <c r="N161" s="95" t="s">
        <v>2626</v>
      </c>
      <c r="O161" s="145" t="s">
        <v>2446</v>
      </c>
      <c r="P161" s="145"/>
      <c r="Q161" s="156" t="s">
        <v>2695</v>
      </c>
      <c r="R161" s="101"/>
      <c r="S161" s="78"/>
      <c r="T161" s="69"/>
    </row>
    <row r="162" spans="1:20" ht="18" x14ac:dyDescent="0.25">
      <c r="A162" s="145" t="str">
        <f>VLOOKUP(E162,'LISTADO ATM'!$A$2:$C$901,3,0)</f>
        <v>SUR</v>
      </c>
      <c r="B162" s="126">
        <v>3336006644</v>
      </c>
      <c r="C162" s="96">
        <v>44438.528773148151</v>
      </c>
      <c r="D162" s="96" t="s">
        <v>2174</v>
      </c>
      <c r="E162" s="126">
        <v>297</v>
      </c>
      <c r="F162" s="145" t="str">
        <f>VLOOKUP(E162,VIP!$A$2:$O15590,2,0)</f>
        <v>DRBR297</v>
      </c>
      <c r="G162" s="145" t="str">
        <f>VLOOKUP(E162,'LISTADO ATM'!$A$2:$B$900,2,0)</f>
        <v xml:space="preserve">ATM S/M Cadena Ocoa </v>
      </c>
      <c r="H162" s="145" t="str">
        <f>VLOOKUP(E162,VIP!$A$2:$O20551,7,FALSE)</f>
        <v>Si</v>
      </c>
      <c r="I162" s="145" t="str">
        <f>VLOOKUP(E162,VIP!$A$2:$O12516,8,FALSE)</f>
        <v>Si</v>
      </c>
      <c r="J162" s="145" t="str">
        <f>VLOOKUP(E162,VIP!$A$2:$O12466,8,FALSE)</f>
        <v>Si</v>
      </c>
      <c r="K162" s="145" t="str">
        <f>VLOOKUP(E162,VIP!$A$2:$O16040,6,0)</f>
        <v>NO</v>
      </c>
      <c r="L162" s="155" t="s">
        <v>2239</v>
      </c>
      <c r="M162" s="95" t="s">
        <v>2438</v>
      </c>
      <c r="N162" s="95" t="s">
        <v>2626</v>
      </c>
      <c r="O162" s="145" t="s">
        <v>2446</v>
      </c>
      <c r="P162" s="145"/>
      <c r="Q162" s="129" t="s">
        <v>2239</v>
      </c>
      <c r="R162" s="101"/>
      <c r="S162" s="78"/>
      <c r="T162" s="69"/>
    </row>
    <row r="163" spans="1:20" ht="18" x14ac:dyDescent="0.25">
      <c r="A163" s="145" t="str">
        <f>VLOOKUP(E163,'LISTADO ATM'!$A$2:$C$901,3,0)</f>
        <v>NORTE</v>
      </c>
      <c r="B163" s="126">
        <v>3336006647</v>
      </c>
      <c r="C163" s="96">
        <v>44438.529293981483</v>
      </c>
      <c r="D163" s="96" t="s">
        <v>2460</v>
      </c>
      <c r="E163" s="126">
        <v>285</v>
      </c>
      <c r="F163" s="145" t="str">
        <f>VLOOKUP(E163,VIP!$A$2:$O15589,2,0)</f>
        <v>DRBR285</v>
      </c>
      <c r="G163" s="145" t="str">
        <f>VLOOKUP(E163,'LISTADO ATM'!$A$2:$B$900,2,0)</f>
        <v xml:space="preserve">ATM Oficina Camino Real (Puerto Plata) </v>
      </c>
      <c r="H163" s="145" t="str">
        <f>VLOOKUP(E163,VIP!$A$2:$O20550,7,FALSE)</f>
        <v>Si</v>
      </c>
      <c r="I163" s="145" t="str">
        <f>VLOOKUP(E163,VIP!$A$2:$O12515,8,FALSE)</f>
        <v>Si</v>
      </c>
      <c r="J163" s="145" t="str">
        <f>VLOOKUP(E163,VIP!$A$2:$O12465,8,FALSE)</f>
        <v>Si</v>
      </c>
      <c r="K163" s="145" t="str">
        <f>VLOOKUP(E163,VIP!$A$2:$O16039,6,0)</f>
        <v>NO</v>
      </c>
      <c r="L163" s="155" t="s">
        <v>2685</v>
      </c>
      <c r="M163" s="95" t="s">
        <v>2438</v>
      </c>
      <c r="N163" s="95" t="s">
        <v>2444</v>
      </c>
      <c r="O163" s="145" t="s">
        <v>2461</v>
      </c>
      <c r="P163" s="145"/>
      <c r="Q163" s="129" t="s">
        <v>2685</v>
      </c>
      <c r="R163" s="101"/>
      <c r="S163" s="78"/>
      <c r="T163" s="69"/>
    </row>
    <row r="164" spans="1:20" ht="18" x14ac:dyDescent="0.25">
      <c r="A164" s="145" t="str">
        <f>VLOOKUP(E164,'LISTADO ATM'!$A$2:$C$901,3,0)</f>
        <v>NORTE</v>
      </c>
      <c r="B164" s="126">
        <v>3336006662</v>
      </c>
      <c r="C164" s="96">
        <v>44438.537893518522</v>
      </c>
      <c r="D164" s="96" t="s">
        <v>2460</v>
      </c>
      <c r="E164" s="126">
        <v>77</v>
      </c>
      <c r="F164" s="145" t="str">
        <f>VLOOKUP(E164,VIP!$A$2:$O15588,2,0)</f>
        <v>DRBR077</v>
      </c>
      <c r="G164" s="145" t="str">
        <f>VLOOKUP(E164,'LISTADO ATM'!$A$2:$B$900,2,0)</f>
        <v xml:space="preserve">ATM Oficina Cruce de Imbert </v>
      </c>
      <c r="H164" s="145" t="str">
        <f>VLOOKUP(E164,VIP!$A$2:$O20549,7,FALSE)</f>
        <v>Si</v>
      </c>
      <c r="I164" s="145" t="str">
        <f>VLOOKUP(E164,VIP!$A$2:$O12514,8,FALSE)</f>
        <v>Si</v>
      </c>
      <c r="J164" s="145" t="str">
        <f>VLOOKUP(E164,VIP!$A$2:$O12464,8,FALSE)</f>
        <v>Si</v>
      </c>
      <c r="K164" s="145" t="str">
        <f>VLOOKUP(E164,VIP!$A$2:$O16038,6,0)</f>
        <v>SI</v>
      </c>
      <c r="L164" s="155" t="s">
        <v>2684</v>
      </c>
      <c r="M164" s="95" t="s">
        <v>2438</v>
      </c>
      <c r="N164" s="95" t="s">
        <v>2444</v>
      </c>
      <c r="O164" s="145" t="s">
        <v>2461</v>
      </c>
      <c r="P164" s="145"/>
      <c r="Q164" s="129" t="s">
        <v>2684</v>
      </c>
      <c r="R164" s="101"/>
      <c r="S164" s="78"/>
      <c r="T164" s="69"/>
    </row>
    <row r="165" spans="1:20" ht="18" x14ac:dyDescent="0.25">
      <c r="A165" s="145" t="str">
        <f>VLOOKUP(E165,'LISTADO ATM'!$A$2:$C$901,3,0)</f>
        <v>NORTE</v>
      </c>
      <c r="B165" s="126">
        <v>3336006696</v>
      </c>
      <c r="C165" s="96">
        <v>44438.550266203703</v>
      </c>
      <c r="D165" s="96" t="s">
        <v>2634</v>
      </c>
      <c r="E165" s="126">
        <v>864</v>
      </c>
      <c r="F165" s="145" t="str">
        <f>VLOOKUP(E165,VIP!$A$2:$O15587,2,0)</f>
        <v>DRBR864</v>
      </c>
      <c r="G165" s="145" t="str">
        <f>VLOOKUP(E165,'LISTADO ATM'!$A$2:$B$900,2,0)</f>
        <v xml:space="preserve">ATM Palmares Mall (San Francisco) </v>
      </c>
      <c r="H165" s="145" t="str">
        <f>VLOOKUP(E165,VIP!$A$2:$O20548,7,FALSE)</f>
        <v>Si</v>
      </c>
      <c r="I165" s="145" t="str">
        <f>VLOOKUP(E165,VIP!$A$2:$O12513,8,FALSE)</f>
        <v>Si</v>
      </c>
      <c r="J165" s="145" t="str">
        <f>VLOOKUP(E165,VIP!$A$2:$O12463,8,FALSE)</f>
        <v>Si</v>
      </c>
      <c r="K165" s="145" t="str">
        <f>VLOOKUP(E165,VIP!$A$2:$O16037,6,0)</f>
        <v>NO</v>
      </c>
      <c r="L165" s="155" t="s">
        <v>2434</v>
      </c>
      <c r="M165" s="95" t="s">
        <v>2438</v>
      </c>
      <c r="N165" s="95" t="s">
        <v>2444</v>
      </c>
      <c r="O165" s="145" t="s">
        <v>2635</v>
      </c>
      <c r="P165" s="145"/>
      <c r="Q165" s="129" t="s">
        <v>2434</v>
      </c>
      <c r="R165" s="101"/>
      <c r="S165" s="78"/>
      <c r="T165" s="69"/>
    </row>
    <row r="166" spans="1:20" ht="18" x14ac:dyDescent="0.25">
      <c r="A166" s="145" t="str">
        <f>VLOOKUP(E166,'LISTADO ATM'!$A$2:$C$901,3,0)</f>
        <v>DISTRITO NACIONAL</v>
      </c>
      <c r="B166" s="126">
        <v>3336006700</v>
      </c>
      <c r="C166" s="96">
        <v>44438.552210648151</v>
      </c>
      <c r="D166" s="96" t="s">
        <v>2174</v>
      </c>
      <c r="E166" s="126">
        <v>858</v>
      </c>
      <c r="F166" s="145" t="str">
        <f>VLOOKUP(E166,VIP!$A$2:$O15586,2,0)</f>
        <v>DRBR858</v>
      </c>
      <c r="G166" s="145" t="str">
        <f>VLOOKUP(E166,'LISTADO ATM'!$A$2:$B$900,2,0)</f>
        <v xml:space="preserve">ATM Cooperativa Maestros (COOPNAMA) </v>
      </c>
      <c r="H166" s="145" t="str">
        <f>VLOOKUP(E166,VIP!$A$2:$O20547,7,FALSE)</f>
        <v>Si</v>
      </c>
      <c r="I166" s="145" t="str">
        <f>VLOOKUP(E166,VIP!$A$2:$O12512,8,FALSE)</f>
        <v>No</v>
      </c>
      <c r="J166" s="145" t="str">
        <f>VLOOKUP(E166,VIP!$A$2:$O12462,8,FALSE)</f>
        <v>No</v>
      </c>
      <c r="K166" s="145" t="str">
        <f>VLOOKUP(E166,VIP!$A$2:$O16036,6,0)</f>
        <v>NO</v>
      </c>
      <c r="L166" s="155" t="s">
        <v>2239</v>
      </c>
      <c r="M166" s="157" t="s">
        <v>2533</v>
      </c>
      <c r="N166" s="95" t="s">
        <v>2444</v>
      </c>
      <c r="O166" s="145" t="s">
        <v>2446</v>
      </c>
      <c r="P166" s="145"/>
      <c r="Q166" s="156" t="s">
        <v>2694</v>
      </c>
      <c r="R166" s="101"/>
      <c r="S166" s="78"/>
      <c r="T166" s="69"/>
    </row>
    <row r="167" spans="1:20" ht="18" x14ac:dyDescent="0.25">
      <c r="A167" s="145" t="str">
        <f>VLOOKUP(E167,'LISTADO ATM'!$A$2:$C$901,3,0)</f>
        <v>NORTE</v>
      </c>
      <c r="B167" s="126">
        <v>3336006701</v>
      </c>
      <c r="C167" s="96">
        <v>44438.552418981482</v>
      </c>
      <c r="D167" s="96" t="s">
        <v>2460</v>
      </c>
      <c r="E167" s="126">
        <v>307</v>
      </c>
      <c r="F167" s="145" t="str">
        <f>VLOOKUP(E167,VIP!$A$2:$O15585,2,0)</f>
        <v>DRBR307</v>
      </c>
      <c r="G167" s="145" t="str">
        <f>VLOOKUP(E167,'LISTADO ATM'!$A$2:$B$900,2,0)</f>
        <v>ATM Oficina Nagua II</v>
      </c>
      <c r="H167" s="145" t="str">
        <f>VLOOKUP(E167,VIP!$A$2:$O20546,7,FALSE)</f>
        <v>Si</v>
      </c>
      <c r="I167" s="145" t="str">
        <f>VLOOKUP(E167,VIP!$A$2:$O12511,8,FALSE)</f>
        <v>Si</v>
      </c>
      <c r="J167" s="145" t="str">
        <f>VLOOKUP(E167,VIP!$A$2:$O12461,8,FALSE)</f>
        <v>Si</v>
      </c>
      <c r="K167" s="145" t="str">
        <f>VLOOKUP(E167,VIP!$A$2:$O16035,6,0)</f>
        <v>SI</v>
      </c>
      <c r="L167" s="155" t="s">
        <v>2410</v>
      </c>
      <c r="M167" s="157" t="s">
        <v>2533</v>
      </c>
      <c r="N167" s="95" t="s">
        <v>2444</v>
      </c>
      <c r="O167" s="145" t="s">
        <v>2461</v>
      </c>
      <c r="P167" s="145"/>
      <c r="Q167" s="156" t="s">
        <v>2696</v>
      </c>
      <c r="R167" s="101"/>
      <c r="S167" s="78"/>
      <c r="T167" s="69"/>
    </row>
    <row r="168" spans="1:20" ht="18" x14ac:dyDescent="0.25">
      <c r="A168" s="145" t="str">
        <f>VLOOKUP(E168,'LISTADO ATM'!$A$2:$C$901,3,0)</f>
        <v>DISTRITO NACIONAL</v>
      </c>
      <c r="B168" s="126">
        <v>3336006705</v>
      </c>
      <c r="C168" s="96">
        <v>44438.554560185185</v>
      </c>
      <c r="D168" s="96" t="s">
        <v>2441</v>
      </c>
      <c r="E168" s="126">
        <v>318</v>
      </c>
      <c r="F168" s="145" t="str">
        <f>VLOOKUP(E168,VIP!$A$2:$O15584,2,0)</f>
        <v>DRBR318</v>
      </c>
      <c r="G168" s="145" t="str">
        <f>VLOOKUP(E168,'LISTADO ATM'!$A$2:$B$900,2,0)</f>
        <v>ATM Autoservicio Lope de Vega</v>
      </c>
      <c r="H168" s="145" t="str">
        <f>VLOOKUP(E168,VIP!$A$2:$O20545,7,FALSE)</f>
        <v>Si</v>
      </c>
      <c r="I168" s="145" t="str">
        <f>VLOOKUP(E168,VIP!$A$2:$O12510,8,FALSE)</f>
        <v>Si</v>
      </c>
      <c r="J168" s="145" t="str">
        <f>VLOOKUP(E168,VIP!$A$2:$O12460,8,FALSE)</f>
        <v>Si</v>
      </c>
      <c r="K168" s="145" t="str">
        <f>VLOOKUP(E168,VIP!$A$2:$O16034,6,0)</f>
        <v>NO</v>
      </c>
      <c r="L168" s="155" t="s">
        <v>2683</v>
      </c>
      <c r="M168" s="95" t="s">
        <v>2438</v>
      </c>
      <c r="N168" s="95" t="s">
        <v>2444</v>
      </c>
      <c r="O168" s="145" t="s">
        <v>2445</v>
      </c>
      <c r="P168" s="145"/>
      <c r="Q168" s="129" t="s">
        <v>2683</v>
      </c>
      <c r="R168" s="101"/>
      <c r="S168" s="78"/>
      <c r="T168" s="69"/>
    </row>
    <row r="169" spans="1:20" ht="18" x14ac:dyDescent="0.25">
      <c r="A169" s="145" t="str">
        <f>VLOOKUP(E169,'LISTADO ATM'!$A$2:$C$901,3,0)</f>
        <v>DISTRITO NACIONAL</v>
      </c>
      <c r="B169" s="126">
        <v>3336006714</v>
      </c>
      <c r="C169" s="96">
        <v>44438.555706018517</v>
      </c>
      <c r="D169" s="96" t="s">
        <v>2174</v>
      </c>
      <c r="E169" s="126">
        <v>575</v>
      </c>
      <c r="F169" s="145" t="str">
        <f>VLOOKUP(E169,VIP!$A$2:$O15583,2,0)</f>
        <v>DRBR16P</v>
      </c>
      <c r="G169" s="145" t="str">
        <f>VLOOKUP(E169,'LISTADO ATM'!$A$2:$B$900,2,0)</f>
        <v xml:space="preserve">ATM EDESUR Tiradentes </v>
      </c>
      <c r="H169" s="145" t="str">
        <f>VLOOKUP(E169,VIP!$A$2:$O20544,7,FALSE)</f>
        <v>Si</v>
      </c>
      <c r="I169" s="145" t="str">
        <f>VLOOKUP(E169,VIP!$A$2:$O12509,8,FALSE)</f>
        <v>Si</v>
      </c>
      <c r="J169" s="145" t="str">
        <f>VLOOKUP(E169,VIP!$A$2:$O12459,8,FALSE)</f>
        <v>Si</v>
      </c>
      <c r="K169" s="145" t="str">
        <f>VLOOKUP(E169,VIP!$A$2:$O16033,6,0)</f>
        <v>NO</v>
      </c>
      <c r="L169" s="155" t="s">
        <v>2213</v>
      </c>
      <c r="M169" s="95" t="s">
        <v>2438</v>
      </c>
      <c r="N169" s="95" t="s">
        <v>2444</v>
      </c>
      <c r="O169" s="145" t="s">
        <v>2446</v>
      </c>
      <c r="P169" s="145"/>
      <c r="Q169" s="129" t="s">
        <v>2213</v>
      </c>
      <c r="R169" s="101"/>
      <c r="S169" s="78"/>
      <c r="T169" s="69"/>
    </row>
    <row r="170" spans="1:20" ht="18" x14ac:dyDescent="0.25">
      <c r="A170" s="145" t="str">
        <f>VLOOKUP(E170,'LISTADO ATM'!$A$2:$C$901,3,0)</f>
        <v>NORTE</v>
      </c>
      <c r="B170" s="126">
        <v>3336006716</v>
      </c>
      <c r="C170" s="96">
        <v>44438.556875000002</v>
      </c>
      <c r="D170" s="96" t="s">
        <v>2175</v>
      </c>
      <c r="E170" s="126">
        <v>98</v>
      </c>
      <c r="F170" s="145" t="str">
        <f>VLOOKUP(E170,VIP!$A$2:$O15582,2,0)</f>
        <v>DRBR098</v>
      </c>
      <c r="G170" s="145" t="str">
        <f>VLOOKUP(E170,'LISTADO ATM'!$A$2:$B$900,2,0)</f>
        <v xml:space="preserve">ATM UNP Pimentel </v>
      </c>
      <c r="H170" s="145" t="str">
        <f>VLOOKUP(E170,VIP!$A$2:$O20543,7,FALSE)</f>
        <v>Si</v>
      </c>
      <c r="I170" s="145" t="str">
        <f>VLOOKUP(E170,VIP!$A$2:$O12508,8,FALSE)</f>
        <v>Si</v>
      </c>
      <c r="J170" s="145" t="str">
        <f>VLOOKUP(E170,VIP!$A$2:$O12458,8,FALSE)</f>
        <v>Si</v>
      </c>
      <c r="K170" s="145" t="str">
        <f>VLOOKUP(E170,VIP!$A$2:$O16032,6,0)</f>
        <v>NO</v>
      </c>
      <c r="L170" s="155" t="s">
        <v>2213</v>
      </c>
      <c r="M170" s="157" t="s">
        <v>2533</v>
      </c>
      <c r="N170" s="95" t="s">
        <v>2444</v>
      </c>
      <c r="O170" s="145" t="s">
        <v>2581</v>
      </c>
      <c r="P170" s="145"/>
      <c r="Q170" s="156" t="s">
        <v>2693</v>
      </c>
      <c r="R170" s="101"/>
      <c r="S170" s="78"/>
      <c r="T170" s="69"/>
    </row>
    <row r="171" spans="1:20" ht="18" x14ac:dyDescent="0.25">
      <c r="A171" s="145" t="str">
        <f>VLOOKUP(E171,'LISTADO ATM'!$A$2:$C$901,3,0)</f>
        <v>DISTRITO NACIONAL</v>
      </c>
      <c r="B171" s="126">
        <v>3336006728</v>
      </c>
      <c r="C171" s="96">
        <v>44438.56590277778</v>
      </c>
      <c r="D171" s="96" t="s">
        <v>2174</v>
      </c>
      <c r="E171" s="126">
        <v>243</v>
      </c>
      <c r="F171" s="145" t="str">
        <f>VLOOKUP(E171,VIP!$A$2:$O15580,2,0)</f>
        <v>DRBR243</v>
      </c>
      <c r="G171" s="145" t="str">
        <f>VLOOKUP(E171,'LISTADO ATM'!$A$2:$B$900,2,0)</f>
        <v xml:space="preserve">ATM Autoservicio Plaza Central  </v>
      </c>
      <c r="H171" s="145" t="str">
        <f>VLOOKUP(E171,VIP!$A$2:$O20541,7,FALSE)</f>
        <v>Si</v>
      </c>
      <c r="I171" s="145" t="str">
        <f>VLOOKUP(E171,VIP!$A$2:$O12506,8,FALSE)</f>
        <v>Si</v>
      </c>
      <c r="J171" s="145" t="str">
        <f>VLOOKUP(E171,VIP!$A$2:$O12456,8,FALSE)</f>
        <v>Si</v>
      </c>
      <c r="K171" s="145" t="str">
        <f>VLOOKUP(E171,VIP!$A$2:$O16030,6,0)</f>
        <v>SI</v>
      </c>
      <c r="L171" s="155" t="s">
        <v>2682</v>
      </c>
      <c r="M171" s="95" t="s">
        <v>2438</v>
      </c>
      <c r="N171" s="95" t="s">
        <v>2444</v>
      </c>
      <c r="O171" s="145" t="s">
        <v>2446</v>
      </c>
      <c r="P171" s="95" t="s">
        <v>2716</v>
      </c>
      <c r="Q171" s="129" t="s">
        <v>2682</v>
      </c>
      <c r="R171" s="101"/>
      <c r="S171" s="78"/>
      <c r="T171" s="69"/>
    </row>
    <row r="172" spans="1:20" ht="18" x14ac:dyDescent="0.25">
      <c r="A172" s="145" t="str">
        <f>VLOOKUP(E172,'LISTADO ATM'!$A$2:$C$901,3,0)</f>
        <v>DISTRITO NACIONAL</v>
      </c>
      <c r="B172" s="126">
        <v>3336006758</v>
      </c>
      <c r="C172" s="96">
        <v>44438.58494212963</v>
      </c>
      <c r="D172" s="96" t="s">
        <v>2174</v>
      </c>
      <c r="E172" s="126">
        <v>43</v>
      </c>
      <c r="F172" s="145" t="str">
        <f>VLOOKUP(E172,VIP!$A$2:$O15579,2,0)</f>
        <v>DRBR043</v>
      </c>
      <c r="G172" s="145" t="str">
        <f>VLOOKUP(E172,'LISTADO ATM'!$A$2:$B$900,2,0)</f>
        <v xml:space="preserve">ATM Zona Franca San Isidro </v>
      </c>
      <c r="H172" s="145" t="str">
        <f>VLOOKUP(E172,VIP!$A$2:$O20540,7,FALSE)</f>
        <v>Si</v>
      </c>
      <c r="I172" s="145" t="str">
        <f>VLOOKUP(E172,VIP!$A$2:$O12505,8,FALSE)</f>
        <v>No</v>
      </c>
      <c r="J172" s="145" t="str">
        <f>VLOOKUP(E172,VIP!$A$2:$O12455,8,FALSE)</f>
        <v>No</v>
      </c>
      <c r="K172" s="145" t="str">
        <f>VLOOKUP(E172,VIP!$A$2:$O16029,6,0)</f>
        <v>NO</v>
      </c>
      <c r="L172" s="155" t="s">
        <v>2647</v>
      </c>
      <c r="M172" s="157" t="s">
        <v>2533</v>
      </c>
      <c r="N172" s="95" t="s">
        <v>2444</v>
      </c>
      <c r="O172" s="145" t="s">
        <v>2446</v>
      </c>
      <c r="P172" s="95" t="s">
        <v>2672</v>
      </c>
      <c r="Q172" s="156" t="s">
        <v>2701</v>
      </c>
      <c r="R172" s="101"/>
      <c r="S172" s="78"/>
      <c r="T172" s="69"/>
    </row>
    <row r="173" spans="1:20" ht="18" x14ac:dyDescent="0.25">
      <c r="A173" s="145" t="str">
        <f>VLOOKUP(E173,'LISTADO ATM'!$A$2:$C$901,3,0)</f>
        <v>DISTRITO NACIONAL</v>
      </c>
      <c r="B173" s="126">
        <v>3336006766</v>
      </c>
      <c r="C173" s="96">
        <v>44438.587013888886</v>
      </c>
      <c r="D173" s="96" t="s">
        <v>2174</v>
      </c>
      <c r="E173" s="126">
        <v>13</v>
      </c>
      <c r="F173" s="145" t="str">
        <f>VLOOKUP(E173,VIP!$A$2:$O15576,2,0)</f>
        <v>DRBR013</v>
      </c>
      <c r="G173" s="145" t="str">
        <f>VLOOKUP(E173,'LISTADO ATM'!$A$2:$B$900,2,0)</f>
        <v xml:space="preserve">ATM CDEEE </v>
      </c>
      <c r="H173" s="145" t="str">
        <f>VLOOKUP(E173,VIP!$A$2:$O20537,7,FALSE)</f>
        <v>Si</v>
      </c>
      <c r="I173" s="145" t="str">
        <f>VLOOKUP(E173,VIP!$A$2:$O12502,8,FALSE)</f>
        <v>Si</v>
      </c>
      <c r="J173" s="145" t="str">
        <f>VLOOKUP(E173,VIP!$A$2:$O12452,8,FALSE)</f>
        <v>Si</v>
      </c>
      <c r="K173" s="145" t="str">
        <f>VLOOKUP(E173,VIP!$A$2:$O16026,6,0)</f>
        <v>NO</v>
      </c>
      <c r="L173" s="155" t="s">
        <v>2681</v>
      </c>
      <c r="M173" s="95" t="s">
        <v>2438</v>
      </c>
      <c r="N173" s="95" t="s">
        <v>2444</v>
      </c>
      <c r="O173" s="145" t="s">
        <v>2446</v>
      </c>
      <c r="P173" s="95" t="s">
        <v>2672</v>
      </c>
      <c r="Q173" s="129" t="s">
        <v>2681</v>
      </c>
      <c r="R173" s="101"/>
      <c r="S173" s="78"/>
      <c r="T173" s="69"/>
    </row>
    <row r="174" spans="1:20" ht="18" x14ac:dyDescent="0.25">
      <c r="A174" s="145" t="str">
        <f>VLOOKUP(E174,'LISTADO ATM'!$A$2:$C$901,3,0)</f>
        <v>DISTRITO NACIONAL</v>
      </c>
      <c r="B174" s="126">
        <v>3336006768</v>
      </c>
      <c r="C174" s="96">
        <v>44438.587708333333</v>
      </c>
      <c r="D174" s="96" t="s">
        <v>2174</v>
      </c>
      <c r="E174" s="126">
        <v>147</v>
      </c>
      <c r="F174" s="145" t="str">
        <f>VLOOKUP(E174,VIP!$A$2:$O15575,2,0)</f>
        <v>DRBR147</v>
      </c>
      <c r="G174" s="145" t="str">
        <f>VLOOKUP(E174,'LISTADO ATM'!$A$2:$B$900,2,0)</f>
        <v xml:space="preserve">ATM Kiosco Megacentro I </v>
      </c>
      <c r="H174" s="145" t="str">
        <f>VLOOKUP(E174,VIP!$A$2:$O20536,7,FALSE)</f>
        <v>Si</v>
      </c>
      <c r="I174" s="145" t="str">
        <f>VLOOKUP(E174,VIP!$A$2:$O12501,8,FALSE)</f>
        <v>Si</v>
      </c>
      <c r="J174" s="145" t="str">
        <f>VLOOKUP(E174,VIP!$A$2:$O12451,8,FALSE)</f>
        <v>Si</v>
      </c>
      <c r="K174" s="145" t="str">
        <f>VLOOKUP(E174,VIP!$A$2:$O16025,6,0)</f>
        <v>NO</v>
      </c>
      <c r="L174" s="155" t="s">
        <v>2647</v>
      </c>
      <c r="M174" s="95" t="s">
        <v>2438</v>
      </c>
      <c r="N174" s="95" t="s">
        <v>2444</v>
      </c>
      <c r="O174" s="145" t="s">
        <v>2446</v>
      </c>
      <c r="P174" s="95" t="s">
        <v>2672</v>
      </c>
      <c r="Q174" s="129" t="s">
        <v>2647</v>
      </c>
      <c r="R174" s="101"/>
      <c r="S174" s="78"/>
      <c r="T174" s="69"/>
    </row>
    <row r="175" spans="1:20" ht="18" x14ac:dyDescent="0.25">
      <c r="A175" s="145" t="str">
        <f>VLOOKUP(E175,'LISTADO ATM'!$A$2:$C$901,3,0)</f>
        <v>SUR</v>
      </c>
      <c r="B175" s="126">
        <v>3336006777</v>
      </c>
      <c r="C175" s="96">
        <v>44438.589826388888</v>
      </c>
      <c r="D175" s="96" t="s">
        <v>2174</v>
      </c>
      <c r="E175" s="126">
        <v>89</v>
      </c>
      <c r="F175" s="145" t="str">
        <f>VLOOKUP(E175,VIP!$A$2:$O15571,2,0)</f>
        <v>DRBR089</v>
      </c>
      <c r="G175" s="145" t="str">
        <f>VLOOKUP(E175,'LISTADO ATM'!$A$2:$B$900,2,0)</f>
        <v xml:space="preserve">ATM UNP El Cercado (San Juan) </v>
      </c>
      <c r="H175" s="145" t="str">
        <f>VLOOKUP(E175,VIP!$A$2:$O20532,7,FALSE)</f>
        <v>Si</v>
      </c>
      <c r="I175" s="145" t="str">
        <f>VLOOKUP(E175,VIP!$A$2:$O12497,8,FALSE)</f>
        <v>Si</v>
      </c>
      <c r="J175" s="145" t="str">
        <f>VLOOKUP(E175,VIP!$A$2:$O12447,8,FALSE)</f>
        <v>Si</v>
      </c>
      <c r="K175" s="145" t="str">
        <f>VLOOKUP(E175,VIP!$A$2:$O16021,6,0)</f>
        <v>NO</v>
      </c>
      <c r="L175" s="155" t="s">
        <v>2647</v>
      </c>
      <c r="M175" s="95" t="s">
        <v>2438</v>
      </c>
      <c r="N175" s="95" t="s">
        <v>2444</v>
      </c>
      <c r="O175" s="145" t="s">
        <v>2446</v>
      </c>
      <c r="P175" s="95" t="s">
        <v>2672</v>
      </c>
      <c r="Q175" s="129" t="s">
        <v>2647</v>
      </c>
      <c r="R175" s="101"/>
      <c r="S175" s="78"/>
      <c r="T175" s="69"/>
    </row>
    <row r="176" spans="1:20" ht="18" x14ac:dyDescent="0.25">
      <c r="A176" s="145" t="str">
        <f>VLOOKUP(E176,'LISTADO ATM'!$A$2:$C$901,3,0)</f>
        <v>NORTE</v>
      </c>
      <c r="B176" s="126">
        <v>3336006779</v>
      </c>
      <c r="C176" s="96">
        <v>44438.590150462966</v>
      </c>
      <c r="D176" s="96" t="s">
        <v>2175</v>
      </c>
      <c r="E176" s="126">
        <v>402</v>
      </c>
      <c r="F176" s="145" t="str">
        <f>VLOOKUP(E176,VIP!$A$2:$O15570,2,0)</f>
        <v>DRBR402</v>
      </c>
      <c r="G176" s="145" t="str">
        <f>VLOOKUP(E176,'LISTADO ATM'!$A$2:$B$900,2,0)</f>
        <v xml:space="preserve">ATM La Sirena La Vega </v>
      </c>
      <c r="H176" s="145" t="str">
        <f>VLOOKUP(E176,VIP!$A$2:$O20531,7,FALSE)</f>
        <v>Si</v>
      </c>
      <c r="I176" s="145" t="str">
        <f>VLOOKUP(E176,VIP!$A$2:$O12496,8,FALSE)</f>
        <v>Si</v>
      </c>
      <c r="J176" s="145" t="str">
        <f>VLOOKUP(E176,VIP!$A$2:$O12446,8,FALSE)</f>
        <v>Si</v>
      </c>
      <c r="K176" s="145" t="str">
        <f>VLOOKUP(E176,VIP!$A$2:$O16020,6,0)</f>
        <v>NO</v>
      </c>
      <c r="L176" s="155" t="s">
        <v>2647</v>
      </c>
      <c r="M176" s="95" t="s">
        <v>2438</v>
      </c>
      <c r="N176" s="95" t="s">
        <v>2444</v>
      </c>
      <c r="O176" s="145" t="s">
        <v>2581</v>
      </c>
      <c r="P176" s="95" t="s">
        <v>2672</v>
      </c>
      <c r="Q176" s="129" t="s">
        <v>2647</v>
      </c>
      <c r="R176" s="101"/>
      <c r="S176" s="78"/>
      <c r="T176" s="69"/>
    </row>
    <row r="177" spans="1:20" ht="18" x14ac:dyDescent="0.25">
      <c r="A177" s="145" t="str">
        <f>VLOOKUP(E177,'LISTADO ATM'!$A$2:$C$901,3,0)</f>
        <v>NORTE</v>
      </c>
      <c r="B177" s="126">
        <v>3336006833</v>
      </c>
      <c r="C177" s="96">
        <v>44438.610810185186</v>
      </c>
      <c r="D177" s="96" t="s">
        <v>2175</v>
      </c>
      <c r="E177" s="126">
        <v>395</v>
      </c>
      <c r="F177" s="145" t="str">
        <f>VLOOKUP(E177,VIP!$A$2:$O15568,2,0)</f>
        <v>DRBR395</v>
      </c>
      <c r="G177" s="145" t="str">
        <f>VLOOKUP(E177,'LISTADO ATM'!$A$2:$B$900,2,0)</f>
        <v xml:space="preserve">ATM UNP Sabana Iglesia </v>
      </c>
      <c r="H177" s="145" t="str">
        <f>VLOOKUP(E177,VIP!$A$2:$O20529,7,FALSE)</f>
        <v>Si</v>
      </c>
      <c r="I177" s="145" t="str">
        <f>VLOOKUP(E177,VIP!$A$2:$O12494,8,FALSE)</f>
        <v>Si</v>
      </c>
      <c r="J177" s="145" t="str">
        <f>VLOOKUP(E177,VIP!$A$2:$O12444,8,FALSE)</f>
        <v>Si</v>
      </c>
      <c r="K177" s="145" t="str">
        <f>VLOOKUP(E177,VIP!$A$2:$O16018,6,0)</f>
        <v>NO</v>
      </c>
      <c r="L177" s="155" t="s">
        <v>2647</v>
      </c>
      <c r="M177" s="95" t="s">
        <v>2438</v>
      </c>
      <c r="N177" s="95" t="s">
        <v>2444</v>
      </c>
      <c r="O177" s="145" t="s">
        <v>2581</v>
      </c>
      <c r="P177" s="95" t="s">
        <v>2672</v>
      </c>
      <c r="Q177" s="129" t="s">
        <v>2647</v>
      </c>
      <c r="R177" s="101"/>
      <c r="S177" s="78"/>
      <c r="T177" s="69"/>
    </row>
    <row r="178" spans="1:20" ht="18" x14ac:dyDescent="0.25">
      <c r="A178" s="145" t="str">
        <f>VLOOKUP(E178,'LISTADO ATM'!$A$2:$C$901,3,0)</f>
        <v>DISTRITO NACIONAL</v>
      </c>
      <c r="B178" s="126">
        <v>3336006840</v>
      </c>
      <c r="C178" s="96">
        <v>44438.61246527778</v>
      </c>
      <c r="D178" s="96" t="s">
        <v>2174</v>
      </c>
      <c r="E178" s="126">
        <v>35</v>
      </c>
      <c r="F178" s="145" t="str">
        <f>VLOOKUP(E178,VIP!$A$2:$O15567,2,0)</f>
        <v>DRBR035</v>
      </c>
      <c r="G178" s="145" t="str">
        <f>VLOOKUP(E178,'LISTADO ATM'!$A$2:$B$900,2,0)</f>
        <v xml:space="preserve">ATM Dirección General de Aduanas I </v>
      </c>
      <c r="H178" s="145" t="str">
        <f>VLOOKUP(E178,VIP!$A$2:$O20528,7,FALSE)</f>
        <v>Si</v>
      </c>
      <c r="I178" s="145" t="str">
        <f>VLOOKUP(E178,VIP!$A$2:$O12493,8,FALSE)</f>
        <v>Si</v>
      </c>
      <c r="J178" s="145" t="str">
        <f>VLOOKUP(E178,VIP!$A$2:$O12443,8,FALSE)</f>
        <v>Si</v>
      </c>
      <c r="K178" s="145" t="str">
        <f>VLOOKUP(E178,VIP!$A$2:$O16017,6,0)</f>
        <v>NO</v>
      </c>
      <c r="L178" s="155" t="s">
        <v>2647</v>
      </c>
      <c r="M178" s="95" t="s">
        <v>2438</v>
      </c>
      <c r="N178" s="95" t="s">
        <v>2444</v>
      </c>
      <c r="O178" s="145" t="s">
        <v>2446</v>
      </c>
      <c r="P178" s="95" t="s">
        <v>2672</v>
      </c>
      <c r="Q178" s="129" t="s">
        <v>2680</v>
      </c>
      <c r="R178" s="101"/>
      <c r="S178" s="78"/>
      <c r="T178" s="69"/>
    </row>
    <row r="179" spans="1:20" ht="18" x14ac:dyDescent="0.25">
      <c r="A179" s="145" t="str">
        <f>VLOOKUP(E179,'LISTADO ATM'!$A$2:$C$901,3,0)</f>
        <v>SUR</v>
      </c>
      <c r="B179" s="126">
        <v>3336006843</v>
      </c>
      <c r="C179" s="96">
        <v>44438.612812500003</v>
      </c>
      <c r="D179" s="96" t="s">
        <v>2174</v>
      </c>
      <c r="E179" s="126">
        <v>584</v>
      </c>
      <c r="F179" s="145" t="str">
        <f>VLOOKUP(E179,VIP!$A$2:$O15566,2,0)</f>
        <v>DRBR404</v>
      </c>
      <c r="G179" s="145" t="str">
        <f>VLOOKUP(E179,'LISTADO ATM'!$A$2:$B$900,2,0)</f>
        <v xml:space="preserve">ATM Oficina San Cristóbal I </v>
      </c>
      <c r="H179" s="145" t="str">
        <f>VLOOKUP(E179,VIP!$A$2:$O20527,7,FALSE)</f>
        <v>Si</v>
      </c>
      <c r="I179" s="145" t="str">
        <f>VLOOKUP(E179,VIP!$A$2:$O12492,8,FALSE)</f>
        <v>Si</v>
      </c>
      <c r="J179" s="145" t="str">
        <f>VLOOKUP(E179,VIP!$A$2:$O12442,8,FALSE)</f>
        <v>Si</v>
      </c>
      <c r="K179" s="145" t="str">
        <f>VLOOKUP(E179,VIP!$A$2:$O16016,6,0)</f>
        <v>SI</v>
      </c>
      <c r="L179" s="155" t="s">
        <v>2647</v>
      </c>
      <c r="M179" s="95" t="s">
        <v>2438</v>
      </c>
      <c r="N179" s="95" t="s">
        <v>2444</v>
      </c>
      <c r="O179" s="145" t="s">
        <v>2446</v>
      </c>
      <c r="P179" s="95" t="s">
        <v>2672</v>
      </c>
      <c r="Q179" s="129" t="s">
        <v>2647</v>
      </c>
      <c r="R179" s="101"/>
      <c r="S179" s="78"/>
      <c r="T179" s="69"/>
    </row>
    <row r="180" spans="1:20" ht="18" x14ac:dyDescent="0.25">
      <c r="A180" s="145" t="str">
        <f>VLOOKUP(E180,'LISTADO ATM'!$A$2:$C$901,3,0)</f>
        <v>DISTRITO NACIONAL</v>
      </c>
      <c r="B180" s="126">
        <v>3336006846</v>
      </c>
      <c r="C180" s="96">
        <v>44438.613425925927</v>
      </c>
      <c r="D180" s="96" t="s">
        <v>2460</v>
      </c>
      <c r="E180" s="126">
        <v>791</v>
      </c>
      <c r="F180" s="145" t="str">
        <f>VLOOKUP(E180,VIP!$A$2:$O15564,2,0)</f>
        <v>DRBR791</v>
      </c>
      <c r="G180" s="145" t="str">
        <f>VLOOKUP(E180,'LISTADO ATM'!$A$2:$B$900,2,0)</f>
        <v xml:space="preserve">ATM Oficina Sans Soucí </v>
      </c>
      <c r="H180" s="145" t="str">
        <f>VLOOKUP(E180,VIP!$A$2:$O20525,7,FALSE)</f>
        <v>Si</v>
      </c>
      <c r="I180" s="145" t="str">
        <f>VLOOKUP(E180,VIP!$A$2:$O12490,8,FALSE)</f>
        <v>No</v>
      </c>
      <c r="J180" s="145" t="str">
        <f>VLOOKUP(E180,VIP!$A$2:$O12440,8,FALSE)</f>
        <v>No</v>
      </c>
      <c r="K180" s="145" t="str">
        <f>VLOOKUP(E180,VIP!$A$2:$O16014,6,0)</f>
        <v>NO</v>
      </c>
      <c r="L180" s="155" t="s">
        <v>2410</v>
      </c>
      <c r="M180" s="157" t="s">
        <v>2533</v>
      </c>
      <c r="N180" s="95" t="s">
        <v>2444</v>
      </c>
      <c r="O180" s="145" t="s">
        <v>2461</v>
      </c>
      <c r="P180" s="145"/>
      <c r="Q180" s="156" t="s">
        <v>2710</v>
      </c>
      <c r="R180" s="101"/>
      <c r="S180" s="78"/>
      <c r="T180" s="69"/>
    </row>
    <row r="181" spans="1:20" x14ac:dyDescent="0.25">
      <c r="M181" s="44"/>
      <c r="N181" s="44"/>
      <c r="O181" s="44"/>
      <c r="P181" s="101"/>
      <c r="Q181" s="101"/>
      <c r="R181" s="101"/>
      <c r="S181" s="78"/>
      <c r="T181" s="69"/>
    </row>
    <row r="1034892" spans="16:16" ht="18" x14ac:dyDescent="0.25">
      <c r="P1034892" s="110"/>
    </row>
  </sheetData>
  <autoFilter ref="A4:Q180">
    <sortState ref="A5:Q180">
      <sortCondition ref="C4:C180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1:E1048576 E1:E154">
    <cfRule type="duplicateValues" dxfId="146" priority="130728"/>
  </conditionalFormatting>
  <conditionalFormatting sqref="E181:E1048576 E5:E154">
    <cfRule type="duplicateValues" dxfId="145" priority="130731"/>
  </conditionalFormatting>
  <conditionalFormatting sqref="B53:B60">
    <cfRule type="duplicateValues" dxfId="144" priority="131251"/>
  </conditionalFormatting>
  <conditionalFormatting sqref="E53:E60">
    <cfRule type="duplicateValues" dxfId="143" priority="131252"/>
  </conditionalFormatting>
  <conditionalFormatting sqref="B46:B52">
    <cfRule type="duplicateValues" dxfId="142" priority="131270"/>
  </conditionalFormatting>
  <conditionalFormatting sqref="E46:E52">
    <cfRule type="duplicateValues" dxfId="141" priority="131272"/>
  </conditionalFormatting>
  <conditionalFormatting sqref="B61">
    <cfRule type="duplicateValues" dxfId="140" priority="48"/>
  </conditionalFormatting>
  <conditionalFormatting sqref="E61">
    <cfRule type="duplicateValues" dxfId="139" priority="47"/>
  </conditionalFormatting>
  <conditionalFormatting sqref="B62:B68">
    <cfRule type="duplicateValues" dxfId="138" priority="131382"/>
  </conditionalFormatting>
  <conditionalFormatting sqref="E62:E68">
    <cfRule type="duplicateValues" dxfId="137" priority="131383"/>
  </conditionalFormatting>
  <conditionalFormatting sqref="B69:B131">
    <cfRule type="duplicateValues" dxfId="136" priority="131420"/>
  </conditionalFormatting>
  <conditionalFormatting sqref="E69:E131">
    <cfRule type="duplicateValues" dxfId="135" priority="131422"/>
  </conditionalFormatting>
  <conditionalFormatting sqref="B5:B45">
    <cfRule type="duplicateValues" dxfId="134" priority="131453"/>
  </conditionalFormatting>
  <conditionalFormatting sqref="E5:E47">
    <cfRule type="duplicateValues" dxfId="133" priority="131454"/>
  </conditionalFormatting>
  <conditionalFormatting sqref="E181:E1048576 E1:E154">
    <cfRule type="duplicateValues" dxfId="132" priority="29"/>
    <cfRule type="duplicateValues" dxfId="131" priority="39"/>
    <cfRule type="duplicateValues" dxfId="130" priority="40"/>
  </conditionalFormatting>
  <conditionalFormatting sqref="B181:B1048576 B1:B4 B118:B136">
    <cfRule type="duplicateValues" dxfId="129" priority="131455"/>
  </conditionalFormatting>
  <conditionalFormatting sqref="B181:B1048576 B118:B136">
    <cfRule type="duplicateValues" dxfId="128" priority="131459"/>
  </conditionalFormatting>
  <conditionalFormatting sqref="E181:E1048576">
    <cfRule type="duplicateValues" dxfId="127" priority="131469"/>
  </conditionalFormatting>
  <conditionalFormatting sqref="B132:B136">
    <cfRule type="duplicateValues" dxfId="126" priority="131471"/>
  </conditionalFormatting>
  <conditionalFormatting sqref="E5:E154">
    <cfRule type="duplicateValues" dxfId="125" priority="131472"/>
  </conditionalFormatting>
  <conditionalFormatting sqref="E137:E154">
    <cfRule type="duplicateValues" dxfId="124" priority="24"/>
  </conditionalFormatting>
  <conditionalFormatting sqref="E137:E154">
    <cfRule type="duplicateValues" dxfId="123" priority="23"/>
  </conditionalFormatting>
  <conditionalFormatting sqref="E137:E154">
    <cfRule type="duplicateValues" dxfId="122" priority="20"/>
    <cfRule type="duplicateValues" dxfId="121" priority="21"/>
    <cfRule type="duplicateValues" dxfId="120" priority="22"/>
  </conditionalFormatting>
  <conditionalFormatting sqref="B137:B154">
    <cfRule type="duplicateValues" dxfId="119" priority="19"/>
  </conditionalFormatting>
  <conditionalFormatting sqref="B137:B154">
    <cfRule type="duplicateValues" dxfId="118" priority="18"/>
  </conditionalFormatting>
  <conditionalFormatting sqref="B137:B154">
    <cfRule type="duplicateValues" dxfId="117" priority="17"/>
  </conditionalFormatting>
  <conditionalFormatting sqref="E137:E154">
    <cfRule type="duplicateValues" dxfId="116" priority="16"/>
  </conditionalFormatting>
  <conditionalFormatting sqref="E155:E180">
    <cfRule type="duplicateValues" dxfId="115" priority="131492"/>
  </conditionalFormatting>
  <conditionalFormatting sqref="E155:E180">
    <cfRule type="duplicateValues" dxfId="114" priority="131494"/>
    <cfRule type="duplicateValues" dxfId="113" priority="131495"/>
    <cfRule type="duplicateValues" dxfId="112" priority="131496"/>
  </conditionalFormatting>
  <conditionalFormatting sqref="B155:B180">
    <cfRule type="duplicateValues" dxfId="111" priority="13150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zoomScale="70" zoomScaleNormal="70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25">
      <c r="A2" s="206" t="s">
        <v>2620</v>
      </c>
      <c r="B2" s="207"/>
      <c r="C2" s="207"/>
      <c r="D2" s="207"/>
      <c r="E2" s="208"/>
      <c r="F2" s="99" t="s">
        <v>2537</v>
      </c>
      <c r="G2" s="98">
        <f>G3+G4</f>
        <v>176</v>
      </c>
      <c r="H2" s="99" t="s">
        <v>2547</v>
      </c>
      <c r="I2" s="98">
        <f>COUNTIF(A:E,"Abastecido")</f>
        <v>40</v>
      </c>
      <c r="J2" s="99" t="s">
        <v>2564</v>
      </c>
      <c r="K2" s="98">
        <f>COUNTIF(REPORTE!A:Q,"REINICIO FALLIDO")</f>
        <v>15</v>
      </c>
    </row>
    <row r="3" spans="1:11" ht="15" customHeight="1" x14ac:dyDescent="0.25">
      <c r="A3" s="194"/>
      <c r="B3" s="172"/>
      <c r="C3" s="195"/>
      <c r="D3" s="195"/>
      <c r="E3" s="196"/>
      <c r="F3" s="99" t="s">
        <v>2536</v>
      </c>
      <c r="G3" s="98">
        <f>COUNTIF(REPORTE!A:Q,"fuera de Servicio")</f>
        <v>81</v>
      </c>
      <c r="H3" s="99" t="s">
        <v>2543</v>
      </c>
      <c r="I3" s="98">
        <f>COUNTIF(A:E,"Gavetas Vacías + Gavetas Fallando")</f>
        <v>16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3" t="s">
        <v>2406</v>
      </c>
      <c r="B4" s="140">
        <v>44437.708333333336</v>
      </c>
      <c r="C4" s="197"/>
      <c r="D4" s="197"/>
      <c r="E4" s="198"/>
      <c r="F4" s="99" t="s">
        <v>2533</v>
      </c>
      <c r="G4" s="98">
        <f>COUNTIF(REPORTE!A:Q,"En Servicio")</f>
        <v>95</v>
      </c>
      <c r="H4" s="99" t="s">
        <v>2546</v>
      </c>
      <c r="I4" s="98">
        <f>COUNTIF(A:E,"Solucionado")</f>
        <v>7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0">
        <v>44438.25</v>
      </c>
      <c r="C5" s="197"/>
      <c r="D5" s="197"/>
      <c r="E5" s="198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7</v>
      </c>
      <c r="J5" s="123"/>
      <c r="K5" s="123"/>
    </row>
    <row r="6" spans="1:11" ht="15" customHeight="1" x14ac:dyDescent="0.25">
      <c r="A6" s="209"/>
      <c r="B6" s="210"/>
      <c r="C6" s="199"/>
      <c r="D6" s="199"/>
      <c r="E6" s="200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211" t="s">
        <v>2568</v>
      </c>
      <c r="B7" s="212"/>
      <c r="C7" s="212"/>
      <c r="D7" s="212"/>
      <c r="E7" s="213"/>
      <c r="F7" s="99" t="s">
        <v>2539</v>
      </c>
      <c r="G7" s="98">
        <f>COUNTIF(A:E,"Sin Efectivo")</f>
        <v>25</v>
      </c>
      <c r="H7" s="99" t="s">
        <v>2545</v>
      </c>
      <c r="I7" s="98">
        <f>COUNTIF(A:E,"GAVETA DE DEPOSITO LLENA")</f>
        <v>3</v>
      </c>
      <c r="J7" s="123"/>
      <c r="K7" s="123"/>
    </row>
    <row r="8" spans="1:11" ht="18" x14ac:dyDescent="0.25">
      <c r="A8" s="136" t="s">
        <v>15</v>
      </c>
      <c r="B8" s="136" t="s">
        <v>2408</v>
      </c>
      <c r="C8" s="142" t="s">
        <v>46</v>
      </c>
      <c r="D8" s="181" t="s">
        <v>2411</v>
      </c>
      <c r="E8" s="182" t="s">
        <v>2409</v>
      </c>
    </row>
    <row r="9" spans="1:11" s="108" customFormat="1" ht="18" x14ac:dyDescent="0.25">
      <c r="A9" s="139" t="str">
        <f>VLOOKUP(B9,'[1]LISTADO ATM'!$A$2:$C$922,3,0)</f>
        <v>ESTE</v>
      </c>
      <c r="B9" s="145">
        <v>912</v>
      </c>
      <c r="C9" s="139" t="str">
        <f>VLOOKUP(B9,'[1]LISTADO ATM'!$A$2:$B$922,2,0)</f>
        <v xml:space="preserve">ATM Oficina San Pedro II </v>
      </c>
      <c r="D9" s="147" t="s">
        <v>2636</v>
      </c>
      <c r="E9" s="138">
        <v>3336005353</v>
      </c>
    </row>
    <row r="10" spans="1:11" s="108" customFormat="1" ht="18" x14ac:dyDescent="0.25">
      <c r="A10" s="139" t="str">
        <f>VLOOKUP(B10,'[1]LISTADO ATM'!$A$2:$C$922,3,0)</f>
        <v>SUR</v>
      </c>
      <c r="B10" s="145">
        <v>45</v>
      </c>
      <c r="C10" s="139" t="str">
        <f>VLOOKUP(B10,'[1]LISTADO ATM'!$A$2:$B$922,2,0)</f>
        <v xml:space="preserve">ATM Oficina Tamayo </v>
      </c>
      <c r="D10" s="147" t="s">
        <v>2636</v>
      </c>
      <c r="E10" s="138" t="s">
        <v>2638</v>
      </c>
    </row>
    <row r="11" spans="1:11" s="108" customFormat="1" ht="18" x14ac:dyDescent="0.25">
      <c r="A11" s="139" t="str">
        <f>VLOOKUP(B11,'[1]LISTADO ATM'!$A$2:$C$922,3,0)</f>
        <v>DISTRITO NACIONAL</v>
      </c>
      <c r="B11" s="145">
        <v>722</v>
      </c>
      <c r="C11" s="139" t="str">
        <f>VLOOKUP(B11,'[1]LISTADO ATM'!$A$2:$B$922,2,0)</f>
        <v xml:space="preserve">ATM Oficina Charles de Gaulle III </v>
      </c>
      <c r="D11" s="147" t="s">
        <v>2636</v>
      </c>
      <c r="E11" s="138">
        <v>3336005596</v>
      </c>
    </row>
    <row r="12" spans="1:11" s="108" customFormat="1" ht="18" customHeight="1" x14ac:dyDescent="0.25">
      <c r="A12" s="139" t="str">
        <f>VLOOKUP(B12,'[1]LISTADO ATM'!$A$2:$C$922,3,0)</f>
        <v>DISTRITO NACIONAL</v>
      </c>
      <c r="B12" s="145">
        <v>718</v>
      </c>
      <c r="C12" s="139" t="str">
        <f>VLOOKUP(B12,'[1]LISTADO ATM'!$A$2:$B$922,2,0)</f>
        <v xml:space="preserve">ATM Feria Ganadera </v>
      </c>
      <c r="D12" s="147" t="s">
        <v>2636</v>
      </c>
      <c r="E12" s="138">
        <v>3336005496</v>
      </c>
    </row>
    <row r="13" spans="1:11" s="108" customFormat="1" ht="18" customHeight="1" x14ac:dyDescent="0.25">
      <c r="A13" s="139" t="str">
        <f>VLOOKUP(B13,'[1]LISTADO ATM'!$A$2:$C$922,3,0)</f>
        <v>DISTRITO NACIONAL</v>
      </c>
      <c r="B13" s="145">
        <v>721</v>
      </c>
      <c r="C13" s="139" t="str">
        <f>VLOOKUP(B13,'[1]LISTADO ATM'!$A$2:$B$922,2,0)</f>
        <v xml:space="preserve">ATM Oficina Charles de Gaulle II </v>
      </c>
      <c r="D13" s="147" t="s">
        <v>2636</v>
      </c>
      <c r="E13" s="138" t="s">
        <v>2630</v>
      </c>
    </row>
    <row r="14" spans="1:11" s="108" customFormat="1" ht="18" customHeight="1" x14ac:dyDescent="0.25">
      <c r="A14" s="139" t="str">
        <f>VLOOKUP(B14,'[1]LISTADO ATM'!$A$2:$C$922,3,0)</f>
        <v>DISTRITO NACIONAL</v>
      </c>
      <c r="B14" s="145">
        <v>331</v>
      </c>
      <c r="C14" s="139" t="str">
        <f>VLOOKUP(B14,'[1]LISTADO ATM'!$A$2:$B$922,2,0)</f>
        <v>ATM Ayuntamiento Sto. Dgo. Este</v>
      </c>
      <c r="D14" s="147" t="s">
        <v>2636</v>
      </c>
      <c r="E14" s="138">
        <v>3336005057</v>
      </c>
    </row>
    <row r="15" spans="1:11" s="108" customFormat="1" ht="18" x14ac:dyDescent="0.25">
      <c r="A15" s="139" t="str">
        <f>VLOOKUP(B15,'[1]LISTADO ATM'!$A$2:$C$922,3,0)</f>
        <v>SUR</v>
      </c>
      <c r="B15" s="145">
        <v>962</v>
      </c>
      <c r="C15" s="139" t="str">
        <f>VLOOKUP(B15,'[1]LISTADO ATM'!$A$2:$B$922,2,0)</f>
        <v xml:space="preserve">ATM Oficina Villa Ofelia II (San Juan) </v>
      </c>
      <c r="D15" s="147" t="s">
        <v>2636</v>
      </c>
      <c r="E15" s="138">
        <v>3336005466</v>
      </c>
    </row>
    <row r="16" spans="1:11" s="108" customFormat="1" ht="18" customHeight="1" x14ac:dyDescent="0.25">
      <c r="A16" s="139" t="str">
        <f>VLOOKUP(B16,'[1]LISTADO ATM'!$A$2:$C$922,3,0)</f>
        <v>ESTE</v>
      </c>
      <c r="B16" s="145">
        <v>385</v>
      </c>
      <c r="C16" s="139" t="str">
        <f>VLOOKUP(B16,'[1]LISTADO ATM'!$A$2:$B$922,2,0)</f>
        <v xml:space="preserve">ATM Plaza Verón I </v>
      </c>
      <c r="D16" s="147" t="s">
        <v>2636</v>
      </c>
      <c r="E16" s="138">
        <v>3336005463</v>
      </c>
    </row>
    <row r="17" spans="1:5" s="108" customFormat="1" ht="18.75" customHeight="1" x14ac:dyDescent="0.25">
      <c r="A17" s="139" t="str">
        <f>VLOOKUP(B17,'[1]LISTADO ATM'!$A$2:$C$922,3,0)</f>
        <v>NORTE</v>
      </c>
      <c r="B17" s="145">
        <v>752</v>
      </c>
      <c r="C17" s="139" t="str">
        <f>VLOOKUP(B17,'[1]LISTADO ATM'!$A$2:$B$922,2,0)</f>
        <v xml:space="preserve">ATM UNP Las Carolinas (La Vega) </v>
      </c>
      <c r="D17" s="147" t="s">
        <v>2636</v>
      </c>
      <c r="E17" s="138">
        <v>3336005462</v>
      </c>
    </row>
    <row r="18" spans="1:5" s="108" customFormat="1" ht="18" customHeight="1" x14ac:dyDescent="0.25">
      <c r="A18" s="139" t="str">
        <f>VLOOKUP(B18,'[1]LISTADO ATM'!$A$2:$C$922,3,0)</f>
        <v>DISTRITO NACIONAL</v>
      </c>
      <c r="B18" s="145">
        <v>410</v>
      </c>
      <c r="C18" s="139" t="str">
        <f>VLOOKUP(B18,'[1]LISTADO ATM'!$A$2:$B$922,2,0)</f>
        <v xml:space="preserve">ATM Oficina Las Palmas de Herrera II </v>
      </c>
      <c r="D18" s="147" t="s">
        <v>2636</v>
      </c>
      <c r="E18" s="138" t="s">
        <v>2717</v>
      </c>
    </row>
    <row r="19" spans="1:5" s="108" customFormat="1" ht="18" customHeight="1" x14ac:dyDescent="0.25">
      <c r="A19" s="139" t="str">
        <f>VLOOKUP(B19,'[1]LISTADO ATM'!$A$2:$C$922,3,0)</f>
        <v>NORTE</v>
      </c>
      <c r="B19" s="145">
        <v>760</v>
      </c>
      <c r="C19" s="139" t="str">
        <f>VLOOKUP(B19,'[1]LISTADO ATM'!$A$2:$B$922,2,0)</f>
        <v xml:space="preserve">ATM UNP Cruce Guayacanes (Mao) </v>
      </c>
      <c r="D19" s="147" t="s">
        <v>2636</v>
      </c>
      <c r="E19" s="138" t="s">
        <v>2718</v>
      </c>
    </row>
    <row r="20" spans="1:5" s="114" customFormat="1" ht="18" customHeight="1" x14ac:dyDescent="0.25">
      <c r="A20" s="139" t="str">
        <f>VLOOKUP(B20,'[1]LISTADO ATM'!$A$2:$C$922,3,0)</f>
        <v>NORTE</v>
      </c>
      <c r="B20" s="145">
        <v>307</v>
      </c>
      <c r="C20" s="139" t="str">
        <f>VLOOKUP(B20,'[1]LISTADO ATM'!$A$2:$B$922,2,0)</f>
        <v>ATM Oficina Nagua II</v>
      </c>
      <c r="D20" s="147" t="s">
        <v>2636</v>
      </c>
      <c r="E20" s="138" t="s">
        <v>2719</v>
      </c>
    </row>
    <row r="21" spans="1:5" s="114" customFormat="1" ht="18" customHeight="1" x14ac:dyDescent="0.25">
      <c r="A21" s="139" t="str">
        <f>VLOOKUP(B21,'[1]LISTADO ATM'!$A$2:$C$922,3,0)</f>
        <v>NORTE</v>
      </c>
      <c r="B21" s="145">
        <v>22</v>
      </c>
      <c r="C21" s="139" t="str">
        <f>VLOOKUP(B21,'[1]LISTADO ATM'!$A$2:$B$922,2,0)</f>
        <v>ATM S/M Olimpico (Santiago)</v>
      </c>
      <c r="D21" s="147" t="s">
        <v>2636</v>
      </c>
      <c r="E21" s="138" t="s">
        <v>2675</v>
      </c>
    </row>
    <row r="22" spans="1:5" s="114" customFormat="1" ht="18" customHeight="1" x14ac:dyDescent="0.25">
      <c r="A22" s="139" t="str">
        <f>VLOOKUP(B22,'[1]LISTADO ATM'!$A$2:$C$922,3,0)</f>
        <v>DISTRITO NACIONAL</v>
      </c>
      <c r="B22" s="145">
        <v>713</v>
      </c>
      <c r="C22" s="139" t="str">
        <f>VLOOKUP(B22,'[1]LISTADO ATM'!$A$2:$B$922,2,0)</f>
        <v xml:space="preserve">ATM Oficina Las Américas </v>
      </c>
      <c r="D22" s="147" t="s">
        <v>2636</v>
      </c>
      <c r="E22" s="138">
        <v>3336005592</v>
      </c>
    </row>
    <row r="23" spans="1:5" s="114" customFormat="1" ht="18" customHeight="1" x14ac:dyDescent="0.25">
      <c r="A23" s="139" t="str">
        <f>VLOOKUP(B23,'[1]LISTADO ATM'!$A$2:$C$922,3,0)</f>
        <v>NORTE</v>
      </c>
      <c r="B23" s="145">
        <v>956</v>
      </c>
      <c r="C23" s="139" t="str">
        <f>VLOOKUP(B23,'[1]LISTADO ATM'!$A$2:$B$922,2,0)</f>
        <v xml:space="preserve">ATM Autoservicio El Jaya (SFM) </v>
      </c>
      <c r="D23" s="147" t="s">
        <v>2636</v>
      </c>
      <c r="E23" s="138">
        <v>3336005591</v>
      </c>
    </row>
    <row r="24" spans="1:5" s="114" customFormat="1" ht="18" customHeight="1" x14ac:dyDescent="0.25">
      <c r="A24" s="139" t="str">
        <f>VLOOKUP(B24,'[1]LISTADO ATM'!$A$2:$C$922,3,0)</f>
        <v>NORTE</v>
      </c>
      <c r="B24" s="145">
        <v>504</v>
      </c>
      <c r="C24" s="139" t="str">
        <f>VLOOKUP(B24,'[1]LISTADO ATM'!$A$2:$B$922,2,0)</f>
        <v>ATM CURNA UASD Nagua</v>
      </c>
      <c r="D24" s="147" t="s">
        <v>2636</v>
      </c>
      <c r="E24" s="138">
        <v>3336005549</v>
      </c>
    </row>
    <row r="25" spans="1:5" s="114" customFormat="1" ht="18" customHeight="1" x14ac:dyDescent="0.25">
      <c r="A25" s="139" t="str">
        <f>VLOOKUP(B25,'[1]LISTADO ATM'!$A$2:$C$922,3,0)</f>
        <v>SUR</v>
      </c>
      <c r="B25" s="145">
        <v>48</v>
      </c>
      <c r="C25" s="139" t="str">
        <f>VLOOKUP(B25,'[1]LISTADO ATM'!$A$2:$B$922,2,0)</f>
        <v xml:space="preserve">ATM Autoservicio Neiba I </v>
      </c>
      <c r="D25" s="147" t="s">
        <v>2636</v>
      </c>
      <c r="E25" s="138">
        <v>3336005537</v>
      </c>
    </row>
    <row r="26" spans="1:5" s="114" customFormat="1" ht="18.75" customHeight="1" x14ac:dyDescent="0.25">
      <c r="A26" s="139" t="str">
        <f>VLOOKUP(B26,'[1]LISTADO ATM'!$A$2:$C$922,3,0)</f>
        <v>SUR</v>
      </c>
      <c r="B26" s="145">
        <v>984</v>
      </c>
      <c r="C26" s="139" t="str">
        <f>VLOOKUP(B26,'[1]LISTADO ATM'!$A$2:$B$922,2,0)</f>
        <v xml:space="preserve">ATM Oficina Neiba II </v>
      </c>
      <c r="D26" s="147" t="s">
        <v>2636</v>
      </c>
      <c r="E26" s="138">
        <v>3336005534</v>
      </c>
    </row>
    <row r="27" spans="1:5" s="123" customFormat="1" ht="18.75" customHeight="1" x14ac:dyDescent="0.25">
      <c r="A27" s="139" t="str">
        <f>VLOOKUP(B27,'[1]LISTADO ATM'!$A$2:$C$922,3,0)</f>
        <v>NORTE</v>
      </c>
      <c r="B27" s="145">
        <v>807</v>
      </c>
      <c r="C27" s="139" t="str">
        <f>VLOOKUP(B27,'[1]LISTADO ATM'!$A$2:$B$922,2,0)</f>
        <v xml:space="preserve">ATM S/M Morel (Mao) </v>
      </c>
      <c r="D27" s="147" t="s">
        <v>2636</v>
      </c>
      <c r="E27" s="138">
        <v>3336005530</v>
      </c>
    </row>
    <row r="28" spans="1:5" s="123" customFormat="1" ht="18.75" customHeight="1" x14ac:dyDescent="0.25">
      <c r="A28" s="139" t="str">
        <f>VLOOKUP(B28,'[1]LISTADO ATM'!$A$2:$C$922,3,0)</f>
        <v>DISTRITO NACIONAL</v>
      </c>
      <c r="B28" s="145">
        <v>363</v>
      </c>
      <c r="C28" s="139" t="str">
        <f>VLOOKUP(B28,'[1]LISTADO ATM'!$A$2:$B$922,2,0)</f>
        <v>ATM S/M Bravo Villa Mella</v>
      </c>
      <c r="D28" s="147" t="s">
        <v>2636</v>
      </c>
      <c r="E28" s="138">
        <v>3336005481</v>
      </c>
    </row>
    <row r="29" spans="1:5" s="123" customFormat="1" ht="18.75" customHeight="1" x14ac:dyDescent="0.25">
      <c r="A29" s="139" t="str">
        <f>VLOOKUP(B29,'[1]LISTADO ATM'!$A$2:$C$922,3,0)</f>
        <v>NORTE</v>
      </c>
      <c r="B29" s="145">
        <v>965</v>
      </c>
      <c r="C29" s="139" t="str">
        <f>VLOOKUP(B29,'[1]LISTADO ATM'!$A$2:$B$922,2,0)</f>
        <v xml:space="preserve">ATM S/M La Fuente FUN (Santiago) </v>
      </c>
      <c r="D29" s="147" t="s">
        <v>2636</v>
      </c>
      <c r="E29" s="138">
        <v>3336005467</v>
      </c>
    </row>
    <row r="30" spans="1:5" s="123" customFormat="1" ht="18.75" customHeight="1" x14ac:dyDescent="0.25">
      <c r="A30" s="139" t="str">
        <f>VLOOKUP(B30,'[1]LISTADO ATM'!$A$2:$C$922,3,0)</f>
        <v>DISTRITO NACIONAL</v>
      </c>
      <c r="B30" s="145">
        <v>516</v>
      </c>
      <c r="C30" s="139" t="str">
        <f>VLOOKUP(B30,'[1]LISTADO ATM'!$A$2:$B$922,2,0)</f>
        <v xml:space="preserve">ATM Oficina Gascue </v>
      </c>
      <c r="D30" s="147" t="s">
        <v>2636</v>
      </c>
      <c r="E30" s="138">
        <v>3336005452</v>
      </c>
    </row>
    <row r="31" spans="1:5" s="123" customFormat="1" ht="18.75" customHeight="1" x14ac:dyDescent="0.25">
      <c r="A31" s="139" t="str">
        <f>VLOOKUP(B31,'[1]LISTADO ATM'!$A$2:$C$922,3,0)</f>
        <v>DISTRITO NACIONAL</v>
      </c>
      <c r="B31" s="145">
        <v>600</v>
      </c>
      <c r="C31" s="139" t="str">
        <f>VLOOKUP(B31,'[1]LISTADO ATM'!$A$2:$B$922,2,0)</f>
        <v>ATM S/M Bravo Hipica</v>
      </c>
      <c r="D31" s="147" t="s">
        <v>2636</v>
      </c>
      <c r="E31" s="138" t="s">
        <v>2645</v>
      </c>
    </row>
    <row r="32" spans="1:5" s="114" customFormat="1" ht="18.75" customHeight="1" x14ac:dyDescent="0.25">
      <c r="A32" s="139" t="str">
        <f>VLOOKUP(B32,'[1]LISTADO ATM'!$A$2:$C$922,3,0)</f>
        <v>ESTE</v>
      </c>
      <c r="B32" s="145">
        <v>353</v>
      </c>
      <c r="C32" s="139" t="str">
        <f>VLOOKUP(B32,'[1]LISTADO ATM'!$A$2:$B$922,2,0)</f>
        <v xml:space="preserve">ATM Estación Boulevard Juan Dolio </v>
      </c>
      <c r="D32" s="147" t="s">
        <v>2636</v>
      </c>
      <c r="E32" s="138">
        <v>3336005385</v>
      </c>
    </row>
    <row r="33" spans="1:10" s="114" customFormat="1" ht="18.75" customHeight="1" x14ac:dyDescent="0.25">
      <c r="A33" s="139" t="str">
        <f>VLOOKUP(B33,'[1]LISTADO ATM'!$A$2:$C$922,3,0)</f>
        <v>ESTE</v>
      </c>
      <c r="B33" s="145">
        <v>429</v>
      </c>
      <c r="C33" s="139" t="str">
        <f>VLOOKUP(B33,'[1]LISTADO ATM'!$A$2:$B$922,2,0)</f>
        <v xml:space="preserve">ATM Oficina Jumbo La Romana </v>
      </c>
      <c r="D33" s="147" t="s">
        <v>2636</v>
      </c>
      <c r="E33" s="138">
        <v>3336004588</v>
      </c>
    </row>
    <row r="34" spans="1:10" s="114" customFormat="1" ht="18" customHeight="1" x14ac:dyDescent="0.25">
      <c r="A34" s="139" t="str">
        <f>VLOOKUP(B34,'[1]LISTADO ATM'!$A$2:$C$922,3,0)</f>
        <v>ESTE</v>
      </c>
      <c r="B34" s="145">
        <v>386</v>
      </c>
      <c r="C34" s="139" t="str">
        <f>VLOOKUP(B34,'[1]LISTADO ATM'!$A$2:$B$922,2,0)</f>
        <v xml:space="preserve">ATM Plaza Verón II </v>
      </c>
      <c r="D34" s="147" t="s">
        <v>2636</v>
      </c>
      <c r="E34" s="138">
        <v>3336005479</v>
      </c>
    </row>
    <row r="35" spans="1:10" s="114" customFormat="1" ht="18.75" customHeight="1" x14ac:dyDescent="0.25">
      <c r="A35" s="139" t="str">
        <f>VLOOKUP(B35,'[1]LISTADO ATM'!$A$2:$C$922,3,0)</f>
        <v>NORTE</v>
      </c>
      <c r="B35" s="145">
        <v>151</v>
      </c>
      <c r="C35" s="139" t="str">
        <f>VLOOKUP(B35,'[1]LISTADO ATM'!$A$2:$B$922,2,0)</f>
        <v xml:space="preserve">ATM Oficina Nagua </v>
      </c>
      <c r="D35" s="147" t="s">
        <v>2636</v>
      </c>
      <c r="E35" s="138" t="s">
        <v>2676</v>
      </c>
      <c r="G35" s="122"/>
    </row>
    <row r="36" spans="1:10" s="114" customFormat="1" ht="18" customHeight="1" x14ac:dyDescent="0.25">
      <c r="A36" s="139" t="str">
        <f>VLOOKUP(B36,'[1]LISTADO ATM'!$A$2:$C$922,3,0)</f>
        <v>NORTE</v>
      </c>
      <c r="B36" s="145">
        <v>119</v>
      </c>
      <c r="C36" s="139" t="str">
        <f>VLOOKUP(B36,'[1]LISTADO ATM'!$A$2:$B$922,2,0)</f>
        <v>ATM Oficina La Barranquita</v>
      </c>
      <c r="D36" s="147" t="s">
        <v>2636</v>
      </c>
      <c r="E36" s="138" t="s">
        <v>2677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9" t="str">
        <f>VLOOKUP(B37,'[1]LISTADO ATM'!$A$2:$C$922,3,0)</f>
        <v>NORTE</v>
      </c>
      <c r="B37" s="145">
        <v>91</v>
      </c>
      <c r="C37" s="139" t="str">
        <f>VLOOKUP(B37,'[1]LISTADO ATM'!$A$2:$B$922,2,0)</f>
        <v xml:space="preserve">ATM UNP Villa Isabela </v>
      </c>
      <c r="D37" s="147" t="s">
        <v>2636</v>
      </c>
      <c r="E37" s="138" t="s">
        <v>2679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9" t="str">
        <f>VLOOKUP(B38,'[1]LISTADO ATM'!$A$2:$C$922,3,0)</f>
        <v>DISTRITO NACIONAL</v>
      </c>
      <c r="B38" s="145">
        <v>850</v>
      </c>
      <c r="C38" s="139" t="str">
        <f>VLOOKUP(B38,'[1]LISTADO ATM'!$A$2:$B$922,2,0)</f>
        <v xml:space="preserve">ATM Hotel Be Live Hamaca </v>
      </c>
      <c r="D38" s="147" t="s">
        <v>2636</v>
      </c>
      <c r="E38" s="138" t="s">
        <v>2720</v>
      </c>
    </row>
    <row r="39" spans="1:10" s="122" customFormat="1" ht="18.75" customHeight="1" x14ac:dyDescent="0.25">
      <c r="A39" s="139" t="str">
        <f>VLOOKUP(B39,'[1]LISTADO ATM'!$A$2:$C$922,3,0)</f>
        <v>NORTE</v>
      </c>
      <c r="B39" s="145">
        <v>882</v>
      </c>
      <c r="C39" s="139" t="str">
        <f>VLOOKUP(B39,'[1]LISTADO ATM'!$A$2:$B$922,2,0)</f>
        <v xml:space="preserve">ATM Oficina Moca II </v>
      </c>
      <c r="D39" s="147" t="s">
        <v>2636</v>
      </c>
      <c r="E39" s="138">
        <v>3336006931</v>
      </c>
    </row>
    <row r="40" spans="1:10" s="122" customFormat="1" ht="18.75" customHeight="1" x14ac:dyDescent="0.25">
      <c r="A40" s="139" t="str">
        <f>VLOOKUP(B40,'[1]LISTADO ATM'!$A$2:$C$922,3,0)</f>
        <v>DISTRITO NACIONAL</v>
      </c>
      <c r="B40" s="145">
        <v>791</v>
      </c>
      <c r="C40" s="139" t="str">
        <f>VLOOKUP(B40,'[1]LISTADO ATM'!$A$2:$B$922,2,0)</f>
        <v xml:space="preserve">ATM Oficina Sans Soucí </v>
      </c>
      <c r="D40" s="147" t="s">
        <v>2636</v>
      </c>
      <c r="E40" s="138" t="s">
        <v>2721</v>
      </c>
    </row>
    <row r="41" spans="1:10" s="122" customFormat="1" ht="18.75" customHeight="1" x14ac:dyDescent="0.25">
      <c r="A41" s="139" t="str">
        <f>VLOOKUP(B41,'[1]LISTADO ATM'!$A$2:$C$922,3,0)</f>
        <v>NORTE</v>
      </c>
      <c r="B41" s="145">
        <v>635</v>
      </c>
      <c r="C41" s="139" t="str">
        <f>VLOOKUP(B41,'[1]LISTADO ATM'!$A$2:$B$922,2,0)</f>
        <v xml:space="preserve">ATM Zona Franca Tamboril </v>
      </c>
      <c r="D41" s="147" t="s">
        <v>2636</v>
      </c>
      <c r="E41" s="138" t="s">
        <v>2674</v>
      </c>
    </row>
    <row r="42" spans="1:10" s="122" customFormat="1" ht="18" customHeight="1" x14ac:dyDescent="0.25">
      <c r="A42" s="139" t="str">
        <f>VLOOKUP(B42,'[1]LISTADO ATM'!$A$2:$C$922,3,0)</f>
        <v>DISTRITO NACIONAL</v>
      </c>
      <c r="B42" s="145">
        <v>507</v>
      </c>
      <c r="C42" s="139" t="str">
        <f>VLOOKUP(B42,'[1]LISTADO ATM'!$A$2:$B$922,2,0)</f>
        <v>ATM Estación Sigma Boca Chica</v>
      </c>
      <c r="D42" s="147" t="s">
        <v>2636</v>
      </c>
      <c r="E42" s="138">
        <v>3336005610</v>
      </c>
    </row>
    <row r="43" spans="1:10" s="122" customFormat="1" ht="18.75" customHeight="1" x14ac:dyDescent="0.25">
      <c r="A43" s="139" t="str">
        <f>VLOOKUP(B43,'[1]LISTADO ATM'!$A$2:$C$922,3,0)</f>
        <v>SUR</v>
      </c>
      <c r="B43" s="145">
        <v>783</v>
      </c>
      <c r="C43" s="139" t="str">
        <f>VLOOKUP(B43,'[1]LISTADO ATM'!$A$2:$B$922,2,0)</f>
        <v xml:space="preserve">ATM Autobanco Alfa y Omega (Barahona) </v>
      </c>
      <c r="D43" s="147" t="s">
        <v>2636</v>
      </c>
      <c r="E43" s="138">
        <v>3336005547</v>
      </c>
    </row>
    <row r="44" spans="1:10" s="114" customFormat="1" ht="18" customHeight="1" x14ac:dyDescent="0.25">
      <c r="A44" s="139" t="str">
        <f>VLOOKUP(B44,'[1]LISTADO ATM'!$A$2:$C$922,3,0)</f>
        <v>NORTE</v>
      </c>
      <c r="B44" s="145">
        <v>633</v>
      </c>
      <c r="C44" s="139" t="str">
        <f>VLOOKUP(B44,'[1]LISTADO ATM'!$A$2:$B$922,2,0)</f>
        <v xml:space="preserve">ATM Autobanco Las Colinas </v>
      </c>
      <c r="D44" s="147" t="s">
        <v>2636</v>
      </c>
      <c r="E44" s="138" t="s">
        <v>2646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9" t="str">
        <f>VLOOKUP(B45,'[1]LISTADO ATM'!$A$2:$C$922,3,0)</f>
        <v>SUR</v>
      </c>
      <c r="B45" s="145">
        <v>615</v>
      </c>
      <c r="C45" s="139" t="str">
        <f>VLOOKUP(B45,'[1]LISTADO ATM'!$A$2:$B$922,2,0)</f>
        <v xml:space="preserve">ATM Estación Sunix Cabral (Barahona) </v>
      </c>
      <c r="D45" s="147" t="s">
        <v>2636</v>
      </c>
      <c r="E45" s="138">
        <v>3336005536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9" t="str">
        <f>VLOOKUP(B46,'[1]LISTADO ATM'!$A$2:$C$922,3,0)</f>
        <v>DISTRITO NACIONAL</v>
      </c>
      <c r="B46" s="145">
        <v>23</v>
      </c>
      <c r="C46" s="139" t="str">
        <f>VLOOKUP(B46,'[1]LISTADO ATM'!$A$2:$B$922,2,0)</f>
        <v xml:space="preserve">ATM Oficina México </v>
      </c>
      <c r="D46" s="147" t="s">
        <v>2636</v>
      </c>
      <c r="E46" s="138">
        <v>3336005535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9" t="str">
        <f>VLOOKUP(B47,'[1]LISTADO ATM'!$A$2:$C$922,3,0)</f>
        <v>SUR</v>
      </c>
      <c r="B47" s="145">
        <v>677</v>
      </c>
      <c r="C47" s="139" t="str">
        <f>VLOOKUP(B47,'[1]LISTADO ATM'!$A$2:$B$922,2,0)</f>
        <v>ATM PBG Villa Jaragua</v>
      </c>
      <c r="D47" s="147" t="s">
        <v>2636</v>
      </c>
      <c r="E47" s="138">
        <v>3336005513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9" t="str">
        <f>VLOOKUP(B48,'[1]LISTADO ATM'!$A$2:$C$922,3,0)</f>
        <v>SUR</v>
      </c>
      <c r="B48" s="145">
        <v>249</v>
      </c>
      <c r="C48" s="139" t="str">
        <f>VLOOKUP(B48,'[1]LISTADO ATM'!$A$2:$B$922,2,0)</f>
        <v xml:space="preserve">ATM Banco Agrícola Neiba </v>
      </c>
      <c r="D48" s="147" t="s">
        <v>2636</v>
      </c>
      <c r="E48" s="138">
        <v>3336005359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9" t="e">
        <f>VLOOKUP(B49,'[1]LISTADO ATM'!$A$2:$C$922,3,0)</f>
        <v>#N/A</v>
      </c>
      <c r="B49" s="145"/>
      <c r="C49" s="139" t="e">
        <f>VLOOKUP(B49,'[1]LISTADO ATM'!$A$2:$B$922,2,0)</f>
        <v>#N/A</v>
      </c>
      <c r="D49" s="147"/>
      <c r="E49" s="138"/>
      <c r="F49" s="122"/>
      <c r="G49" s="122"/>
      <c r="H49" s="122"/>
      <c r="I49" s="122"/>
      <c r="J49" s="122"/>
    </row>
    <row r="50" spans="1:10" s="114" customFormat="1" ht="18" customHeight="1" x14ac:dyDescent="0.25">
      <c r="A50" s="139" t="e">
        <f>VLOOKUP(B50,'[1]LISTADO ATM'!$A$2:$C$922,3,0)</f>
        <v>#N/A</v>
      </c>
      <c r="B50" s="145"/>
      <c r="C50" s="139" t="e">
        <f>VLOOKUP(B50,'[1]LISTADO ATM'!$A$2:$B$922,2,0)</f>
        <v>#N/A</v>
      </c>
      <c r="D50" s="147"/>
      <c r="E50" s="138"/>
      <c r="F50" s="122"/>
      <c r="G50" s="122"/>
      <c r="H50" s="122"/>
      <c r="I50" s="122"/>
      <c r="J50" s="122"/>
    </row>
    <row r="51" spans="1:10" s="114" customFormat="1" ht="18.75" customHeight="1" x14ac:dyDescent="0.25">
      <c r="A51" s="139" t="e">
        <f>VLOOKUP(B51,'[1]LISTADO ATM'!$A$2:$C$922,3,0)</f>
        <v>#N/A</v>
      </c>
      <c r="B51" s="145"/>
      <c r="C51" s="139" t="e">
        <f>VLOOKUP(B51,'[1]LISTADO ATM'!$A$2:$B$922,2,0)</f>
        <v>#N/A</v>
      </c>
      <c r="D51" s="147"/>
      <c r="E51" s="138"/>
    </row>
    <row r="52" spans="1:10" s="114" customFormat="1" ht="18" customHeight="1" x14ac:dyDescent="0.25">
      <c r="A52" s="139" t="e">
        <f>VLOOKUP(B52,'[1]LISTADO ATM'!$A$2:$C$922,3,0)</f>
        <v>#N/A</v>
      </c>
      <c r="B52" s="145"/>
      <c r="C52" s="139" t="e">
        <f>VLOOKUP(B52,'[1]LISTADO ATM'!$A$2:$B$922,2,0)</f>
        <v>#N/A</v>
      </c>
      <c r="D52" s="147"/>
      <c r="E52" s="138"/>
    </row>
    <row r="53" spans="1:10" s="114" customFormat="1" ht="18" customHeight="1" thickBot="1" x14ac:dyDescent="0.3">
      <c r="A53" s="143" t="s">
        <v>2462</v>
      </c>
      <c r="B53" s="144">
        <f>COUNT(B9:B48)</f>
        <v>40</v>
      </c>
      <c r="C53" s="167"/>
      <c r="D53" s="168"/>
      <c r="E53" s="169"/>
    </row>
    <row r="54" spans="1:10" s="114" customFormat="1" ht="18.75" customHeight="1" x14ac:dyDescent="0.25">
      <c r="A54" s="209"/>
      <c r="B54" s="210"/>
      <c r="C54" s="210"/>
      <c r="D54" s="210"/>
      <c r="E54" s="214"/>
    </row>
    <row r="55" spans="1:10" s="114" customFormat="1" ht="18" customHeight="1" thickBot="1" x14ac:dyDescent="0.3">
      <c r="A55" s="211" t="s">
        <v>2569</v>
      </c>
      <c r="B55" s="212"/>
      <c r="C55" s="212"/>
      <c r="D55" s="212"/>
      <c r="E55" s="213"/>
    </row>
    <row r="56" spans="1:10" s="122" customFormat="1" ht="18" customHeight="1" x14ac:dyDescent="0.25">
      <c r="A56" s="136" t="s">
        <v>15</v>
      </c>
      <c r="B56" s="136" t="s">
        <v>2408</v>
      </c>
      <c r="C56" s="142" t="s">
        <v>46</v>
      </c>
      <c r="D56" s="181" t="s">
        <v>2411</v>
      </c>
      <c r="E56" s="182" t="s">
        <v>2409</v>
      </c>
    </row>
    <row r="57" spans="1:10" s="122" customFormat="1" ht="18" customHeight="1" x14ac:dyDescent="0.25">
      <c r="A57" s="134" t="str">
        <f>VLOOKUP(B57,'[1]LISTADO ATM'!$A$2:$C$822,3,0)</f>
        <v>DISTRITO NACIONAL</v>
      </c>
      <c r="B57" s="145">
        <v>911</v>
      </c>
      <c r="C57" s="139" t="str">
        <f>VLOOKUP(B57,'[1]LISTADO ATM'!$A$2:$B$822,2,0)</f>
        <v xml:space="preserve">ATM Oficina Venezuela II </v>
      </c>
      <c r="D57" s="147" t="s">
        <v>2637</v>
      </c>
      <c r="E57" s="135" t="s">
        <v>2628</v>
      </c>
    </row>
    <row r="58" spans="1:10" s="122" customFormat="1" ht="18" customHeight="1" x14ac:dyDescent="0.25">
      <c r="A58" s="134" t="str">
        <f>VLOOKUP(B58,'[1]LISTADO ATM'!$A$2:$C$822,3,0)</f>
        <v>DISTRITO NACIONAL</v>
      </c>
      <c r="B58" s="145">
        <v>980</v>
      </c>
      <c r="C58" s="139" t="str">
        <f>VLOOKUP(B58,'[1]LISTADO ATM'!$A$2:$B$822,2,0)</f>
        <v xml:space="preserve">ATM Oficina Bella Vista Mall II </v>
      </c>
      <c r="D58" s="147" t="s">
        <v>2637</v>
      </c>
      <c r="E58" s="135">
        <v>3336005488</v>
      </c>
    </row>
    <row r="59" spans="1:10" s="122" customFormat="1" ht="18" customHeight="1" x14ac:dyDescent="0.25">
      <c r="A59" s="134" t="str">
        <f>VLOOKUP(B59,'[1]LISTADO ATM'!$A$2:$C$822,3,0)</f>
        <v>DISTRITO NACIONAL</v>
      </c>
      <c r="B59" s="145">
        <v>54</v>
      </c>
      <c r="C59" s="139" t="str">
        <f>VLOOKUP(B59,'[1]LISTADO ATM'!$A$2:$B$822,2,0)</f>
        <v xml:space="preserve">ATM Autoservicio Galería 360 </v>
      </c>
      <c r="D59" s="147" t="s">
        <v>2637</v>
      </c>
      <c r="E59" s="135">
        <v>3336005368</v>
      </c>
    </row>
    <row r="60" spans="1:10" s="122" customFormat="1" ht="18" x14ac:dyDescent="0.25">
      <c r="A60" s="134" t="str">
        <f>VLOOKUP(B60,'[1]LISTADO ATM'!$A$2:$C$822,3,0)</f>
        <v>DISTRITO NACIONAL</v>
      </c>
      <c r="B60" s="145">
        <v>536</v>
      </c>
      <c r="C60" s="139" t="str">
        <f>VLOOKUP(B60,'[1]LISTADO ATM'!$A$2:$B$822,2,0)</f>
        <v xml:space="preserve">ATM Super Lama San Isidro </v>
      </c>
      <c r="D60" s="147" t="s">
        <v>2637</v>
      </c>
      <c r="E60" s="135" t="s">
        <v>2632</v>
      </c>
    </row>
    <row r="61" spans="1:10" s="122" customFormat="1" ht="18" customHeight="1" x14ac:dyDescent="0.25">
      <c r="A61" s="134" t="str">
        <f>VLOOKUP(B61,'[1]LISTADO ATM'!$A$2:$C$822,3,0)</f>
        <v>DISTRITO NACIONAL</v>
      </c>
      <c r="B61" s="145">
        <v>493</v>
      </c>
      <c r="C61" s="139" t="str">
        <f>VLOOKUP(B61,'[1]LISTADO ATM'!$A$2:$B$822,2,0)</f>
        <v xml:space="preserve">ATM Oficina Haina Occidental II </v>
      </c>
      <c r="D61" s="147" t="s">
        <v>2637</v>
      </c>
      <c r="E61" s="135">
        <v>3336005611</v>
      </c>
    </row>
    <row r="62" spans="1:10" s="123" customFormat="1" ht="18" customHeight="1" x14ac:dyDescent="0.25">
      <c r="A62" s="134" t="str">
        <f>VLOOKUP(B62,'[1]LISTADO ATM'!$A$2:$C$822,3,0)</f>
        <v>NORTE</v>
      </c>
      <c r="B62" s="145">
        <v>894</v>
      </c>
      <c r="C62" s="139" t="str">
        <f>VLOOKUP(B62,'[1]LISTADO ATM'!$A$2:$B$822,2,0)</f>
        <v>ATM Eco Petroleo Estero Hondo</v>
      </c>
      <c r="D62" s="147" t="s">
        <v>2637</v>
      </c>
      <c r="E62" s="135">
        <v>3336005615</v>
      </c>
    </row>
    <row r="63" spans="1:10" s="123" customFormat="1" ht="18" customHeight="1" x14ac:dyDescent="0.25">
      <c r="A63" s="134" t="str">
        <f>VLOOKUP(B63,'[1]LISTADO ATM'!$A$2:$C$822,3,0)</f>
        <v>NORTE</v>
      </c>
      <c r="B63" s="145">
        <v>88</v>
      </c>
      <c r="C63" s="139" t="str">
        <f>VLOOKUP(B63,'[1]LISTADO ATM'!$A$2:$B$822,2,0)</f>
        <v xml:space="preserve">ATM S/M La Fuente (Santiago) </v>
      </c>
      <c r="D63" s="147" t="s">
        <v>2637</v>
      </c>
      <c r="E63" s="135">
        <v>3336005507</v>
      </c>
    </row>
    <row r="64" spans="1:10" s="123" customFormat="1" ht="18" customHeight="1" x14ac:dyDescent="0.25">
      <c r="A64" s="134" t="e">
        <f>VLOOKUP(B64,'[1]LISTADO ATM'!$A$2:$C$822,3,0)</f>
        <v>#N/A</v>
      </c>
      <c r="B64" s="145"/>
      <c r="C64" s="139" t="e">
        <f>VLOOKUP(B64,'[1]LISTADO ATM'!$A$2:$B$822,2,0)</f>
        <v>#N/A</v>
      </c>
      <c r="D64" s="147"/>
      <c r="E64" s="135"/>
    </row>
    <row r="65" spans="1:5" s="123" customFormat="1" ht="18" customHeight="1" x14ac:dyDescent="0.25">
      <c r="A65" s="134" t="e">
        <f>VLOOKUP(B65,'[1]LISTADO ATM'!$A$2:$C$822,3,0)</f>
        <v>#N/A</v>
      </c>
      <c r="B65" s="145"/>
      <c r="C65" s="139" t="e">
        <f>VLOOKUP(B65,'[1]LISTADO ATM'!$A$2:$B$822,2,0)</f>
        <v>#N/A</v>
      </c>
      <c r="D65" s="147"/>
      <c r="E65" s="135"/>
    </row>
    <row r="66" spans="1:5" s="123" customFormat="1" ht="18" customHeight="1" x14ac:dyDescent="0.25">
      <c r="A66" s="134" t="e">
        <f>VLOOKUP(B66,'[1]LISTADO ATM'!$A$2:$C$822,3,0)</f>
        <v>#N/A</v>
      </c>
      <c r="B66" s="145"/>
      <c r="C66" s="139" t="e">
        <f>VLOOKUP(B66,'[1]LISTADO ATM'!$A$2:$B$822,2,0)</f>
        <v>#N/A</v>
      </c>
      <c r="D66" s="147"/>
      <c r="E66" s="135"/>
    </row>
    <row r="67" spans="1:5" s="123" customFormat="1" ht="18" customHeight="1" thickBot="1" x14ac:dyDescent="0.3">
      <c r="A67" s="143" t="s">
        <v>2462</v>
      </c>
      <c r="B67" s="144">
        <f>COUNT(B57:B63)</f>
        <v>7</v>
      </c>
      <c r="C67" s="167"/>
      <c r="D67" s="168"/>
      <c r="E67" s="169"/>
    </row>
    <row r="68" spans="1:5" s="123" customFormat="1" ht="18" customHeight="1" thickBot="1" x14ac:dyDescent="0.3">
      <c r="A68" s="170"/>
      <c r="B68" s="171"/>
      <c r="C68" s="171"/>
      <c r="D68" s="171"/>
      <c r="E68" s="176"/>
    </row>
    <row r="69" spans="1:5" s="122" customFormat="1" ht="18.75" customHeight="1" thickBot="1" x14ac:dyDescent="0.3">
      <c r="A69" s="186" t="s">
        <v>2463</v>
      </c>
      <c r="B69" s="187"/>
      <c r="C69" s="187"/>
      <c r="D69" s="187"/>
      <c r="E69" s="188"/>
    </row>
    <row r="70" spans="1:5" s="123" customFormat="1" ht="18.75" customHeight="1" x14ac:dyDescent="0.25">
      <c r="A70" s="136" t="s">
        <v>15</v>
      </c>
      <c r="B70" s="136" t="s">
        <v>2408</v>
      </c>
      <c r="C70" s="142" t="s">
        <v>46</v>
      </c>
      <c r="D70" s="181" t="s">
        <v>2411</v>
      </c>
      <c r="E70" s="182" t="s">
        <v>2409</v>
      </c>
    </row>
    <row r="71" spans="1:5" s="123" customFormat="1" ht="18" customHeight="1" x14ac:dyDescent="0.25">
      <c r="A71" s="139" t="str">
        <f>VLOOKUP(B71,'[1]LISTADO ATM'!$A$2:$C$922,3,0)</f>
        <v>SUR</v>
      </c>
      <c r="B71" s="145">
        <v>817</v>
      </c>
      <c r="C71" s="139" t="str">
        <f>VLOOKUP(B71,'[1]LISTADO ATM'!$A$2:$B$922,2,0)</f>
        <v xml:space="preserve">ATM Ayuntamiento Sabana Larga (San José de Ocoa) </v>
      </c>
      <c r="D71" s="141" t="s">
        <v>2429</v>
      </c>
      <c r="E71" s="138">
        <v>3336005268</v>
      </c>
    </row>
    <row r="72" spans="1:5" s="123" customFormat="1" ht="18" customHeight="1" x14ac:dyDescent="0.25">
      <c r="A72" s="139" t="str">
        <f>VLOOKUP(B72,'[1]LISTADO ATM'!$A$2:$C$922,3,0)</f>
        <v>ESTE</v>
      </c>
      <c r="B72" s="145">
        <v>608</v>
      </c>
      <c r="C72" s="139" t="str">
        <f>VLOOKUP(B72,'[1]LISTADO ATM'!$A$2:$B$922,2,0)</f>
        <v xml:space="preserve">ATM Oficina Jumbo (San Pedro) </v>
      </c>
      <c r="D72" s="141" t="s">
        <v>2429</v>
      </c>
      <c r="E72" s="138" t="s">
        <v>2629</v>
      </c>
    </row>
    <row r="73" spans="1:5" s="123" customFormat="1" ht="18" customHeight="1" x14ac:dyDescent="0.25">
      <c r="A73" s="139" t="str">
        <f>VLOOKUP(B73,'[1]LISTADO ATM'!$A$2:$C$922,3,0)</f>
        <v>ESTE</v>
      </c>
      <c r="B73" s="145">
        <v>824</v>
      </c>
      <c r="C73" s="139" t="str">
        <f>VLOOKUP(B73,'[1]LISTADO ATM'!$A$2:$B$922,2,0)</f>
        <v xml:space="preserve">ATM Multiplaza (Higuey) </v>
      </c>
      <c r="D73" s="141" t="s">
        <v>2429</v>
      </c>
      <c r="E73" s="138">
        <v>3336005384</v>
      </c>
    </row>
    <row r="74" spans="1:5" s="123" customFormat="1" ht="18" customHeight="1" x14ac:dyDescent="0.25">
      <c r="A74" s="139" t="str">
        <f>VLOOKUP(B74,'[1]LISTADO ATM'!$A$2:$C$922,3,0)</f>
        <v>SUR</v>
      </c>
      <c r="B74" s="145">
        <v>296</v>
      </c>
      <c r="C74" s="139" t="str">
        <f>VLOOKUP(B74,'[1]LISTADO ATM'!$A$2:$B$922,2,0)</f>
        <v>ATM Estación BANICOMB (Baní)  ECO Petroleo</v>
      </c>
      <c r="D74" s="141" t="s">
        <v>2429</v>
      </c>
      <c r="E74" s="138">
        <v>3336005390</v>
      </c>
    </row>
    <row r="75" spans="1:5" s="123" customFormat="1" ht="18" customHeight="1" x14ac:dyDescent="0.25">
      <c r="A75" s="139" t="str">
        <f>VLOOKUP(B75,'[1]LISTADO ATM'!$A$2:$C$922,3,0)</f>
        <v>ESTE</v>
      </c>
      <c r="B75" s="145">
        <v>480</v>
      </c>
      <c r="C75" s="139" t="str">
        <f>VLOOKUP(B75,'[1]LISTADO ATM'!$A$2:$B$922,2,0)</f>
        <v>ATM UNP Farmaconal Higuey</v>
      </c>
      <c r="D75" s="141" t="s">
        <v>2429</v>
      </c>
      <c r="E75" s="138">
        <v>3336005465</v>
      </c>
    </row>
    <row r="76" spans="1:5" s="123" customFormat="1" ht="18" customHeight="1" x14ac:dyDescent="0.25">
      <c r="A76" s="139" t="str">
        <f>VLOOKUP(B76,'[1]LISTADO ATM'!$A$2:$C$922,3,0)</f>
        <v>ESTE</v>
      </c>
      <c r="B76" s="145">
        <v>399</v>
      </c>
      <c r="C76" s="139" t="str">
        <f>VLOOKUP(B76,'[1]LISTADO ATM'!$A$2:$B$922,2,0)</f>
        <v xml:space="preserve">ATM Oficina La Romana II </v>
      </c>
      <c r="D76" s="141" t="s">
        <v>2429</v>
      </c>
      <c r="E76" s="138">
        <v>3336005468</v>
      </c>
    </row>
    <row r="77" spans="1:5" s="123" customFormat="1" ht="18" customHeight="1" x14ac:dyDescent="0.25">
      <c r="A77" s="139" t="str">
        <f>VLOOKUP(B77,'[1]LISTADO ATM'!$A$2:$C$922,3,0)</f>
        <v>ESTE</v>
      </c>
      <c r="B77" s="145">
        <v>211</v>
      </c>
      <c r="C77" s="139" t="str">
        <f>VLOOKUP(B77,'[1]LISTADO ATM'!$A$2:$B$922,2,0)</f>
        <v xml:space="preserve">ATM Oficina La Romana I </v>
      </c>
      <c r="D77" s="141" t="s">
        <v>2429</v>
      </c>
      <c r="E77" s="138">
        <v>3336005499</v>
      </c>
    </row>
    <row r="78" spans="1:5" s="123" customFormat="1" ht="18" customHeight="1" x14ac:dyDescent="0.25">
      <c r="A78" s="139" t="str">
        <f>VLOOKUP(B78,'[1]LISTADO ATM'!$A$2:$C$922,3,0)</f>
        <v>DISTRITO NACIONAL</v>
      </c>
      <c r="B78" s="153">
        <v>347</v>
      </c>
      <c r="C78" s="139" t="str">
        <f>VLOOKUP(B78,'[1]LISTADO ATM'!$A$2:$B$922,2,0)</f>
        <v>ATM Patio de Colombia</v>
      </c>
      <c r="D78" s="141" t="s">
        <v>2429</v>
      </c>
      <c r="E78" s="138">
        <v>3336005519</v>
      </c>
    </row>
    <row r="79" spans="1:5" s="123" customFormat="1" ht="18" customHeight="1" x14ac:dyDescent="0.25">
      <c r="A79" s="148" t="str">
        <f>VLOOKUP(B79,'[1]LISTADO ATM'!$A$2:$C$922,3,0)</f>
        <v>NORTE</v>
      </c>
      <c r="B79" s="145">
        <v>282</v>
      </c>
      <c r="C79" s="148" t="str">
        <f>VLOOKUP(B79,'[1]LISTADO ATM'!$A$2:$B$922,2,0)</f>
        <v xml:space="preserve">ATM Autobanco Nibaje </v>
      </c>
      <c r="D79" s="154" t="s">
        <v>2429</v>
      </c>
      <c r="E79" s="138">
        <v>3336005540</v>
      </c>
    </row>
    <row r="80" spans="1:5" s="123" customFormat="1" ht="18" customHeight="1" x14ac:dyDescent="0.25">
      <c r="A80" s="148" t="str">
        <f>VLOOKUP(B80,'[1]LISTADO ATM'!$A$2:$C$922,3,0)</f>
        <v>NORTE</v>
      </c>
      <c r="B80" s="145">
        <v>288</v>
      </c>
      <c r="C80" s="148" t="str">
        <f>VLOOKUP(B80,'[1]LISTADO ATM'!$A$2:$B$922,2,0)</f>
        <v xml:space="preserve">ATM Oficina Camino Real II (Puerto Plata) </v>
      </c>
      <c r="D80" s="154" t="s">
        <v>2429</v>
      </c>
      <c r="E80" s="138">
        <v>3336005544</v>
      </c>
    </row>
    <row r="81" spans="1:5" s="123" customFormat="1" ht="18" customHeight="1" x14ac:dyDescent="0.25">
      <c r="A81" s="148" t="str">
        <f>VLOOKUP(B81,'[1]LISTADO ATM'!$A$2:$C$922,3,0)</f>
        <v>SUR</v>
      </c>
      <c r="B81" s="145">
        <v>403</v>
      </c>
      <c r="C81" s="148" t="str">
        <f>VLOOKUP(B81,'[1]LISTADO ATM'!$A$2:$B$922,2,0)</f>
        <v xml:space="preserve">ATM Oficina Vicente Noble </v>
      </c>
      <c r="D81" s="154" t="s">
        <v>2429</v>
      </c>
      <c r="E81" s="138">
        <v>3336005545</v>
      </c>
    </row>
    <row r="82" spans="1:5" s="123" customFormat="1" ht="18" customHeight="1" x14ac:dyDescent="0.25">
      <c r="A82" s="148" t="str">
        <f>VLOOKUP(B82,'[1]LISTADO ATM'!$A$2:$C$922,3,0)</f>
        <v>ESTE</v>
      </c>
      <c r="B82" s="145">
        <v>634</v>
      </c>
      <c r="C82" s="148" t="str">
        <f>VLOOKUP(B82,'[1]LISTADO ATM'!$A$2:$B$922,2,0)</f>
        <v xml:space="preserve">ATM Ayuntamiento Los Llanos (SPM) </v>
      </c>
      <c r="D82" s="154" t="s">
        <v>2429</v>
      </c>
      <c r="E82" s="138">
        <v>3336005546</v>
      </c>
    </row>
    <row r="83" spans="1:5" s="123" customFormat="1" ht="18" customHeight="1" x14ac:dyDescent="0.25">
      <c r="A83" s="148" t="str">
        <f>VLOOKUP(B83,'[1]LISTADO ATM'!$A$2:$C$922,3,0)</f>
        <v>NORTE</v>
      </c>
      <c r="B83" s="145">
        <v>373</v>
      </c>
      <c r="C83" s="148" t="str">
        <f>VLOOKUP(B83,'[1]LISTADO ATM'!$A$2:$B$922,2,0)</f>
        <v>S/M Tangui Nagua</v>
      </c>
      <c r="D83" s="154" t="s">
        <v>2429</v>
      </c>
      <c r="E83" s="138">
        <v>3336005599</v>
      </c>
    </row>
    <row r="84" spans="1:5" s="123" customFormat="1" ht="18" customHeight="1" x14ac:dyDescent="0.25">
      <c r="A84" s="148" t="str">
        <f>VLOOKUP(B84,'[1]LISTADO ATM'!$A$2:$C$922,3,0)</f>
        <v>SUR</v>
      </c>
      <c r="B84" s="145">
        <v>829</v>
      </c>
      <c r="C84" s="148" t="str">
        <f>VLOOKUP(B84,'[1]LISTADO ATM'!$A$2:$B$922,2,0)</f>
        <v xml:space="preserve">ATM UNP Multicentro Sirena Baní </v>
      </c>
      <c r="D84" s="154" t="s">
        <v>2429</v>
      </c>
      <c r="E84" s="138">
        <v>3336005603</v>
      </c>
    </row>
    <row r="85" spans="1:5" s="122" customFormat="1" ht="18.75" customHeight="1" x14ac:dyDescent="0.25">
      <c r="A85" s="148" t="str">
        <f>VLOOKUP(B85,'[1]LISTADO ATM'!$A$2:$C$922,3,0)</f>
        <v>NORTE</v>
      </c>
      <c r="B85" s="145">
        <v>283</v>
      </c>
      <c r="C85" s="148" t="str">
        <f>VLOOKUP(B85,'[1]LISTADO ATM'!$A$2:$B$922,2,0)</f>
        <v xml:space="preserve">ATM Oficina Nibaje </v>
      </c>
      <c r="D85" s="154" t="s">
        <v>2429</v>
      </c>
      <c r="E85" s="138">
        <v>3336005605</v>
      </c>
    </row>
    <row r="86" spans="1:5" s="122" customFormat="1" ht="18.75" customHeight="1" x14ac:dyDescent="0.25">
      <c r="A86" s="148" t="str">
        <f>VLOOKUP(B86,'[1]LISTADO ATM'!$A$2:$C$922,3,0)</f>
        <v>ESTE</v>
      </c>
      <c r="B86" s="145">
        <v>838</v>
      </c>
      <c r="C86" s="148" t="str">
        <f>VLOOKUP(B86,'[1]LISTADO ATM'!$A$2:$B$922,2,0)</f>
        <v xml:space="preserve">ATM UNP Consuelo </v>
      </c>
      <c r="D86" s="154" t="s">
        <v>2429</v>
      </c>
      <c r="E86" s="138">
        <v>3336005609</v>
      </c>
    </row>
    <row r="87" spans="1:5" s="114" customFormat="1" ht="18.75" customHeight="1" x14ac:dyDescent="0.25">
      <c r="A87" s="148" t="str">
        <f>VLOOKUP(B87,'[1]LISTADO ATM'!$A$2:$C$922,3,0)</f>
        <v>NORTE</v>
      </c>
      <c r="B87" s="145">
        <v>878</v>
      </c>
      <c r="C87" s="148" t="str">
        <f>VLOOKUP(B87,'[1]LISTADO ATM'!$A$2:$B$922,2,0)</f>
        <v>ATM UNP Cabral Y Baez</v>
      </c>
      <c r="D87" s="154" t="s">
        <v>2429</v>
      </c>
      <c r="E87" s="138" t="s">
        <v>2673</v>
      </c>
    </row>
    <row r="88" spans="1:5" s="114" customFormat="1" ht="18" customHeight="1" x14ac:dyDescent="0.25">
      <c r="A88" s="148" t="str">
        <f>VLOOKUP(B88,'[1]LISTADO ATM'!$A$2:$C$922,3,0)</f>
        <v>NORTE</v>
      </c>
      <c r="B88" s="145">
        <v>497</v>
      </c>
      <c r="C88" s="148" t="str">
        <f>VLOOKUP(B88,'[1]LISTADO ATM'!$A$2:$B$922,2,0)</f>
        <v>ATM Ofic. El Portal ll (Santiago)</v>
      </c>
      <c r="D88" s="154" t="s">
        <v>2429</v>
      </c>
      <c r="E88" s="138" t="s">
        <v>2722</v>
      </c>
    </row>
    <row r="89" spans="1:5" s="114" customFormat="1" ht="18" customHeight="1" x14ac:dyDescent="0.25">
      <c r="A89" s="148" t="str">
        <f>VLOOKUP(B89,'[1]LISTADO ATM'!$A$2:$C$922,3,0)</f>
        <v>ESTE</v>
      </c>
      <c r="B89" s="145">
        <v>613</v>
      </c>
      <c r="C89" s="148" t="str">
        <f>VLOOKUP(B89,'[1]LISTADO ATM'!$A$2:$B$922,2,0)</f>
        <v xml:space="preserve">ATM Almacenes Zaglul (La Altagracia) </v>
      </c>
      <c r="D89" s="154" t="s">
        <v>2429</v>
      </c>
      <c r="E89" s="138" t="s">
        <v>2723</v>
      </c>
    </row>
    <row r="90" spans="1:5" s="114" customFormat="1" ht="18.75" customHeight="1" x14ac:dyDescent="0.25">
      <c r="A90" s="148" t="str">
        <f>VLOOKUP(B90,'[1]LISTADO ATM'!$A$2:$C$922,3,0)</f>
        <v>SUR</v>
      </c>
      <c r="B90" s="145">
        <v>252</v>
      </c>
      <c r="C90" s="148" t="str">
        <f>VLOOKUP(B90,'[1]LISTADO ATM'!$A$2:$B$922,2,0)</f>
        <v xml:space="preserve">ATM Banco Agrícola (Barahona) </v>
      </c>
      <c r="D90" s="154" t="s">
        <v>2429</v>
      </c>
      <c r="E90" s="138" t="s">
        <v>2724</v>
      </c>
    </row>
    <row r="91" spans="1:5" s="114" customFormat="1" ht="18" customHeight="1" x14ac:dyDescent="0.25">
      <c r="A91" s="148" t="str">
        <f>VLOOKUP(B91,'[1]LISTADO ATM'!$A$2:$C$922,3,0)</f>
        <v>SUR</v>
      </c>
      <c r="B91" s="145">
        <v>881</v>
      </c>
      <c r="C91" s="148" t="str">
        <f>VLOOKUP(B91,'[1]LISTADO ATM'!$A$2:$B$922,2,0)</f>
        <v xml:space="preserve">ATM UNP Yaguate (San Cristóbal) </v>
      </c>
      <c r="D91" s="154" t="s">
        <v>2429</v>
      </c>
      <c r="E91" s="138" t="s">
        <v>2725</v>
      </c>
    </row>
    <row r="92" spans="1:5" s="122" customFormat="1" ht="18.75" customHeight="1" x14ac:dyDescent="0.25">
      <c r="A92" s="148" t="str">
        <f>VLOOKUP(B92,'[1]LISTADO ATM'!$A$2:$C$922,3,0)</f>
        <v>SUR</v>
      </c>
      <c r="B92" s="145">
        <v>134</v>
      </c>
      <c r="C92" s="148" t="str">
        <f>VLOOKUP(B92,'[1]LISTADO ATM'!$A$2:$B$922,2,0)</f>
        <v xml:space="preserve">ATM Oficina San José de Ocoa </v>
      </c>
      <c r="D92" s="154" t="s">
        <v>2429</v>
      </c>
      <c r="E92" s="138" t="s">
        <v>2726</v>
      </c>
    </row>
    <row r="93" spans="1:5" s="122" customFormat="1" ht="18.75" customHeight="1" x14ac:dyDescent="0.25">
      <c r="A93" s="148" t="str">
        <f>VLOOKUP(B93,'[1]LISTADO ATM'!$A$2:$C$922,3,0)</f>
        <v>NORTE</v>
      </c>
      <c r="B93" s="145">
        <v>304</v>
      </c>
      <c r="C93" s="148" t="str">
        <f>VLOOKUP(B93,'[1]LISTADO ATM'!$A$2:$B$922,2,0)</f>
        <v xml:space="preserve">ATM Multicentro La Sirena Estrella Sadhala </v>
      </c>
      <c r="D93" s="154" t="s">
        <v>2429</v>
      </c>
      <c r="E93" s="138" t="s">
        <v>2727</v>
      </c>
    </row>
    <row r="94" spans="1:5" s="123" customFormat="1" ht="18.75" customHeight="1" x14ac:dyDescent="0.25">
      <c r="A94" s="148" t="str">
        <f>VLOOKUP(B94,'[1]LISTADO ATM'!$A$2:$C$922,3,0)</f>
        <v>ESTE</v>
      </c>
      <c r="B94" s="145">
        <v>822</v>
      </c>
      <c r="C94" s="148" t="str">
        <f>VLOOKUP(B94,'[1]LISTADO ATM'!$A$2:$B$922,2,0)</f>
        <v xml:space="preserve">ATM INDUSPALMA </v>
      </c>
      <c r="D94" s="154" t="s">
        <v>2429</v>
      </c>
      <c r="E94" s="138" t="s">
        <v>2728</v>
      </c>
    </row>
    <row r="95" spans="1:5" s="123" customFormat="1" ht="18.75" customHeight="1" x14ac:dyDescent="0.25">
      <c r="A95" s="148" t="str">
        <f>VLOOKUP(B95,'[1]LISTADO ATM'!$A$2:$C$922,3,0)</f>
        <v>NORTE</v>
      </c>
      <c r="B95" s="145">
        <v>136</v>
      </c>
      <c r="C95" s="148" t="str">
        <f>VLOOKUP(B95,'[1]LISTADO ATM'!$A$2:$B$922,2,0)</f>
        <v>ATM S/M Xtra (Santiago)</v>
      </c>
      <c r="D95" s="154" t="s">
        <v>2429</v>
      </c>
      <c r="E95" s="138" t="s">
        <v>2729</v>
      </c>
    </row>
    <row r="96" spans="1:5" s="123" customFormat="1" ht="18.75" customHeight="1" x14ac:dyDescent="0.25">
      <c r="A96" s="148" t="e">
        <f>VLOOKUP(B96,'[1]LISTADO ATM'!$A$2:$C$922,3,0)</f>
        <v>#N/A</v>
      </c>
      <c r="B96" s="145"/>
      <c r="C96" s="148" t="e">
        <f>VLOOKUP(B96,'[1]LISTADO ATM'!$A$2:$B$922,2,0)</f>
        <v>#N/A</v>
      </c>
      <c r="D96" s="154"/>
      <c r="E96" s="138"/>
    </row>
    <row r="97" spans="1:5" s="114" customFormat="1" ht="18" customHeight="1" x14ac:dyDescent="0.25">
      <c r="A97" s="148" t="e">
        <f>VLOOKUP(B97,'[1]LISTADO ATM'!$A$2:$C$922,3,0)</f>
        <v>#N/A</v>
      </c>
      <c r="B97" s="145"/>
      <c r="C97" s="148" t="e">
        <f>VLOOKUP(B97,'[1]LISTADO ATM'!$A$2:$B$922,2,0)</f>
        <v>#N/A</v>
      </c>
      <c r="D97" s="154"/>
      <c r="E97" s="138"/>
    </row>
    <row r="98" spans="1:5" s="123" customFormat="1" ht="18" customHeight="1" x14ac:dyDescent="0.25">
      <c r="A98" s="151"/>
      <c r="B98" s="152">
        <f>COUNT(B71:B95)</f>
        <v>25</v>
      </c>
      <c r="C98" s="189"/>
      <c r="D98" s="189"/>
      <c r="E98" s="189"/>
    </row>
    <row r="99" spans="1:5" ht="18" customHeight="1" thickBot="1" x14ac:dyDescent="0.3">
      <c r="A99" s="170"/>
      <c r="B99" s="171"/>
      <c r="C99" s="171"/>
      <c r="D99" s="171"/>
      <c r="E99" s="176"/>
    </row>
    <row r="100" spans="1:5" ht="18.75" customHeight="1" thickBot="1" x14ac:dyDescent="0.3">
      <c r="A100" s="183" t="s">
        <v>2434</v>
      </c>
      <c r="B100" s="184"/>
      <c r="C100" s="184"/>
      <c r="D100" s="184"/>
      <c r="E100" s="185"/>
    </row>
    <row r="101" spans="1:5" ht="18.75" customHeight="1" x14ac:dyDescent="0.25">
      <c r="A101" s="136" t="s">
        <v>15</v>
      </c>
      <c r="B101" s="136" t="s">
        <v>2408</v>
      </c>
      <c r="C101" s="142" t="s">
        <v>46</v>
      </c>
      <c r="D101" s="181" t="s">
        <v>2411</v>
      </c>
      <c r="E101" s="182" t="s">
        <v>2409</v>
      </c>
    </row>
    <row r="102" spans="1:5" ht="18" x14ac:dyDescent="0.25">
      <c r="A102" s="149" t="str">
        <f>VLOOKUP(B102,'[1]LISTADO ATM'!$A$2:$C$922,3,0)</f>
        <v>DISTRITO NACIONAL</v>
      </c>
      <c r="B102" s="145">
        <v>908</v>
      </c>
      <c r="C102" s="148" t="str">
        <f>VLOOKUP(B102,'[1]LISTADO ATM'!$A$2:$B$922,2,0)</f>
        <v xml:space="preserve">ATM Oficina Plaza Botánika </v>
      </c>
      <c r="D102" s="148" t="s">
        <v>2469</v>
      </c>
      <c r="E102" s="138" t="s">
        <v>2631</v>
      </c>
    </row>
    <row r="103" spans="1:5" ht="18.75" customHeight="1" x14ac:dyDescent="0.25">
      <c r="A103" s="139" t="str">
        <f>VLOOKUP(B103,'[1]LISTADO ATM'!$A$2:$C$922,3,0)</f>
        <v>SUR</v>
      </c>
      <c r="B103" s="145">
        <v>6</v>
      </c>
      <c r="C103" s="148" t="str">
        <f>VLOOKUP(B103,'[1]LISTADO ATM'!$A$2:$B$922,2,0)</f>
        <v xml:space="preserve">ATM Plaza WAO San Juan </v>
      </c>
      <c r="D103" s="148" t="s">
        <v>2469</v>
      </c>
      <c r="E103" s="138">
        <v>3336005346</v>
      </c>
    </row>
    <row r="104" spans="1:5" s="108" customFormat="1" ht="18.75" customHeight="1" x14ac:dyDescent="0.25">
      <c r="A104" s="139" t="str">
        <f>VLOOKUP(B104,'[1]LISTADO ATM'!$A$2:$C$922,3,0)</f>
        <v>DISTRITO NACIONAL</v>
      </c>
      <c r="B104" s="145">
        <v>993</v>
      </c>
      <c r="C104" s="148" t="str">
        <f>VLOOKUP(B104,'[1]LISTADO ATM'!$A$2:$B$922,2,0)</f>
        <v xml:space="preserve">ATM Centro Medico Integral II </v>
      </c>
      <c r="D104" s="148" t="s">
        <v>2469</v>
      </c>
      <c r="E104" s="138">
        <v>3336005387</v>
      </c>
    </row>
    <row r="105" spans="1:5" s="108" customFormat="1" ht="18" customHeight="1" x14ac:dyDescent="0.25">
      <c r="A105" s="148" t="str">
        <f>VLOOKUP(B105,'[1]LISTADO ATM'!$A$2:$C$922,3,0)</f>
        <v>DISTRITO NACIONAL</v>
      </c>
      <c r="B105" s="137">
        <v>567</v>
      </c>
      <c r="C105" s="148" t="str">
        <f>VLOOKUP(B105,'[1]LISTADO ATM'!$A$2:$B$922,2,0)</f>
        <v xml:space="preserve">ATM Oficina Máximo Gómez </v>
      </c>
      <c r="D105" s="148" t="s">
        <v>2469</v>
      </c>
      <c r="E105" s="138">
        <v>3336005396</v>
      </c>
    </row>
    <row r="106" spans="1:5" s="108" customFormat="1" ht="18.75" customHeight="1" x14ac:dyDescent="0.25">
      <c r="A106" s="148" t="str">
        <f>VLOOKUP(B106,'[1]LISTADO ATM'!$A$2:$C$922,3,0)</f>
        <v>NORTE</v>
      </c>
      <c r="B106" s="145">
        <v>142</v>
      </c>
      <c r="C106" s="148" t="str">
        <f>VLOOKUP(B106,'[1]LISTADO ATM'!$A$2:$B$922,2,0)</f>
        <v xml:space="preserve">ATM Centro de Caja Galerías Bonao </v>
      </c>
      <c r="D106" s="148" t="s">
        <v>2469</v>
      </c>
      <c r="E106" s="138">
        <v>3336005436</v>
      </c>
    </row>
    <row r="107" spans="1:5" ht="18.75" customHeight="1" x14ac:dyDescent="0.25">
      <c r="A107" s="148" t="str">
        <f>VLOOKUP(B107,'[1]LISTADO ATM'!$A$2:$C$922,3,0)</f>
        <v>NORTE</v>
      </c>
      <c r="B107" s="145">
        <v>380</v>
      </c>
      <c r="C107" s="148" t="str">
        <f>VLOOKUP(B107,'[1]LISTADO ATM'!$A$2:$B$922,2,0)</f>
        <v xml:space="preserve">ATM Oficina Navarrete </v>
      </c>
      <c r="D107" s="148" t="s">
        <v>2469</v>
      </c>
      <c r="E107" s="138">
        <v>3336005478</v>
      </c>
    </row>
    <row r="108" spans="1:5" ht="18" x14ac:dyDescent="0.25">
      <c r="A108" s="148" t="str">
        <f>VLOOKUP(B108,'[1]LISTADO ATM'!$A$2:$C$922,3,0)</f>
        <v>ESTE</v>
      </c>
      <c r="B108" s="150">
        <v>293</v>
      </c>
      <c r="C108" s="148" t="str">
        <f>VLOOKUP(B108,'[1]LISTADO ATM'!$A$2:$B$922,2,0)</f>
        <v xml:space="preserve">ATM S/M Nueva Visión (San Pedro) </v>
      </c>
      <c r="D108" s="148" t="s">
        <v>2469</v>
      </c>
      <c r="E108" s="138" t="s">
        <v>2639</v>
      </c>
    </row>
    <row r="109" spans="1:5" ht="18.75" customHeight="1" x14ac:dyDescent="0.25">
      <c r="A109" s="139" t="str">
        <f>VLOOKUP(B109,'[1]LISTADO ATM'!$A$2:$C$922,3,0)</f>
        <v>SUR</v>
      </c>
      <c r="B109" s="145">
        <v>871</v>
      </c>
      <c r="C109" s="139" t="str">
        <f>VLOOKUP(B109,'[1]LISTADO ATM'!$A$2:$B$922,2,0)</f>
        <v>ATM Plaza Cultural San Juan</v>
      </c>
      <c r="D109" s="148" t="s">
        <v>2469</v>
      </c>
      <c r="E109" s="138">
        <v>3336005597</v>
      </c>
    </row>
    <row r="110" spans="1:5" ht="18" customHeight="1" x14ac:dyDescent="0.25">
      <c r="A110" s="148" t="str">
        <f>VLOOKUP(B110,'[1]LISTADO ATM'!$A$2:$C$922,3,0)</f>
        <v>SUR</v>
      </c>
      <c r="B110" s="137">
        <v>84</v>
      </c>
      <c r="C110" s="148" t="str">
        <f>VLOOKUP(B110,'[1]LISTADO ATM'!$A$2:$B$922,2,0)</f>
        <v xml:space="preserve">ATM Oficina Multicentro Sirena San Cristóbal </v>
      </c>
      <c r="D110" s="148" t="s">
        <v>2469</v>
      </c>
      <c r="E110" s="138">
        <v>3336005567</v>
      </c>
    </row>
    <row r="111" spans="1:5" ht="18" x14ac:dyDescent="0.25">
      <c r="A111" s="148" t="str">
        <f>VLOOKUP(B111,'[1]LISTADO ATM'!$A$2:$C$922,3,0)</f>
        <v>DISTRITO NACIONAL</v>
      </c>
      <c r="B111" s="145">
        <v>139</v>
      </c>
      <c r="C111" s="148" t="str">
        <f>VLOOKUP(B111,'[1]LISTADO ATM'!$A$2:$B$922,2,0)</f>
        <v xml:space="preserve">ATM Oficina Plaza Lama Zona Oriental I </v>
      </c>
      <c r="D111" s="148" t="s">
        <v>2469</v>
      </c>
      <c r="E111" s="138">
        <v>3336005495</v>
      </c>
    </row>
    <row r="112" spans="1:5" ht="18" x14ac:dyDescent="0.25">
      <c r="A112" s="148" t="str">
        <f>VLOOKUP(B112,'[1]LISTADO ATM'!$A$2:$C$922,3,0)</f>
        <v>DISTRITO NACIONAL</v>
      </c>
      <c r="B112" s="145">
        <v>717</v>
      </c>
      <c r="C112" s="148" t="str">
        <f>VLOOKUP(B112,'[1]LISTADO ATM'!$A$2:$B$922,2,0)</f>
        <v xml:space="preserve">ATM Oficina Los Alcarrizos </v>
      </c>
      <c r="D112" s="148" t="s">
        <v>2469</v>
      </c>
      <c r="E112" s="138" t="s">
        <v>2678</v>
      </c>
    </row>
    <row r="113" spans="1:5" ht="18" x14ac:dyDescent="0.25">
      <c r="A113" s="148" t="str">
        <f>VLOOKUP(B113,'[1]LISTADO ATM'!$A$2:$C$922,3,0)</f>
        <v>SUR</v>
      </c>
      <c r="B113" s="145">
        <v>870</v>
      </c>
      <c r="C113" s="148" t="str">
        <f>VLOOKUP(B113,'[1]LISTADO ATM'!$A$2:$B$922,2,0)</f>
        <v xml:space="preserve">ATM Willbes Dominicana (Barahona) </v>
      </c>
      <c r="D113" s="148" t="s">
        <v>2469</v>
      </c>
      <c r="E113" s="138" t="s">
        <v>2730</v>
      </c>
    </row>
    <row r="114" spans="1:5" ht="18.75" customHeight="1" x14ac:dyDescent="0.25">
      <c r="A114" s="148" t="str">
        <f>VLOOKUP(B114,'[1]LISTADO ATM'!$A$2:$C$922,3,0)</f>
        <v>NORTE</v>
      </c>
      <c r="B114" s="145">
        <v>285</v>
      </c>
      <c r="C114" s="148" t="str">
        <f>VLOOKUP(B114,'[1]LISTADO ATM'!$A$2:$B$922,2,0)</f>
        <v xml:space="preserve">ATM Oficina Camino Real (Puerto Plata) </v>
      </c>
      <c r="D114" s="148" t="s">
        <v>2469</v>
      </c>
      <c r="E114" s="138" t="s">
        <v>2731</v>
      </c>
    </row>
    <row r="115" spans="1:5" ht="18.75" customHeight="1" x14ac:dyDescent="0.25">
      <c r="A115" s="148" t="str">
        <f>VLOOKUP(B115,'[1]LISTADO ATM'!$A$2:$C$922,3,0)</f>
        <v>NORTE</v>
      </c>
      <c r="B115" s="145">
        <v>77</v>
      </c>
      <c r="C115" s="148" t="str">
        <f>VLOOKUP(B115,'[1]LISTADO ATM'!$A$2:$B$922,2,0)</f>
        <v xml:space="preserve">ATM Oficina Cruce de Imbert </v>
      </c>
      <c r="D115" s="148" t="s">
        <v>2469</v>
      </c>
      <c r="E115" s="138" t="s">
        <v>2732</v>
      </c>
    </row>
    <row r="116" spans="1:5" ht="18.75" customHeight="1" x14ac:dyDescent="0.25">
      <c r="A116" s="148" t="str">
        <f>VLOOKUP(B116,'[1]LISTADO ATM'!$A$2:$C$922,3,0)</f>
        <v>NORTE</v>
      </c>
      <c r="B116" s="145">
        <v>864</v>
      </c>
      <c r="C116" s="148" t="str">
        <f>VLOOKUP(B116,'[1]LISTADO ATM'!$A$2:$B$922,2,0)</f>
        <v xml:space="preserve">ATM Palmares Mall (San Francisco) </v>
      </c>
      <c r="D116" s="148" t="s">
        <v>2469</v>
      </c>
      <c r="E116" s="138" t="s">
        <v>2733</v>
      </c>
    </row>
    <row r="117" spans="1:5" ht="18.75" customHeight="1" x14ac:dyDescent="0.25">
      <c r="A117" s="148" t="str">
        <f>VLOOKUP(B117,'[1]LISTADO ATM'!$A$2:$C$922,3,0)</f>
        <v>DISTRITO NACIONAL</v>
      </c>
      <c r="B117" s="145">
        <v>152</v>
      </c>
      <c r="C117" s="148" t="str">
        <f>VLOOKUP(B117,'[1]LISTADO ATM'!$A$2:$B$922,2,0)</f>
        <v xml:space="preserve">ATM Kiosco Megacentro II </v>
      </c>
      <c r="D117" s="148" t="s">
        <v>2469</v>
      </c>
      <c r="E117" s="138" t="s">
        <v>2734</v>
      </c>
    </row>
    <row r="118" spans="1:5" ht="18" x14ac:dyDescent="0.25">
      <c r="A118" s="148" t="e">
        <f>VLOOKUP(B118,'[1]LISTADO ATM'!$A$2:$C$922,3,0)</f>
        <v>#N/A</v>
      </c>
      <c r="B118" s="145"/>
      <c r="C118" s="148" t="e">
        <f>VLOOKUP(B118,'[1]LISTADO ATM'!$A$2:$B$922,2,0)</f>
        <v>#N/A</v>
      </c>
      <c r="D118" s="148"/>
      <c r="E118" s="138"/>
    </row>
    <row r="119" spans="1:5" ht="18.75" customHeight="1" x14ac:dyDescent="0.25">
      <c r="A119" s="148" t="e">
        <f>VLOOKUP(B119,'[1]LISTADO ATM'!$A$2:$C$922,3,0)</f>
        <v>#N/A</v>
      </c>
      <c r="B119" s="145"/>
      <c r="C119" s="148" t="e">
        <f>VLOOKUP(B119,'[1]LISTADO ATM'!$A$2:$B$922,2,0)</f>
        <v>#N/A</v>
      </c>
      <c r="D119" s="148"/>
      <c r="E119" s="138"/>
    </row>
    <row r="120" spans="1:5" ht="18" customHeight="1" thickBot="1" x14ac:dyDescent="0.3">
      <c r="A120" s="143" t="s">
        <v>2462</v>
      </c>
      <c r="B120" s="144">
        <f>COUNTA(B102:B117)</f>
        <v>16</v>
      </c>
      <c r="C120" s="167"/>
      <c r="D120" s="168"/>
      <c r="E120" s="169"/>
    </row>
    <row r="121" spans="1:5" ht="15.75" thickBot="1" x14ac:dyDescent="0.3">
      <c r="A121" s="170"/>
      <c r="B121" s="171"/>
      <c r="C121" s="171"/>
      <c r="D121" s="171"/>
      <c r="E121" s="176"/>
    </row>
    <row r="122" spans="1:5" ht="18.75" customHeight="1" thickBot="1" x14ac:dyDescent="0.3">
      <c r="A122" s="183" t="s">
        <v>2583</v>
      </c>
      <c r="B122" s="184"/>
      <c r="C122" s="184"/>
      <c r="D122" s="184"/>
      <c r="E122" s="185"/>
    </row>
    <row r="123" spans="1:5" ht="18" x14ac:dyDescent="0.25">
      <c r="A123" s="136" t="s">
        <v>15</v>
      </c>
      <c r="B123" s="136" t="s">
        <v>2408</v>
      </c>
      <c r="C123" s="142" t="s">
        <v>46</v>
      </c>
      <c r="D123" s="181" t="s">
        <v>2411</v>
      </c>
      <c r="E123" s="182" t="s">
        <v>2409</v>
      </c>
    </row>
    <row r="124" spans="1:5" ht="18" x14ac:dyDescent="0.25">
      <c r="A124" s="134" t="str">
        <f>VLOOKUP(B124,'[1]LISTADO ATM'!$A$2:$C$822,3,0)</f>
        <v>NORTE</v>
      </c>
      <c r="B124" s="145">
        <v>8</v>
      </c>
      <c r="C124" s="139" t="str">
        <f>VLOOKUP(B124,'[1]LISTADO ATM'!$A$2:$B$822,2,0)</f>
        <v>ATM Autoservicio Yaque</v>
      </c>
      <c r="D124" s="155" t="s">
        <v>2623</v>
      </c>
      <c r="E124" s="135">
        <v>3336005506</v>
      </c>
    </row>
    <row r="125" spans="1:5" ht="18.75" customHeight="1" x14ac:dyDescent="0.25">
      <c r="A125" s="134"/>
      <c r="B125" s="145">
        <v>946</v>
      </c>
      <c r="C125" s="139" t="str">
        <f>VLOOKUP(B125,'[1]LISTADO ATM'!$A$2:$B$822,2,0)</f>
        <v xml:space="preserve">ATM Oficina Núñez de Cáceres I </v>
      </c>
      <c r="D125" s="155" t="s">
        <v>2623</v>
      </c>
      <c r="E125" s="135" t="s">
        <v>2640</v>
      </c>
    </row>
    <row r="126" spans="1:5" ht="18.75" customHeight="1" x14ac:dyDescent="0.25">
      <c r="A126" s="134" t="str">
        <f>VLOOKUP(B126,'[1]LISTADO ATM'!$A$2:$C$822,3,0)</f>
        <v>DISTRITO NACIONAL</v>
      </c>
      <c r="B126" s="145">
        <v>113</v>
      </c>
      <c r="C126" s="139" t="str">
        <f>VLOOKUP(B126,'[1]LISTADO ATM'!$A$2:$B$822,2,0)</f>
        <v xml:space="preserve">ATM Autoservicio Atalaya del Mar </v>
      </c>
      <c r="D126" s="155" t="s">
        <v>2623</v>
      </c>
      <c r="E126" s="135">
        <v>3336001033</v>
      </c>
    </row>
    <row r="127" spans="1:5" ht="18" x14ac:dyDescent="0.25">
      <c r="A127" s="134" t="str">
        <f>VLOOKUP(B127,'[1]LISTADO ATM'!$A$2:$C$822,3,0)</f>
        <v>NORTE</v>
      </c>
      <c r="B127" s="145">
        <v>292</v>
      </c>
      <c r="C127" s="139" t="str">
        <f>VLOOKUP(B127,'[1]LISTADO ATM'!$A$2:$B$822,2,0)</f>
        <v xml:space="preserve">ATM UNP Castañuelas (Montecristi) </v>
      </c>
      <c r="D127" s="146" t="s">
        <v>2548</v>
      </c>
      <c r="E127" s="135">
        <v>3336005487</v>
      </c>
    </row>
    <row r="128" spans="1:5" ht="18" x14ac:dyDescent="0.25">
      <c r="A128" s="134" t="str">
        <f>VLOOKUP(B128,'[1]LISTADO ATM'!$A$2:$C$822,3,0)</f>
        <v>NORTE</v>
      </c>
      <c r="B128" s="145">
        <v>333</v>
      </c>
      <c r="C128" s="139" t="str">
        <f>VLOOKUP(B128,'[1]LISTADO ATM'!$A$2:$B$822,2,0)</f>
        <v>ATM Oficina Turey Maimón</v>
      </c>
      <c r="D128" s="146" t="s">
        <v>2548</v>
      </c>
      <c r="E128" s="135">
        <v>3336005613</v>
      </c>
    </row>
    <row r="129" spans="1:5" ht="18" x14ac:dyDescent="0.25">
      <c r="A129" s="134" t="e">
        <f>VLOOKUP(B129,'[1]LISTADO ATM'!$A$2:$C$822,3,0)</f>
        <v>#N/A</v>
      </c>
      <c r="B129" s="145"/>
      <c r="C129" s="139" t="e">
        <f>VLOOKUP(B129,'[1]LISTADO ATM'!$A$2:$B$822,2,0)</f>
        <v>#N/A</v>
      </c>
      <c r="D129" s="146"/>
      <c r="E129" s="135"/>
    </row>
    <row r="130" spans="1:5" ht="18" x14ac:dyDescent="0.25">
      <c r="A130" s="134" t="e">
        <f>VLOOKUP(B130,'[1]LISTADO ATM'!$A$2:$C$822,3,0)</f>
        <v>#N/A</v>
      </c>
      <c r="B130" s="145"/>
      <c r="C130" s="139" t="e">
        <f>VLOOKUP(B130,'[1]LISTADO ATM'!$A$2:$B$822,2,0)</f>
        <v>#N/A</v>
      </c>
      <c r="D130" s="146"/>
      <c r="E130" s="135"/>
    </row>
    <row r="131" spans="1:5" ht="18.75" thickBot="1" x14ac:dyDescent="0.3">
      <c r="A131" s="143" t="s">
        <v>2462</v>
      </c>
      <c r="B131" s="144">
        <f>COUNT(B124:B128)</f>
        <v>5</v>
      </c>
      <c r="C131" s="167"/>
      <c r="D131" s="168"/>
      <c r="E131" s="169"/>
    </row>
    <row r="132" spans="1:5" ht="15.75" thickBot="1" x14ac:dyDescent="0.3">
      <c r="A132" s="170"/>
      <c r="B132" s="171"/>
      <c r="C132" s="172"/>
      <c r="D132" s="172"/>
      <c r="E132" s="173"/>
    </row>
    <row r="133" spans="1:5" ht="18.75" thickBot="1" x14ac:dyDescent="0.3">
      <c r="A133" s="177" t="s">
        <v>2464</v>
      </c>
      <c r="B133" s="178"/>
      <c r="C133" s="174"/>
      <c r="D133" s="174"/>
      <c r="E133" s="175"/>
    </row>
    <row r="134" spans="1:5" ht="18.75" thickBot="1" x14ac:dyDescent="0.3">
      <c r="A134" s="179">
        <f>+B98+B120+B131</f>
        <v>46</v>
      </c>
      <c r="B134" s="180"/>
      <c r="C134" s="174"/>
      <c r="D134" s="174"/>
      <c r="E134" s="175"/>
    </row>
    <row r="135" spans="1:5" ht="15.75" thickBot="1" x14ac:dyDescent="0.3">
      <c r="A135" s="192"/>
      <c r="B135" s="193"/>
      <c r="C135" s="171"/>
      <c r="D135" s="171"/>
      <c r="E135" s="176"/>
    </row>
    <row r="136" spans="1:5" ht="18.75" customHeight="1" thickBot="1" x14ac:dyDescent="0.3">
      <c r="A136" s="186" t="s">
        <v>2465</v>
      </c>
      <c r="B136" s="187"/>
      <c r="C136" s="187"/>
      <c r="D136" s="187"/>
      <c r="E136" s="188"/>
    </row>
    <row r="137" spans="1:5" ht="18.75" customHeight="1" x14ac:dyDescent="0.25">
      <c r="A137" s="136" t="s">
        <v>15</v>
      </c>
      <c r="B137" s="142" t="s">
        <v>2408</v>
      </c>
      <c r="C137" s="142" t="s">
        <v>46</v>
      </c>
      <c r="D137" s="181" t="s">
        <v>2411</v>
      </c>
      <c r="E137" s="182"/>
    </row>
    <row r="138" spans="1:5" ht="18.75" customHeight="1" x14ac:dyDescent="0.25">
      <c r="A138" s="134" t="str">
        <f>VLOOKUP(B138,'[2]LISTADO ATM'!$A$2:$C$922,3,0)</f>
        <v>DISTRITO NACIONAL</v>
      </c>
      <c r="B138" s="145">
        <v>574</v>
      </c>
      <c r="C138" s="139" t="str">
        <f>VLOOKUP(B138,'[2]LISTADO ATM'!$A$2:$B$922,2,0)</f>
        <v xml:space="preserve">ATM Club Obras Públicas </v>
      </c>
      <c r="D138" s="190" t="s">
        <v>2585</v>
      </c>
      <c r="E138" s="191"/>
    </row>
    <row r="139" spans="1:5" ht="18.75" customHeight="1" x14ac:dyDescent="0.25">
      <c r="A139" s="134" t="str">
        <f>VLOOKUP(B139,'[2]LISTADO ATM'!$A$2:$C$922,3,0)</f>
        <v>DISTRITO NACIONAL</v>
      </c>
      <c r="B139" s="145">
        <v>618</v>
      </c>
      <c r="C139" s="139" t="str">
        <f>VLOOKUP(B139,'[2]LISTADO ATM'!$A$2:$B$922,2,0)</f>
        <v xml:space="preserve">ATM Bienes Nacionales </v>
      </c>
      <c r="D139" s="190" t="s">
        <v>2585</v>
      </c>
      <c r="E139" s="191"/>
    </row>
    <row r="140" spans="1:5" ht="18.75" customHeight="1" x14ac:dyDescent="0.25">
      <c r="A140" s="134" t="str">
        <f>VLOOKUP(B140,'[2]LISTADO ATM'!$A$2:$C$922,3,0)</f>
        <v>DISTRITO NACIONAL</v>
      </c>
      <c r="B140" s="145">
        <v>866</v>
      </c>
      <c r="C140" s="139" t="str">
        <f>VLOOKUP(B140,'[2]LISTADO ATM'!$A$2:$B$922,2,0)</f>
        <v xml:space="preserve">ATM CARDNET </v>
      </c>
      <c r="D140" s="190" t="s">
        <v>2611</v>
      </c>
      <c r="E140" s="191"/>
    </row>
    <row r="141" spans="1:5" ht="18.75" customHeight="1" x14ac:dyDescent="0.25">
      <c r="A141" s="134" t="str">
        <f>VLOOKUP(B141,'[2]LISTADO ATM'!$A$2:$C$922,3,0)</f>
        <v>ESTE</v>
      </c>
      <c r="B141" s="145">
        <v>521</v>
      </c>
      <c r="C141" s="139" t="str">
        <f>VLOOKUP(B141,'[2]LISTADO ATM'!$A$2:$B$922,2,0)</f>
        <v xml:space="preserve">ATM UNP Bayahibe (La Romana) </v>
      </c>
      <c r="D141" s="190" t="s">
        <v>2585</v>
      </c>
      <c r="E141" s="191"/>
    </row>
    <row r="142" spans="1:5" ht="18" x14ac:dyDescent="0.25">
      <c r="A142" s="134" t="str">
        <f>VLOOKUP(B142,'[2]LISTADO ATM'!$A$2:$C$922,3,0)</f>
        <v>DISTRITO NACIONAL</v>
      </c>
      <c r="B142" s="145">
        <v>300</v>
      </c>
      <c r="C142" s="139" t="str">
        <f>VLOOKUP(B142,'[2]LISTADO ATM'!$A$2:$B$922,2,0)</f>
        <v xml:space="preserve">ATM S/M Aprezio Los Guaricanos </v>
      </c>
      <c r="D142" s="190" t="s">
        <v>2611</v>
      </c>
      <c r="E142" s="191"/>
    </row>
    <row r="143" spans="1:5" ht="18" x14ac:dyDescent="0.25">
      <c r="A143" s="134" t="str">
        <f>VLOOKUP(B143,'[2]LISTADO ATM'!$A$2:$C$922,3,0)</f>
        <v>NORTE</v>
      </c>
      <c r="B143" s="145">
        <v>411</v>
      </c>
      <c r="C143" s="139" t="str">
        <f>VLOOKUP(B143,'[2]LISTADO ATM'!$A$2:$B$922,2,0)</f>
        <v xml:space="preserve">ATM UNP Piedra Blanca </v>
      </c>
      <c r="D143" s="190" t="s">
        <v>2585</v>
      </c>
      <c r="E143" s="191"/>
    </row>
    <row r="144" spans="1:5" ht="18" x14ac:dyDescent="0.25">
      <c r="A144" s="134" t="str">
        <f>VLOOKUP(B144,'[2]LISTADO ATM'!$A$2:$C$922,3,0)</f>
        <v>ESTE</v>
      </c>
      <c r="B144" s="145">
        <v>158</v>
      </c>
      <c r="C144" s="139" t="str">
        <f>VLOOKUP(B144,'[2]LISTADO ATM'!$A$2:$B$922,2,0)</f>
        <v xml:space="preserve">ATM Oficina Romana Norte </v>
      </c>
      <c r="D144" s="190" t="s">
        <v>2585</v>
      </c>
      <c r="E144" s="191"/>
    </row>
    <row r="145" spans="1:5" ht="18" x14ac:dyDescent="0.25">
      <c r="A145" s="134" t="e">
        <f>VLOOKUP(B145,'[2]LISTADO ATM'!$A$2:$C$922,3,0)</f>
        <v>#N/A</v>
      </c>
      <c r="B145" s="145"/>
      <c r="C145" s="139" t="e">
        <f>VLOOKUP(B145,'[2]LISTADO ATM'!$A$2:$B$922,2,0)</f>
        <v>#N/A</v>
      </c>
      <c r="D145" s="190"/>
      <c r="E145" s="191"/>
    </row>
    <row r="146" spans="1:5" ht="18" x14ac:dyDescent="0.25">
      <c r="A146" s="151" t="s">
        <v>2462</v>
      </c>
      <c r="B146" s="152">
        <f>COUNT(B138:B144)</f>
        <v>7</v>
      </c>
      <c r="C146" s="189"/>
      <c r="D146" s="189"/>
      <c r="E146" s="189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x14ac:dyDescent="0.25">
      <c r="A150" s="82"/>
      <c r="B150" s="82"/>
      <c r="C150" s="82"/>
      <c r="D150" s="82"/>
      <c r="E150" s="82"/>
    </row>
    <row r="151" spans="1:5" x14ac:dyDescent="0.25">
      <c r="A151" s="82"/>
      <c r="B151" s="82"/>
      <c r="C151" s="82"/>
      <c r="D151" s="82"/>
      <c r="E151" s="82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82"/>
      <c r="B154" s="82"/>
      <c r="C154" s="82"/>
      <c r="D154" s="82"/>
      <c r="E154" s="82"/>
    </row>
    <row r="155" spans="1:5" x14ac:dyDescent="0.25">
      <c r="A155" s="82"/>
      <c r="B155" s="82"/>
      <c r="C155" s="82"/>
      <c r="D155" s="82"/>
      <c r="E155" s="82"/>
    </row>
    <row r="156" spans="1:5" x14ac:dyDescent="0.25">
      <c r="A156" s="82"/>
      <c r="B156" s="82"/>
      <c r="C156" s="82"/>
      <c r="D156" s="82"/>
      <c r="E156" s="82"/>
    </row>
    <row r="157" spans="1:5" x14ac:dyDescent="0.25">
      <c r="A157" s="82"/>
      <c r="B157" s="82"/>
      <c r="C157" s="82"/>
      <c r="D157" s="82"/>
      <c r="E157" s="82"/>
    </row>
    <row r="158" spans="1:5" x14ac:dyDescent="0.25">
      <c r="A158" s="82"/>
      <c r="B158" s="82"/>
      <c r="C158" s="82"/>
      <c r="D158" s="82"/>
      <c r="E158" s="82"/>
    </row>
    <row r="159" spans="1:5" x14ac:dyDescent="0.25">
      <c r="A159" s="82"/>
      <c r="B159" s="82"/>
      <c r="C159" s="82"/>
      <c r="D159" s="82"/>
      <c r="E159" s="82"/>
    </row>
    <row r="160" spans="1:5" x14ac:dyDescent="0.25">
      <c r="A160" s="82"/>
      <c r="B160" s="82"/>
      <c r="C160" s="82"/>
      <c r="D160" s="82"/>
      <c r="E160" s="82"/>
    </row>
    <row r="161" spans="1:5" x14ac:dyDescent="0.25">
      <c r="A161" s="82"/>
      <c r="B161" s="82"/>
      <c r="C161" s="82"/>
      <c r="D161" s="82"/>
      <c r="E161" s="82"/>
    </row>
    <row r="162" spans="1:5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x14ac:dyDescent="0.25">
      <c r="A165" s="82"/>
      <c r="B165" s="82"/>
      <c r="C165" s="82"/>
      <c r="D165" s="82"/>
      <c r="E165" s="82"/>
    </row>
    <row r="166" spans="1:5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x14ac:dyDescent="0.25">
      <c r="A171" s="82"/>
      <c r="B171" s="82"/>
      <c r="C171" s="82"/>
      <c r="D171" s="82"/>
      <c r="E171" s="82"/>
    </row>
    <row r="172" spans="1:5" x14ac:dyDescent="0.25">
      <c r="A172" s="82"/>
      <c r="B172" s="82"/>
      <c r="C172" s="82"/>
      <c r="D172" s="82"/>
      <c r="E172" s="82"/>
    </row>
    <row r="173" spans="1:5" x14ac:dyDescent="0.25">
      <c r="A173" s="123"/>
      <c r="C173" s="123"/>
      <c r="D173" s="123"/>
    </row>
  </sheetData>
  <mergeCells count="41">
    <mergeCell ref="A68:E68"/>
    <mergeCell ref="C53:E53"/>
    <mergeCell ref="A54:E54"/>
    <mergeCell ref="A55:E55"/>
    <mergeCell ref="D56:E56"/>
    <mergeCell ref="C67:E67"/>
    <mergeCell ref="A3:B3"/>
    <mergeCell ref="C3:E6"/>
    <mergeCell ref="D8:E8"/>
    <mergeCell ref="F1:G1"/>
    <mergeCell ref="A1:E1"/>
    <mergeCell ref="A2:E2"/>
    <mergeCell ref="A6:B6"/>
    <mergeCell ref="A7:E7"/>
    <mergeCell ref="D141:E141"/>
    <mergeCell ref="D140:E140"/>
    <mergeCell ref="A135:B135"/>
    <mergeCell ref="A136:E136"/>
    <mergeCell ref="D137:E137"/>
    <mergeCell ref="D138:E138"/>
    <mergeCell ref="D139:E139"/>
    <mergeCell ref="C146:E146"/>
    <mergeCell ref="D142:E142"/>
    <mergeCell ref="D143:E143"/>
    <mergeCell ref="D144:E144"/>
    <mergeCell ref="D145:E145"/>
    <mergeCell ref="A69:E69"/>
    <mergeCell ref="D70:E70"/>
    <mergeCell ref="C98:E98"/>
    <mergeCell ref="A99:E99"/>
    <mergeCell ref="A100:E100"/>
    <mergeCell ref="D101:E101"/>
    <mergeCell ref="C120:E120"/>
    <mergeCell ref="A121:E121"/>
    <mergeCell ref="A122:E122"/>
    <mergeCell ref="D123:E123"/>
    <mergeCell ref="C131:E131"/>
    <mergeCell ref="A132:B132"/>
    <mergeCell ref="C132:E135"/>
    <mergeCell ref="A133:B133"/>
    <mergeCell ref="A134:B134"/>
  </mergeCells>
  <phoneticPr fontId="46" type="noConversion"/>
  <conditionalFormatting sqref="B173:B1048576">
    <cfRule type="duplicateValues" dxfId="110" priority="131462"/>
  </conditionalFormatting>
  <conditionalFormatting sqref="B1:B7 B124:B146 B102:B122 B71:B100 B57:B69 B9:B55">
    <cfRule type="duplicateValues" dxfId="109" priority="2"/>
  </conditionalFormatting>
  <conditionalFormatting sqref="E1:E146">
    <cfRule type="duplicateValues" dxfId="108" priority="1"/>
  </conditionalFormatting>
  <conditionalFormatting sqref="B152:B153">
    <cfRule type="duplicateValues" dxfId="107" priority="131482"/>
  </conditionalFormatting>
  <conditionalFormatting sqref="E152:E153">
    <cfRule type="duplicateValues" dxfId="106" priority="13148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2021-08-30T21:22:03Z</dcterms:modified>
</cp:coreProperties>
</file>