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1\"/>
    </mc:Choice>
  </mc:AlternateContent>
  <bookViews>
    <workbookView xWindow="0" yWindow="0" windowWidth="8430" windowHeight="6720" tabRatio="596" firstSheet="8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REPORTE!$A$4:$Q$260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68" i="16" l="1"/>
  <c r="B154" i="16"/>
  <c r="B112" i="16"/>
  <c r="B102" i="16"/>
  <c r="B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B176" i="16"/>
  <c r="C175" i="16"/>
  <c r="A175" i="16"/>
  <c r="C174" i="16"/>
  <c r="A174" i="16"/>
  <c r="C173" i="16"/>
  <c r="A173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A179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 l="1"/>
  <c r="G5" i="1"/>
  <c r="H5" i="1"/>
  <c r="I5" i="1"/>
  <c r="J5" i="1"/>
  <c r="K5" i="1"/>
  <c r="F189" i="1"/>
  <c r="G189" i="1"/>
  <c r="H189" i="1"/>
  <c r="I189" i="1"/>
  <c r="J189" i="1"/>
  <c r="K189" i="1"/>
  <c r="F91" i="1"/>
  <c r="G91" i="1"/>
  <c r="H91" i="1"/>
  <c r="I91" i="1"/>
  <c r="J91" i="1"/>
  <c r="K91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90" i="1"/>
  <c r="G90" i="1"/>
  <c r="H90" i="1"/>
  <c r="I90" i="1"/>
  <c r="J90" i="1"/>
  <c r="K90" i="1"/>
  <c r="F225" i="1"/>
  <c r="G225" i="1"/>
  <c r="H225" i="1"/>
  <c r="I225" i="1"/>
  <c r="J225" i="1"/>
  <c r="K225" i="1"/>
  <c r="F228" i="1"/>
  <c r="G228" i="1"/>
  <c r="H228" i="1"/>
  <c r="I228" i="1"/>
  <c r="J228" i="1"/>
  <c r="K228" i="1"/>
  <c r="F144" i="1"/>
  <c r="G144" i="1"/>
  <c r="H144" i="1"/>
  <c r="I144" i="1"/>
  <c r="J144" i="1"/>
  <c r="K144" i="1"/>
  <c r="F246" i="1"/>
  <c r="G246" i="1"/>
  <c r="H246" i="1"/>
  <c r="I246" i="1"/>
  <c r="J246" i="1"/>
  <c r="K246" i="1"/>
  <c r="F240" i="1"/>
  <c r="G240" i="1"/>
  <c r="H240" i="1"/>
  <c r="I240" i="1"/>
  <c r="J240" i="1"/>
  <c r="K240" i="1"/>
  <c r="F238" i="1"/>
  <c r="G238" i="1"/>
  <c r="H238" i="1"/>
  <c r="I238" i="1"/>
  <c r="J238" i="1"/>
  <c r="K238" i="1"/>
  <c r="F236" i="1"/>
  <c r="G236" i="1"/>
  <c r="H236" i="1"/>
  <c r="I236" i="1"/>
  <c r="J236" i="1"/>
  <c r="K236" i="1"/>
  <c r="F234" i="1"/>
  <c r="G234" i="1"/>
  <c r="H234" i="1"/>
  <c r="I234" i="1"/>
  <c r="J234" i="1"/>
  <c r="K234" i="1"/>
  <c r="F244" i="1"/>
  <c r="G244" i="1"/>
  <c r="H244" i="1"/>
  <c r="I244" i="1"/>
  <c r="J244" i="1"/>
  <c r="K244" i="1"/>
  <c r="F232" i="1"/>
  <c r="G232" i="1"/>
  <c r="H232" i="1"/>
  <c r="I232" i="1"/>
  <c r="J232" i="1"/>
  <c r="K232" i="1"/>
  <c r="F219" i="1"/>
  <c r="G219" i="1"/>
  <c r="H219" i="1"/>
  <c r="I219" i="1"/>
  <c r="J219" i="1"/>
  <c r="K219" i="1"/>
  <c r="F88" i="1"/>
  <c r="G88" i="1"/>
  <c r="H88" i="1"/>
  <c r="I88" i="1"/>
  <c r="J88" i="1"/>
  <c r="K88" i="1"/>
  <c r="F89" i="1"/>
  <c r="G89" i="1"/>
  <c r="H89" i="1"/>
  <c r="I89" i="1"/>
  <c r="J89" i="1"/>
  <c r="K89" i="1"/>
  <c r="F86" i="1"/>
  <c r="G86" i="1"/>
  <c r="H86" i="1"/>
  <c r="I86" i="1"/>
  <c r="J86" i="1"/>
  <c r="K86" i="1"/>
  <c r="F87" i="1"/>
  <c r="G87" i="1"/>
  <c r="H87" i="1"/>
  <c r="I87" i="1"/>
  <c r="J87" i="1"/>
  <c r="K87" i="1"/>
  <c r="F235" i="1"/>
  <c r="G235" i="1"/>
  <c r="H235" i="1"/>
  <c r="I235" i="1"/>
  <c r="J235" i="1"/>
  <c r="K235" i="1"/>
  <c r="F233" i="1"/>
  <c r="G233" i="1"/>
  <c r="H233" i="1"/>
  <c r="I233" i="1"/>
  <c r="J233" i="1"/>
  <c r="K233" i="1"/>
  <c r="F175" i="1"/>
  <c r="G175" i="1"/>
  <c r="H175" i="1"/>
  <c r="I175" i="1"/>
  <c r="J175" i="1"/>
  <c r="K175" i="1"/>
  <c r="F254" i="1"/>
  <c r="G254" i="1"/>
  <c r="H254" i="1"/>
  <c r="I254" i="1"/>
  <c r="J254" i="1"/>
  <c r="K254" i="1"/>
  <c r="F188" i="1"/>
  <c r="G188" i="1"/>
  <c r="H188" i="1"/>
  <c r="I188" i="1"/>
  <c r="J188" i="1"/>
  <c r="K188" i="1"/>
  <c r="F195" i="1"/>
  <c r="G195" i="1"/>
  <c r="H195" i="1"/>
  <c r="I195" i="1"/>
  <c r="J195" i="1"/>
  <c r="K195" i="1"/>
  <c r="F221" i="1"/>
  <c r="G221" i="1"/>
  <c r="H221" i="1"/>
  <c r="I221" i="1"/>
  <c r="J221" i="1"/>
  <c r="K221" i="1"/>
  <c r="F179" i="1"/>
  <c r="G179" i="1"/>
  <c r="H179" i="1"/>
  <c r="I179" i="1"/>
  <c r="J179" i="1"/>
  <c r="K179" i="1"/>
  <c r="F204" i="1"/>
  <c r="G204" i="1"/>
  <c r="H204" i="1"/>
  <c r="I204" i="1"/>
  <c r="J204" i="1"/>
  <c r="K204" i="1"/>
  <c r="A5" i="1"/>
  <c r="A189" i="1"/>
  <c r="A91" i="1"/>
  <c r="A227" i="1"/>
  <c r="A226" i="1"/>
  <c r="A90" i="1"/>
  <c r="A225" i="1"/>
  <c r="A228" i="1"/>
  <c r="A144" i="1"/>
  <c r="A246" i="1"/>
  <c r="A240" i="1"/>
  <c r="A238" i="1"/>
  <c r="A236" i="1"/>
  <c r="A234" i="1"/>
  <c r="A244" i="1"/>
  <c r="A232" i="1"/>
  <c r="A219" i="1"/>
  <c r="A88" i="1"/>
  <c r="A89" i="1"/>
  <c r="A86" i="1"/>
  <c r="A87" i="1"/>
  <c r="A235" i="1"/>
  <c r="A233" i="1"/>
  <c r="A175" i="1"/>
  <c r="A254" i="1"/>
  <c r="A188" i="1"/>
  <c r="A195" i="1"/>
  <c r="A221" i="1"/>
  <c r="A179" i="1"/>
  <c r="A204" i="1"/>
  <c r="F184" i="1" l="1"/>
  <c r="G184" i="1"/>
  <c r="H184" i="1"/>
  <c r="I184" i="1"/>
  <c r="J184" i="1"/>
  <c r="K184" i="1"/>
  <c r="F217" i="1"/>
  <c r="G217" i="1"/>
  <c r="H217" i="1"/>
  <c r="I217" i="1"/>
  <c r="J217" i="1"/>
  <c r="K217" i="1"/>
  <c r="F196" i="1"/>
  <c r="G196" i="1"/>
  <c r="H196" i="1"/>
  <c r="I196" i="1"/>
  <c r="J196" i="1"/>
  <c r="K196" i="1"/>
  <c r="F202" i="1"/>
  <c r="G202" i="1"/>
  <c r="H202" i="1"/>
  <c r="I202" i="1"/>
  <c r="J202" i="1"/>
  <c r="K202" i="1"/>
  <c r="F29" i="1"/>
  <c r="G29" i="1"/>
  <c r="H29" i="1"/>
  <c r="I29" i="1"/>
  <c r="J29" i="1"/>
  <c r="K29" i="1"/>
  <c r="F208" i="1"/>
  <c r="G208" i="1"/>
  <c r="H208" i="1"/>
  <c r="I208" i="1"/>
  <c r="J208" i="1"/>
  <c r="K208" i="1"/>
  <c r="F247" i="1"/>
  <c r="G247" i="1"/>
  <c r="H247" i="1"/>
  <c r="I247" i="1"/>
  <c r="J247" i="1"/>
  <c r="K247" i="1"/>
  <c r="F214" i="1"/>
  <c r="G214" i="1"/>
  <c r="H214" i="1"/>
  <c r="I214" i="1"/>
  <c r="J214" i="1"/>
  <c r="K214" i="1"/>
  <c r="F245" i="1"/>
  <c r="G245" i="1"/>
  <c r="H245" i="1"/>
  <c r="I245" i="1"/>
  <c r="J245" i="1"/>
  <c r="K245" i="1"/>
  <c r="F220" i="1"/>
  <c r="G220" i="1"/>
  <c r="H220" i="1"/>
  <c r="I220" i="1"/>
  <c r="J220" i="1"/>
  <c r="K220" i="1"/>
  <c r="F230" i="1"/>
  <c r="G230" i="1"/>
  <c r="H230" i="1"/>
  <c r="I230" i="1"/>
  <c r="J230" i="1"/>
  <c r="K230" i="1"/>
  <c r="F146" i="1"/>
  <c r="G146" i="1"/>
  <c r="H146" i="1"/>
  <c r="I146" i="1"/>
  <c r="J146" i="1"/>
  <c r="K146" i="1"/>
  <c r="A184" i="1"/>
  <c r="A217" i="1"/>
  <c r="A196" i="1"/>
  <c r="A202" i="1"/>
  <c r="A29" i="1"/>
  <c r="A208" i="1"/>
  <c r="A247" i="1"/>
  <c r="A214" i="1"/>
  <c r="A245" i="1"/>
  <c r="A220" i="1"/>
  <c r="A230" i="1"/>
  <c r="A146" i="1"/>
  <c r="F32" i="1" l="1"/>
  <c r="G32" i="1"/>
  <c r="H32" i="1"/>
  <c r="I32" i="1"/>
  <c r="J32" i="1"/>
  <c r="K32" i="1"/>
  <c r="F31" i="1"/>
  <c r="G31" i="1"/>
  <c r="H31" i="1"/>
  <c r="I31" i="1"/>
  <c r="J31" i="1"/>
  <c r="K31" i="1"/>
  <c r="F33" i="1"/>
  <c r="G33" i="1"/>
  <c r="H33" i="1"/>
  <c r="I33" i="1"/>
  <c r="J33" i="1"/>
  <c r="K33" i="1"/>
  <c r="F30" i="1"/>
  <c r="G30" i="1"/>
  <c r="H30" i="1"/>
  <c r="I30" i="1"/>
  <c r="J30" i="1"/>
  <c r="K30" i="1"/>
  <c r="A32" i="1"/>
  <c r="A31" i="1"/>
  <c r="A33" i="1"/>
  <c r="A30" i="1"/>
  <c r="A150" i="1" l="1"/>
  <c r="A43" i="1"/>
  <c r="A44" i="1"/>
  <c r="A210" i="1"/>
  <c r="A173" i="1"/>
  <c r="A260" i="1"/>
  <c r="A190" i="1"/>
  <c r="A203" i="1"/>
  <c r="A197" i="1"/>
  <c r="A231" i="1"/>
  <c r="A201" i="1"/>
  <c r="A127" i="1"/>
  <c r="A229" i="1"/>
  <c r="A248" i="1"/>
  <c r="A147" i="1"/>
  <c r="A137" i="1"/>
  <c r="A141" i="1"/>
  <c r="A135" i="1"/>
  <c r="A211" i="1"/>
  <c r="A143" i="1"/>
  <c r="A157" i="1"/>
  <c r="A139" i="1"/>
  <c r="A63" i="1"/>
  <c r="A22" i="1"/>
  <c r="A257" i="1"/>
  <c r="A66" i="1"/>
  <c r="A70" i="1"/>
  <c r="A129" i="1"/>
  <c r="F150" i="1"/>
  <c r="G150" i="1"/>
  <c r="H150" i="1"/>
  <c r="I150" i="1"/>
  <c r="J150" i="1"/>
  <c r="K150" i="1"/>
  <c r="F43" i="1"/>
  <c r="G43" i="1"/>
  <c r="H43" i="1"/>
  <c r="I43" i="1"/>
  <c r="J43" i="1"/>
  <c r="K43" i="1"/>
  <c r="F44" i="1"/>
  <c r="G44" i="1"/>
  <c r="H44" i="1"/>
  <c r="I44" i="1"/>
  <c r="J44" i="1"/>
  <c r="K44" i="1"/>
  <c r="F210" i="1"/>
  <c r="G210" i="1"/>
  <c r="H210" i="1"/>
  <c r="I210" i="1"/>
  <c r="J210" i="1"/>
  <c r="K210" i="1"/>
  <c r="F173" i="1"/>
  <c r="G173" i="1"/>
  <c r="H173" i="1"/>
  <c r="I173" i="1"/>
  <c r="J173" i="1"/>
  <c r="K173" i="1"/>
  <c r="F260" i="1"/>
  <c r="G260" i="1"/>
  <c r="H260" i="1"/>
  <c r="I260" i="1"/>
  <c r="J260" i="1"/>
  <c r="K260" i="1"/>
  <c r="F190" i="1"/>
  <c r="G190" i="1"/>
  <c r="H190" i="1"/>
  <c r="I190" i="1"/>
  <c r="J190" i="1"/>
  <c r="K190" i="1"/>
  <c r="F203" i="1"/>
  <c r="G203" i="1"/>
  <c r="H203" i="1"/>
  <c r="I203" i="1"/>
  <c r="J203" i="1"/>
  <c r="K203" i="1"/>
  <c r="F197" i="1"/>
  <c r="G197" i="1"/>
  <c r="H197" i="1"/>
  <c r="I197" i="1"/>
  <c r="J197" i="1"/>
  <c r="K197" i="1"/>
  <c r="F231" i="1"/>
  <c r="G231" i="1"/>
  <c r="H231" i="1"/>
  <c r="I231" i="1"/>
  <c r="J231" i="1"/>
  <c r="K231" i="1"/>
  <c r="F201" i="1"/>
  <c r="G201" i="1"/>
  <c r="H201" i="1"/>
  <c r="I201" i="1"/>
  <c r="J201" i="1"/>
  <c r="K201" i="1"/>
  <c r="F127" i="1"/>
  <c r="G127" i="1"/>
  <c r="H127" i="1"/>
  <c r="I127" i="1"/>
  <c r="J127" i="1"/>
  <c r="K127" i="1"/>
  <c r="F229" i="1"/>
  <c r="G229" i="1"/>
  <c r="H229" i="1"/>
  <c r="I229" i="1"/>
  <c r="J229" i="1"/>
  <c r="K229" i="1"/>
  <c r="F248" i="1"/>
  <c r="G248" i="1"/>
  <c r="H248" i="1"/>
  <c r="I248" i="1"/>
  <c r="J248" i="1"/>
  <c r="K248" i="1"/>
  <c r="F147" i="1"/>
  <c r="G147" i="1"/>
  <c r="H147" i="1"/>
  <c r="I147" i="1"/>
  <c r="J147" i="1"/>
  <c r="K147" i="1"/>
  <c r="F137" i="1"/>
  <c r="G137" i="1"/>
  <c r="H137" i="1"/>
  <c r="I137" i="1"/>
  <c r="J137" i="1"/>
  <c r="K137" i="1"/>
  <c r="F141" i="1"/>
  <c r="G141" i="1"/>
  <c r="H141" i="1"/>
  <c r="I141" i="1"/>
  <c r="J141" i="1"/>
  <c r="K141" i="1"/>
  <c r="F135" i="1"/>
  <c r="G135" i="1"/>
  <c r="H135" i="1"/>
  <c r="I135" i="1"/>
  <c r="J135" i="1"/>
  <c r="K135" i="1"/>
  <c r="F211" i="1"/>
  <c r="G211" i="1"/>
  <c r="H211" i="1"/>
  <c r="I211" i="1"/>
  <c r="J211" i="1"/>
  <c r="K211" i="1"/>
  <c r="F143" i="1"/>
  <c r="G143" i="1"/>
  <c r="H143" i="1"/>
  <c r="I143" i="1"/>
  <c r="J143" i="1"/>
  <c r="K143" i="1"/>
  <c r="F157" i="1"/>
  <c r="G157" i="1"/>
  <c r="H157" i="1"/>
  <c r="I157" i="1"/>
  <c r="J157" i="1"/>
  <c r="K157" i="1"/>
  <c r="F139" i="1"/>
  <c r="G139" i="1"/>
  <c r="H139" i="1"/>
  <c r="I139" i="1"/>
  <c r="J139" i="1"/>
  <c r="K139" i="1"/>
  <c r="F63" i="1"/>
  <c r="G63" i="1"/>
  <c r="H63" i="1"/>
  <c r="I63" i="1"/>
  <c r="J63" i="1"/>
  <c r="K63" i="1"/>
  <c r="F22" i="1"/>
  <c r="G22" i="1"/>
  <c r="H22" i="1"/>
  <c r="I22" i="1"/>
  <c r="J22" i="1"/>
  <c r="K22" i="1"/>
  <c r="F257" i="1"/>
  <c r="G257" i="1"/>
  <c r="H257" i="1"/>
  <c r="I257" i="1"/>
  <c r="J257" i="1"/>
  <c r="K257" i="1"/>
  <c r="F66" i="1"/>
  <c r="G66" i="1"/>
  <c r="H66" i="1"/>
  <c r="I66" i="1"/>
  <c r="J66" i="1"/>
  <c r="K66" i="1"/>
  <c r="F70" i="1"/>
  <c r="G70" i="1"/>
  <c r="H70" i="1"/>
  <c r="I70" i="1"/>
  <c r="J70" i="1"/>
  <c r="K70" i="1"/>
  <c r="F129" i="1"/>
  <c r="G129" i="1"/>
  <c r="H129" i="1"/>
  <c r="I129" i="1"/>
  <c r="J129" i="1"/>
  <c r="K129" i="1"/>
  <c r="F84" i="1" l="1"/>
  <c r="G84" i="1"/>
  <c r="H84" i="1"/>
  <c r="I84" i="1"/>
  <c r="J84" i="1"/>
  <c r="K84" i="1"/>
  <c r="F85" i="1"/>
  <c r="G85" i="1"/>
  <c r="H85" i="1"/>
  <c r="I85" i="1"/>
  <c r="J85" i="1"/>
  <c r="K85" i="1"/>
  <c r="F76" i="1"/>
  <c r="G76" i="1"/>
  <c r="H76" i="1"/>
  <c r="I76" i="1"/>
  <c r="J76" i="1"/>
  <c r="K76" i="1"/>
  <c r="F45" i="1"/>
  <c r="G45" i="1"/>
  <c r="H45" i="1"/>
  <c r="I45" i="1"/>
  <c r="J45" i="1"/>
  <c r="K45" i="1"/>
  <c r="A84" i="1"/>
  <c r="A85" i="1"/>
  <c r="A76" i="1"/>
  <c r="A45" i="1"/>
  <c r="F102" i="1"/>
  <c r="G102" i="1"/>
  <c r="H102" i="1"/>
  <c r="I102" i="1"/>
  <c r="J102" i="1"/>
  <c r="K102" i="1"/>
  <c r="F77" i="1"/>
  <c r="G77" i="1"/>
  <c r="H77" i="1"/>
  <c r="I77" i="1"/>
  <c r="J77" i="1"/>
  <c r="K77" i="1"/>
  <c r="F158" i="1"/>
  <c r="G158" i="1"/>
  <c r="H158" i="1"/>
  <c r="I158" i="1"/>
  <c r="J158" i="1"/>
  <c r="K158" i="1"/>
  <c r="F20" i="1"/>
  <c r="G20" i="1"/>
  <c r="H20" i="1"/>
  <c r="I20" i="1"/>
  <c r="J20" i="1"/>
  <c r="K20" i="1"/>
  <c r="F160" i="1"/>
  <c r="G160" i="1"/>
  <c r="H160" i="1"/>
  <c r="I160" i="1"/>
  <c r="J160" i="1"/>
  <c r="K160" i="1"/>
  <c r="F53" i="1"/>
  <c r="G53" i="1"/>
  <c r="H53" i="1"/>
  <c r="I53" i="1"/>
  <c r="J53" i="1"/>
  <c r="K53" i="1"/>
  <c r="F253" i="1"/>
  <c r="G253" i="1"/>
  <c r="H253" i="1"/>
  <c r="I253" i="1"/>
  <c r="J253" i="1"/>
  <c r="K253" i="1"/>
  <c r="F259" i="1"/>
  <c r="G259" i="1"/>
  <c r="H259" i="1"/>
  <c r="I259" i="1"/>
  <c r="J259" i="1"/>
  <c r="K259" i="1"/>
  <c r="F107" i="1"/>
  <c r="G107" i="1"/>
  <c r="H107" i="1"/>
  <c r="I107" i="1"/>
  <c r="J107" i="1"/>
  <c r="K107" i="1"/>
  <c r="F125" i="1"/>
  <c r="G125" i="1"/>
  <c r="H125" i="1"/>
  <c r="I125" i="1"/>
  <c r="J125" i="1"/>
  <c r="K125" i="1"/>
  <c r="F54" i="1"/>
  <c r="G54" i="1"/>
  <c r="H54" i="1"/>
  <c r="I54" i="1"/>
  <c r="J54" i="1"/>
  <c r="K54" i="1"/>
  <c r="F52" i="1"/>
  <c r="G52" i="1"/>
  <c r="H52" i="1"/>
  <c r="I52" i="1"/>
  <c r="J52" i="1"/>
  <c r="K52" i="1"/>
  <c r="F152" i="1"/>
  <c r="G152" i="1"/>
  <c r="H152" i="1"/>
  <c r="I152" i="1"/>
  <c r="J152" i="1"/>
  <c r="K152" i="1"/>
  <c r="F252" i="1"/>
  <c r="G252" i="1"/>
  <c r="H252" i="1"/>
  <c r="I252" i="1"/>
  <c r="J252" i="1"/>
  <c r="K252" i="1"/>
  <c r="F115" i="1"/>
  <c r="G115" i="1"/>
  <c r="H115" i="1"/>
  <c r="I115" i="1"/>
  <c r="J115" i="1"/>
  <c r="K115" i="1"/>
  <c r="F132" i="1"/>
  <c r="G132" i="1"/>
  <c r="H132" i="1"/>
  <c r="I132" i="1"/>
  <c r="J132" i="1"/>
  <c r="K132" i="1"/>
  <c r="F119" i="1"/>
  <c r="G119" i="1"/>
  <c r="H119" i="1"/>
  <c r="I119" i="1"/>
  <c r="J119" i="1"/>
  <c r="K119" i="1"/>
  <c r="F110" i="1"/>
  <c r="G110" i="1"/>
  <c r="H110" i="1"/>
  <c r="I110" i="1"/>
  <c r="J110" i="1"/>
  <c r="K110" i="1"/>
  <c r="F243" i="1"/>
  <c r="G243" i="1"/>
  <c r="H243" i="1"/>
  <c r="I243" i="1"/>
  <c r="J243" i="1"/>
  <c r="K243" i="1"/>
  <c r="F118" i="1"/>
  <c r="G118" i="1"/>
  <c r="H118" i="1"/>
  <c r="I118" i="1"/>
  <c r="J118" i="1"/>
  <c r="K118" i="1"/>
  <c r="F241" i="1"/>
  <c r="G241" i="1"/>
  <c r="H241" i="1"/>
  <c r="I241" i="1"/>
  <c r="J241" i="1"/>
  <c r="K241" i="1"/>
  <c r="F249" i="1"/>
  <c r="G249" i="1"/>
  <c r="H249" i="1"/>
  <c r="I249" i="1"/>
  <c r="J249" i="1"/>
  <c r="K249" i="1"/>
  <c r="F215" i="1"/>
  <c r="G215" i="1"/>
  <c r="H215" i="1"/>
  <c r="I215" i="1"/>
  <c r="J215" i="1"/>
  <c r="K215" i="1"/>
  <c r="A102" i="1"/>
  <c r="A77" i="1"/>
  <c r="A158" i="1"/>
  <c r="A20" i="1"/>
  <c r="A160" i="1"/>
  <c r="A53" i="1"/>
  <c r="A253" i="1"/>
  <c r="A259" i="1"/>
  <c r="A107" i="1"/>
  <c r="A125" i="1"/>
  <c r="A54" i="1"/>
  <c r="A52" i="1"/>
  <c r="A152" i="1"/>
  <c r="A252" i="1"/>
  <c r="A115" i="1"/>
  <c r="A132" i="1"/>
  <c r="A119" i="1"/>
  <c r="A110" i="1"/>
  <c r="A243" i="1"/>
  <c r="A118" i="1"/>
  <c r="A241" i="1"/>
  <c r="A249" i="1"/>
  <c r="A215" i="1"/>
  <c r="F100" i="1" l="1"/>
  <c r="G100" i="1"/>
  <c r="H100" i="1"/>
  <c r="I100" i="1"/>
  <c r="J100" i="1"/>
  <c r="K100" i="1"/>
  <c r="F140" i="1"/>
  <c r="G140" i="1"/>
  <c r="H140" i="1"/>
  <c r="I140" i="1"/>
  <c r="J140" i="1"/>
  <c r="K140" i="1"/>
  <c r="F35" i="1"/>
  <c r="G35" i="1"/>
  <c r="H35" i="1"/>
  <c r="I35" i="1"/>
  <c r="J35" i="1"/>
  <c r="K35" i="1"/>
  <c r="F34" i="1"/>
  <c r="G34" i="1"/>
  <c r="H34" i="1"/>
  <c r="I34" i="1"/>
  <c r="J34" i="1"/>
  <c r="K34" i="1"/>
  <c r="F136" i="1"/>
  <c r="G136" i="1"/>
  <c r="H136" i="1"/>
  <c r="I136" i="1"/>
  <c r="J136" i="1"/>
  <c r="K136" i="1"/>
  <c r="F68" i="1"/>
  <c r="G68" i="1"/>
  <c r="H68" i="1"/>
  <c r="I68" i="1"/>
  <c r="J68" i="1"/>
  <c r="K68" i="1"/>
  <c r="A100" i="1"/>
  <c r="A140" i="1"/>
  <c r="A35" i="1"/>
  <c r="A34" i="1"/>
  <c r="A136" i="1"/>
  <c r="A68" i="1"/>
  <c r="F198" i="1" l="1"/>
  <c r="G198" i="1"/>
  <c r="H198" i="1"/>
  <c r="I198" i="1"/>
  <c r="J198" i="1"/>
  <c r="K198" i="1"/>
  <c r="F17" i="1"/>
  <c r="G17" i="1"/>
  <c r="H17" i="1"/>
  <c r="I17" i="1"/>
  <c r="J17" i="1"/>
  <c r="K17" i="1"/>
  <c r="F209" i="1"/>
  <c r="G209" i="1"/>
  <c r="H209" i="1"/>
  <c r="I209" i="1"/>
  <c r="J209" i="1"/>
  <c r="K209" i="1"/>
  <c r="F192" i="1"/>
  <c r="G192" i="1"/>
  <c r="H192" i="1"/>
  <c r="I192" i="1"/>
  <c r="J192" i="1"/>
  <c r="K192" i="1"/>
  <c r="F12" i="1"/>
  <c r="G12" i="1"/>
  <c r="H12" i="1"/>
  <c r="I12" i="1"/>
  <c r="J12" i="1"/>
  <c r="K12" i="1"/>
  <c r="F186" i="1"/>
  <c r="G186" i="1"/>
  <c r="H186" i="1"/>
  <c r="I186" i="1"/>
  <c r="J186" i="1"/>
  <c r="K186" i="1"/>
  <c r="F10" i="1"/>
  <c r="G10" i="1"/>
  <c r="H10" i="1"/>
  <c r="I10" i="1"/>
  <c r="J10" i="1"/>
  <c r="K10" i="1"/>
  <c r="F180" i="1"/>
  <c r="G180" i="1"/>
  <c r="H180" i="1"/>
  <c r="I180" i="1"/>
  <c r="J180" i="1"/>
  <c r="K180" i="1"/>
  <c r="F24" i="1"/>
  <c r="G24" i="1"/>
  <c r="H24" i="1"/>
  <c r="I24" i="1"/>
  <c r="J24" i="1"/>
  <c r="K24" i="1"/>
  <c r="F19" i="1"/>
  <c r="G19" i="1"/>
  <c r="H19" i="1"/>
  <c r="I19" i="1"/>
  <c r="J19" i="1"/>
  <c r="K19" i="1"/>
  <c r="F18" i="1"/>
  <c r="G18" i="1"/>
  <c r="H18" i="1"/>
  <c r="I18" i="1"/>
  <c r="J18" i="1"/>
  <c r="K18" i="1"/>
  <c r="F207" i="1"/>
  <c r="G207" i="1"/>
  <c r="H207" i="1"/>
  <c r="I207" i="1"/>
  <c r="J207" i="1"/>
  <c r="K207" i="1"/>
  <c r="F182" i="1"/>
  <c r="G182" i="1"/>
  <c r="H182" i="1"/>
  <c r="I182" i="1"/>
  <c r="J182" i="1"/>
  <c r="K182" i="1"/>
  <c r="F27" i="1"/>
  <c r="G27" i="1"/>
  <c r="H27" i="1"/>
  <c r="I27" i="1"/>
  <c r="J27" i="1"/>
  <c r="K27" i="1"/>
  <c r="F42" i="1"/>
  <c r="G42" i="1"/>
  <c r="H42" i="1"/>
  <c r="I42" i="1"/>
  <c r="J42" i="1"/>
  <c r="K42" i="1"/>
  <c r="F251" i="1"/>
  <c r="G251" i="1"/>
  <c r="H251" i="1"/>
  <c r="I251" i="1"/>
  <c r="J251" i="1"/>
  <c r="K251" i="1"/>
  <c r="F133" i="1"/>
  <c r="G133" i="1"/>
  <c r="H133" i="1"/>
  <c r="I133" i="1"/>
  <c r="J133" i="1"/>
  <c r="K133" i="1"/>
  <c r="F161" i="1"/>
  <c r="G161" i="1"/>
  <c r="H161" i="1"/>
  <c r="I161" i="1"/>
  <c r="J161" i="1"/>
  <c r="K161" i="1"/>
  <c r="F134" i="1"/>
  <c r="G134" i="1"/>
  <c r="H134" i="1"/>
  <c r="I134" i="1"/>
  <c r="J134" i="1"/>
  <c r="K134" i="1"/>
  <c r="F73" i="1"/>
  <c r="G73" i="1"/>
  <c r="H73" i="1"/>
  <c r="I73" i="1"/>
  <c r="J73" i="1"/>
  <c r="K73" i="1"/>
  <c r="F69" i="1"/>
  <c r="G69" i="1"/>
  <c r="H69" i="1"/>
  <c r="I69" i="1"/>
  <c r="J69" i="1"/>
  <c r="K69" i="1"/>
  <c r="F242" i="1"/>
  <c r="G242" i="1"/>
  <c r="H242" i="1"/>
  <c r="I242" i="1"/>
  <c r="J242" i="1"/>
  <c r="K242" i="1"/>
  <c r="F222" i="1"/>
  <c r="G222" i="1"/>
  <c r="H222" i="1"/>
  <c r="I222" i="1"/>
  <c r="J222" i="1"/>
  <c r="K222" i="1"/>
  <c r="F117" i="1"/>
  <c r="G117" i="1"/>
  <c r="H117" i="1"/>
  <c r="I117" i="1"/>
  <c r="J117" i="1"/>
  <c r="K117" i="1"/>
  <c r="F155" i="1"/>
  <c r="G155" i="1"/>
  <c r="H155" i="1"/>
  <c r="I155" i="1"/>
  <c r="J155" i="1"/>
  <c r="K155" i="1"/>
  <c r="F57" i="1"/>
  <c r="G57" i="1"/>
  <c r="H57" i="1"/>
  <c r="I57" i="1"/>
  <c r="J57" i="1"/>
  <c r="K57" i="1"/>
  <c r="F151" i="1"/>
  <c r="G151" i="1"/>
  <c r="H151" i="1"/>
  <c r="I151" i="1"/>
  <c r="J151" i="1"/>
  <c r="K151" i="1"/>
  <c r="F62" i="1"/>
  <c r="G62" i="1"/>
  <c r="H62" i="1"/>
  <c r="I62" i="1"/>
  <c r="J62" i="1"/>
  <c r="K62" i="1"/>
  <c r="F97" i="1"/>
  <c r="G97" i="1"/>
  <c r="H97" i="1"/>
  <c r="I97" i="1"/>
  <c r="J97" i="1"/>
  <c r="K97" i="1"/>
  <c r="F108" i="1"/>
  <c r="G108" i="1"/>
  <c r="H108" i="1"/>
  <c r="I108" i="1"/>
  <c r="J108" i="1"/>
  <c r="K108" i="1"/>
  <c r="F145" i="1"/>
  <c r="G145" i="1"/>
  <c r="H145" i="1"/>
  <c r="I145" i="1"/>
  <c r="J145" i="1"/>
  <c r="K145" i="1"/>
  <c r="F75" i="1"/>
  <c r="G75" i="1"/>
  <c r="H75" i="1"/>
  <c r="I75" i="1"/>
  <c r="J75" i="1"/>
  <c r="K75" i="1"/>
  <c r="F39" i="1"/>
  <c r="G39" i="1"/>
  <c r="H39" i="1"/>
  <c r="I39" i="1"/>
  <c r="J39" i="1"/>
  <c r="K39" i="1"/>
  <c r="F164" i="1"/>
  <c r="G164" i="1"/>
  <c r="H164" i="1"/>
  <c r="I164" i="1"/>
  <c r="J164" i="1"/>
  <c r="K164" i="1"/>
  <c r="F191" i="1"/>
  <c r="G191" i="1"/>
  <c r="H191" i="1"/>
  <c r="I191" i="1"/>
  <c r="J191" i="1"/>
  <c r="K191" i="1"/>
  <c r="F25" i="1"/>
  <c r="G25" i="1"/>
  <c r="H25" i="1"/>
  <c r="I25" i="1"/>
  <c r="J25" i="1"/>
  <c r="K25" i="1"/>
  <c r="F23" i="1"/>
  <c r="G23" i="1"/>
  <c r="H23" i="1"/>
  <c r="I23" i="1"/>
  <c r="J23" i="1"/>
  <c r="K23" i="1"/>
  <c r="F37" i="1"/>
  <c r="G37" i="1"/>
  <c r="H37" i="1"/>
  <c r="I37" i="1"/>
  <c r="J37" i="1"/>
  <c r="K37" i="1"/>
  <c r="F41" i="1"/>
  <c r="G41" i="1"/>
  <c r="H41" i="1"/>
  <c r="I41" i="1"/>
  <c r="J41" i="1"/>
  <c r="K41" i="1"/>
  <c r="F47" i="1"/>
  <c r="G47" i="1"/>
  <c r="H47" i="1"/>
  <c r="I47" i="1"/>
  <c r="J47" i="1"/>
  <c r="K47" i="1"/>
  <c r="F50" i="1"/>
  <c r="G50" i="1"/>
  <c r="H50" i="1"/>
  <c r="I50" i="1"/>
  <c r="J50" i="1"/>
  <c r="K50" i="1"/>
  <c r="F212" i="1"/>
  <c r="G212" i="1"/>
  <c r="H212" i="1"/>
  <c r="I212" i="1"/>
  <c r="J212" i="1"/>
  <c r="K212" i="1"/>
  <c r="F51" i="1"/>
  <c r="G51" i="1"/>
  <c r="H51" i="1"/>
  <c r="I51" i="1"/>
  <c r="J51" i="1"/>
  <c r="K51" i="1"/>
  <c r="F213" i="1"/>
  <c r="G213" i="1"/>
  <c r="H213" i="1"/>
  <c r="I213" i="1"/>
  <c r="J213" i="1"/>
  <c r="K213" i="1"/>
  <c r="A198" i="1"/>
  <c r="A17" i="1"/>
  <c r="A209" i="1"/>
  <c r="A192" i="1"/>
  <c r="A12" i="1"/>
  <c r="A186" i="1"/>
  <c r="A10" i="1"/>
  <c r="A180" i="1"/>
  <c r="A24" i="1"/>
  <c r="A19" i="1"/>
  <c r="A18" i="1"/>
  <c r="A207" i="1"/>
  <c r="A182" i="1"/>
  <c r="A27" i="1"/>
  <c r="A42" i="1"/>
  <c r="A251" i="1"/>
  <c r="A133" i="1"/>
  <c r="A161" i="1"/>
  <c r="A134" i="1"/>
  <c r="A73" i="1"/>
  <c r="A69" i="1"/>
  <c r="A242" i="1"/>
  <c r="A222" i="1"/>
  <c r="A117" i="1"/>
  <c r="A155" i="1"/>
  <c r="A57" i="1"/>
  <c r="A151" i="1"/>
  <c r="A62" i="1"/>
  <c r="A97" i="1"/>
  <c r="A108" i="1"/>
  <c r="A145" i="1"/>
  <c r="A75" i="1"/>
  <c r="A39" i="1"/>
  <c r="A164" i="1"/>
  <c r="A191" i="1"/>
  <c r="A25" i="1"/>
  <c r="A23" i="1"/>
  <c r="A37" i="1"/>
  <c r="A41" i="1"/>
  <c r="A47" i="1"/>
  <c r="A50" i="1"/>
  <c r="A212" i="1"/>
  <c r="A51" i="1"/>
  <c r="A213" i="1"/>
  <c r="K59" i="1" l="1"/>
  <c r="F15" i="1" l="1"/>
  <c r="G15" i="1"/>
  <c r="H15" i="1"/>
  <c r="I15" i="1"/>
  <c r="J15" i="1"/>
  <c r="K15" i="1"/>
  <c r="F21" i="1"/>
  <c r="G21" i="1"/>
  <c r="H21" i="1"/>
  <c r="I21" i="1"/>
  <c r="J21" i="1"/>
  <c r="K21" i="1"/>
  <c r="F124" i="1"/>
  <c r="G124" i="1"/>
  <c r="H124" i="1"/>
  <c r="I124" i="1"/>
  <c r="J124" i="1"/>
  <c r="K124" i="1"/>
  <c r="F255" i="1"/>
  <c r="G255" i="1"/>
  <c r="H255" i="1"/>
  <c r="I255" i="1"/>
  <c r="J255" i="1"/>
  <c r="K255" i="1"/>
  <c r="F99" i="1"/>
  <c r="G99" i="1"/>
  <c r="H99" i="1"/>
  <c r="I99" i="1"/>
  <c r="J99" i="1"/>
  <c r="K99" i="1"/>
  <c r="F122" i="1"/>
  <c r="G122" i="1"/>
  <c r="H122" i="1"/>
  <c r="I122" i="1"/>
  <c r="J122" i="1"/>
  <c r="K122" i="1"/>
  <c r="F113" i="1"/>
  <c r="G113" i="1"/>
  <c r="H113" i="1"/>
  <c r="I113" i="1"/>
  <c r="J113" i="1"/>
  <c r="K113" i="1"/>
  <c r="F101" i="1"/>
  <c r="G101" i="1"/>
  <c r="H101" i="1"/>
  <c r="I101" i="1"/>
  <c r="J101" i="1"/>
  <c r="K101" i="1"/>
  <c r="F92" i="1"/>
  <c r="G92" i="1"/>
  <c r="H92" i="1"/>
  <c r="I92" i="1"/>
  <c r="J92" i="1"/>
  <c r="K92" i="1"/>
  <c r="A15" i="1"/>
  <c r="A21" i="1"/>
  <c r="A124" i="1"/>
  <c r="A255" i="1"/>
  <c r="A99" i="1"/>
  <c r="A122" i="1"/>
  <c r="A113" i="1"/>
  <c r="A101" i="1"/>
  <c r="A92" i="1"/>
  <c r="A239" i="1"/>
  <c r="A250" i="1"/>
  <c r="A38" i="1"/>
  <c r="A78" i="1"/>
  <c r="A95" i="1"/>
  <c r="A153" i="1"/>
  <c r="A114" i="1"/>
  <c r="A71" i="1"/>
  <c r="A120" i="1"/>
  <c r="A142" i="1"/>
  <c r="A105" i="1"/>
  <c r="A131" i="1"/>
  <c r="A156" i="1"/>
  <c r="A256" i="1"/>
  <c r="A83" i="1"/>
  <c r="A121" i="1"/>
  <c r="A165" i="1"/>
  <c r="F239" i="1"/>
  <c r="G239" i="1"/>
  <c r="H239" i="1"/>
  <c r="I239" i="1"/>
  <c r="J239" i="1"/>
  <c r="K239" i="1"/>
  <c r="F250" i="1"/>
  <c r="G250" i="1"/>
  <c r="H250" i="1"/>
  <c r="I250" i="1"/>
  <c r="J250" i="1"/>
  <c r="K250" i="1"/>
  <c r="F38" i="1"/>
  <c r="G38" i="1"/>
  <c r="H38" i="1"/>
  <c r="I38" i="1"/>
  <c r="J38" i="1"/>
  <c r="K38" i="1"/>
  <c r="F78" i="1"/>
  <c r="G78" i="1"/>
  <c r="H78" i="1"/>
  <c r="I78" i="1"/>
  <c r="J78" i="1"/>
  <c r="K78" i="1"/>
  <c r="F95" i="1"/>
  <c r="G95" i="1"/>
  <c r="H95" i="1"/>
  <c r="I95" i="1"/>
  <c r="J95" i="1"/>
  <c r="K95" i="1"/>
  <c r="F153" i="1"/>
  <c r="G153" i="1"/>
  <c r="H153" i="1"/>
  <c r="I153" i="1"/>
  <c r="J153" i="1"/>
  <c r="K153" i="1"/>
  <c r="F114" i="1"/>
  <c r="G114" i="1"/>
  <c r="H114" i="1"/>
  <c r="I114" i="1"/>
  <c r="J114" i="1"/>
  <c r="K114" i="1"/>
  <c r="F71" i="1"/>
  <c r="G71" i="1"/>
  <c r="H71" i="1"/>
  <c r="I71" i="1"/>
  <c r="J71" i="1"/>
  <c r="K71" i="1"/>
  <c r="F120" i="1"/>
  <c r="G120" i="1"/>
  <c r="H120" i="1"/>
  <c r="I120" i="1"/>
  <c r="J120" i="1"/>
  <c r="K120" i="1"/>
  <c r="F142" i="1"/>
  <c r="G142" i="1"/>
  <c r="H142" i="1"/>
  <c r="I142" i="1"/>
  <c r="J142" i="1"/>
  <c r="K142" i="1"/>
  <c r="F105" i="1"/>
  <c r="G105" i="1"/>
  <c r="H105" i="1"/>
  <c r="I105" i="1"/>
  <c r="J105" i="1"/>
  <c r="K105" i="1"/>
  <c r="F131" i="1"/>
  <c r="G131" i="1"/>
  <c r="H131" i="1"/>
  <c r="I131" i="1"/>
  <c r="J131" i="1"/>
  <c r="K131" i="1"/>
  <c r="F156" i="1"/>
  <c r="G156" i="1"/>
  <c r="H156" i="1"/>
  <c r="I156" i="1"/>
  <c r="J156" i="1"/>
  <c r="K156" i="1"/>
  <c r="F256" i="1"/>
  <c r="G256" i="1"/>
  <c r="H256" i="1"/>
  <c r="I256" i="1"/>
  <c r="J256" i="1"/>
  <c r="K256" i="1"/>
  <c r="F83" i="1"/>
  <c r="G83" i="1"/>
  <c r="H83" i="1"/>
  <c r="I83" i="1"/>
  <c r="J83" i="1"/>
  <c r="K83" i="1"/>
  <c r="F121" i="1"/>
  <c r="G121" i="1"/>
  <c r="H121" i="1"/>
  <c r="I121" i="1"/>
  <c r="J121" i="1"/>
  <c r="K121" i="1"/>
  <c r="F165" i="1"/>
  <c r="G165" i="1"/>
  <c r="H165" i="1"/>
  <c r="I165" i="1"/>
  <c r="J165" i="1"/>
  <c r="K165" i="1"/>
  <c r="A170" i="1"/>
  <c r="A205" i="1"/>
  <c r="A183" i="1"/>
  <c r="A13" i="1"/>
  <c r="A193" i="1"/>
  <c r="A206" i="1"/>
  <c r="A6" i="1"/>
  <c r="A28" i="1"/>
  <c r="A8" i="1"/>
  <c r="A67" i="1"/>
  <c r="A123" i="1"/>
  <c r="A109" i="1"/>
  <c r="A237" i="1"/>
  <c r="A112" i="1"/>
  <c r="A149" i="1"/>
  <c r="A130" i="1"/>
  <c r="A111" i="1"/>
  <c r="A104" i="1"/>
  <c r="A172" i="1"/>
  <c r="A36" i="1"/>
  <c r="A103" i="1"/>
  <c r="A93" i="1"/>
  <c r="F205" i="1"/>
  <c r="G205" i="1"/>
  <c r="H205" i="1"/>
  <c r="I205" i="1"/>
  <c r="J205" i="1"/>
  <c r="K205" i="1"/>
  <c r="F183" i="1"/>
  <c r="G183" i="1"/>
  <c r="H183" i="1"/>
  <c r="I183" i="1"/>
  <c r="J183" i="1"/>
  <c r="K183" i="1"/>
  <c r="F13" i="1"/>
  <c r="G13" i="1"/>
  <c r="H13" i="1"/>
  <c r="I13" i="1"/>
  <c r="J13" i="1"/>
  <c r="K13" i="1"/>
  <c r="F193" i="1"/>
  <c r="G193" i="1"/>
  <c r="H193" i="1"/>
  <c r="I193" i="1"/>
  <c r="J193" i="1"/>
  <c r="K193" i="1"/>
  <c r="F206" i="1"/>
  <c r="G206" i="1"/>
  <c r="H206" i="1"/>
  <c r="I206" i="1"/>
  <c r="J206" i="1"/>
  <c r="K206" i="1"/>
  <c r="F6" i="1"/>
  <c r="G6" i="1"/>
  <c r="H6" i="1"/>
  <c r="I6" i="1"/>
  <c r="J6" i="1"/>
  <c r="K6" i="1"/>
  <c r="F28" i="1"/>
  <c r="G28" i="1"/>
  <c r="H28" i="1"/>
  <c r="I28" i="1"/>
  <c r="J28" i="1"/>
  <c r="K28" i="1"/>
  <c r="F8" i="1"/>
  <c r="G8" i="1"/>
  <c r="H8" i="1"/>
  <c r="I8" i="1"/>
  <c r="J8" i="1"/>
  <c r="K8" i="1"/>
  <c r="F67" i="1"/>
  <c r="G67" i="1"/>
  <c r="H67" i="1"/>
  <c r="I67" i="1"/>
  <c r="J67" i="1"/>
  <c r="K67" i="1"/>
  <c r="F123" i="1"/>
  <c r="G123" i="1"/>
  <c r="H123" i="1"/>
  <c r="I123" i="1"/>
  <c r="J123" i="1"/>
  <c r="K123" i="1"/>
  <c r="F109" i="1"/>
  <c r="G109" i="1"/>
  <c r="H109" i="1"/>
  <c r="I109" i="1"/>
  <c r="J109" i="1"/>
  <c r="K109" i="1"/>
  <c r="F237" i="1"/>
  <c r="G237" i="1"/>
  <c r="H237" i="1"/>
  <c r="I237" i="1"/>
  <c r="J237" i="1"/>
  <c r="K237" i="1"/>
  <c r="F112" i="1"/>
  <c r="G112" i="1"/>
  <c r="H112" i="1"/>
  <c r="I112" i="1"/>
  <c r="J112" i="1"/>
  <c r="K112" i="1"/>
  <c r="F149" i="1"/>
  <c r="G149" i="1"/>
  <c r="H149" i="1"/>
  <c r="I149" i="1"/>
  <c r="J149" i="1"/>
  <c r="K149" i="1"/>
  <c r="F130" i="1"/>
  <c r="G130" i="1"/>
  <c r="H130" i="1"/>
  <c r="I130" i="1"/>
  <c r="J130" i="1"/>
  <c r="K130" i="1"/>
  <c r="F111" i="1"/>
  <c r="G111" i="1"/>
  <c r="H111" i="1"/>
  <c r="I111" i="1"/>
  <c r="J111" i="1"/>
  <c r="K111" i="1"/>
  <c r="F104" i="1"/>
  <c r="G104" i="1"/>
  <c r="H104" i="1"/>
  <c r="I104" i="1"/>
  <c r="J104" i="1"/>
  <c r="K104" i="1"/>
  <c r="F172" i="1"/>
  <c r="G172" i="1"/>
  <c r="H172" i="1"/>
  <c r="I172" i="1"/>
  <c r="J172" i="1"/>
  <c r="K172" i="1"/>
  <c r="F36" i="1"/>
  <c r="G36" i="1"/>
  <c r="H36" i="1"/>
  <c r="I36" i="1"/>
  <c r="J36" i="1"/>
  <c r="K36" i="1"/>
  <c r="F103" i="1"/>
  <c r="G103" i="1"/>
  <c r="H103" i="1"/>
  <c r="I103" i="1"/>
  <c r="J103" i="1"/>
  <c r="K103" i="1"/>
  <c r="F93" i="1"/>
  <c r="G93" i="1"/>
  <c r="H93" i="1"/>
  <c r="I93" i="1"/>
  <c r="J93" i="1"/>
  <c r="K93" i="1"/>
  <c r="A64" i="1"/>
  <c r="F64" i="1"/>
  <c r="G64" i="1"/>
  <c r="H64" i="1"/>
  <c r="I64" i="1"/>
  <c r="J64" i="1"/>
  <c r="K64" i="1"/>
  <c r="F170" i="1" l="1"/>
  <c r="G170" i="1"/>
  <c r="H170" i="1"/>
  <c r="I170" i="1"/>
  <c r="J170" i="1"/>
  <c r="K170" i="1"/>
  <c r="A162" i="1" l="1"/>
  <c r="A49" i="1"/>
  <c r="A199" i="1"/>
  <c r="A194" i="1"/>
  <c r="A185" i="1"/>
  <c r="A187" i="1"/>
  <c r="F162" i="1"/>
  <c r="G162" i="1"/>
  <c r="H162" i="1"/>
  <c r="I162" i="1"/>
  <c r="J162" i="1"/>
  <c r="K162" i="1"/>
  <c r="F49" i="1"/>
  <c r="G49" i="1"/>
  <c r="H49" i="1"/>
  <c r="I49" i="1"/>
  <c r="J49" i="1"/>
  <c r="K49" i="1"/>
  <c r="F199" i="1"/>
  <c r="G199" i="1"/>
  <c r="H199" i="1"/>
  <c r="I199" i="1"/>
  <c r="J199" i="1"/>
  <c r="K199" i="1"/>
  <c r="F194" i="1"/>
  <c r="G194" i="1"/>
  <c r="H194" i="1"/>
  <c r="I194" i="1"/>
  <c r="J194" i="1"/>
  <c r="K194" i="1"/>
  <c r="F185" i="1"/>
  <c r="G185" i="1"/>
  <c r="H185" i="1"/>
  <c r="I185" i="1"/>
  <c r="J185" i="1"/>
  <c r="K185" i="1"/>
  <c r="F187" i="1"/>
  <c r="G187" i="1"/>
  <c r="H187" i="1"/>
  <c r="I187" i="1"/>
  <c r="J187" i="1"/>
  <c r="K187" i="1"/>
  <c r="A138" i="1"/>
  <c r="A163" i="1"/>
  <c r="A116" i="1"/>
  <c r="A98" i="1"/>
  <c r="A106" i="1"/>
  <c r="A9" i="1"/>
  <c r="A61" i="1"/>
  <c r="A26" i="1"/>
  <c r="A16" i="1"/>
  <c r="A258" i="1"/>
  <c r="A167" i="1"/>
  <c r="A166" i="1"/>
  <c r="A94" i="1"/>
  <c r="F138" i="1"/>
  <c r="G138" i="1"/>
  <c r="H138" i="1"/>
  <c r="I138" i="1"/>
  <c r="J138" i="1"/>
  <c r="K138" i="1"/>
  <c r="F163" i="1"/>
  <c r="G163" i="1"/>
  <c r="H163" i="1"/>
  <c r="I163" i="1"/>
  <c r="J163" i="1"/>
  <c r="K163" i="1"/>
  <c r="F116" i="1"/>
  <c r="G116" i="1"/>
  <c r="H116" i="1"/>
  <c r="I116" i="1"/>
  <c r="J116" i="1"/>
  <c r="K116" i="1"/>
  <c r="F98" i="1"/>
  <c r="G98" i="1"/>
  <c r="H98" i="1"/>
  <c r="I98" i="1"/>
  <c r="J98" i="1"/>
  <c r="K98" i="1"/>
  <c r="F106" i="1"/>
  <c r="G106" i="1"/>
  <c r="H106" i="1"/>
  <c r="I106" i="1"/>
  <c r="J106" i="1"/>
  <c r="K106" i="1"/>
  <c r="F9" i="1"/>
  <c r="G9" i="1"/>
  <c r="H9" i="1"/>
  <c r="I9" i="1"/>
  <c r="J9" i="1"/>
  <c r="K9" i="1"/>
  <c r="F61" i="1"/>
  <c r="G61" i="1"/>
  <c r="H61" i="1"/>
  <c r="I61" i="1"/>
  <c r="J61" i="1"/>
  <c r="K61" i="1"/>
  <c r="F26" i="1"/>
  <c r="G26" i="1"/>
  <c r="H26" i="1"/>
  <c r="I26" i="1"/>
  <c r="J26" i="1"/>
  <c r="K26" i="1"/>
  <c r="F16" i="1"/>
  <c r="G16" i="1"/>
  <c r="H16" i="1"/>
  <c r="I16" i="1"/>
  <c r="J16" i="1"/>
  <c r="K16" i="1"/>
  <c r="F258" i="1"/>
  <c r="G258" i="1"/>
  <c r="H258" i="1"/>
  <c r="I258" i="1"/>
  <c r="J258" i="1"/>
  <c r="K25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94" i="1"/>
  <c r="G94" i="1"/>
  <c r="H94" i="1"/>
  <c r="I94" i="1"/>
  <c r="J94" i="1"/>
  <c r="K94" i="1"/>
  <c r="F224" i="1" l="1"/>
  <c r="G224" i="1"/>
  <c r="H224" i="1"/>
  <c r="I224" i="1"/>
  <c r="J224" i="1"/>
  <c r="K224" i="1"/>
  <c r="F79" i="1"/>
  <c r="G79" i="1"/>
  <c r="H79" i="1"/>
  <c r="I79" i="1"/>
  <c r="J79" i="1"/>
  <c r="K79" i="1"/>
  <c r="F82" i="1"/>
  <c r="G82" i="1"/>
  <c r="H82" i="1"/>
  <c r="I82" i="1"/>
  <c r="J82" i="1"/>
  <c r="K82" i="1"/>
  <c r="F80" i="1"/>
  <c r="G80" i="1"/>
  <c r="H80" i="1"/>
  <c r="I80" i="1"/>
  <c r="J80" i="1"/>
  <c r="K80" i="1"/>
  <c r="F81" i="1"/>
  <c r="G81" i="1"/>
  <c r="H81" i="1"/>
  <c r="I81" i="1"/>
  <c r="J81" i="1"/>
  <c r="K81" i="1"/>
  <c r="F223" i="1"/>
  <c r="G223" i="1"/>
  <c r="H223" i="1"/>
  <c r="I223" i="1"/>
  <c r="J223" i="1"/>
  <c r="K223" i="1"/>
  <c r="F14" i="1"/>
  <c r="G14" i="1"/>
  <c r="H14" i="1"/>
  <c r="I14" i="1"/>
  <c r="J14" i="1"/>
  <c r="K14" i="1"/>
  <c r="F218" i="1"/>
  <c r="G218" i="1"/>
  <c r="H218" i="1"/>
  <c r="I218" i="1"/>
  <c r="J218" i="1"/>
  <c r="K218" i="1"/>
  <c r="F58" i="1"/>
  <c r="G58" i="1"/>
  <c r="H58" i="1"/>
  <c r="I58" i="1"/>
  <c r="J58" i="1"/>
  <c r="K58" i="1"/>
  <c r="F55" i="1"/>
  <c r="G55" i="1"/>
  <c r="H55" i="1"/>
  <c r="I55" i="1"/>
  <c r="J55" i="1"/>
  <c r="K55" i="1"/>
  <c r="F56" i="1"/>
  <c r="G56" i="1"/>
  <c r="H56" i="1"/>
  <c r="I56" i="1"/>
  <c r="J56" i="1"/>
  <c r="K56" i="1"/>
  <c r="F40" i="1"/>
  <c r="G40" i="1"/>
  <c r="H40" i="1"/>
  <c r="I40" i="1"/>
  <c r="J40" i="1"/>
  <c r="K40" i="1"/>
  <c r="F7" i="1"/>
  <c r="G7" i="1"/>
  <c r="H7" i="1"/>
  <c r="I7" i="1"/>
  <c r="J7" i="1"/>
  <c r="K7" i="1"/>
  <c r="F154" i="1"/>
  <c r="G154" i="1"/>
  <c r="H154" i="1"/>
  <c r="I154" i="1"/>
  <c r="J154" i="1"/>
  <c r="K154" i="1"/>
  <c r="A224" i="1"/>
  <c r="A79" i="1"/>
  <c r="A82" i="1"/>
  <c r="A80" i="1"/>
  <c r="A81" i="1"/>
  <c r="A223" i="1"/>
  <c r="A14" i="1"/>
  <c r="A218" i="1"/>
  <c r="A58" i="1"/>
  <c r="A55" i="1"/>
  <c r="A56" i="1"/>
  <c r="A40" i="1"/>
  <c r="A7" i="1"/>
  <c r="A154" i="1"/>
  <c r="F181" i="1" l="1"/>
  <c r="G181" i="1"/>
  <c r="H181" i="1"/>
  <c r="I181" i="1"/>
  <c r="J181" i="1"/>
  <c r="K181" i="1"/>
  <c r="A181" i="1"/>
  <c r="A216" i="1" l="1"/>
  <c r="F216" i="1"/>
  <c r="G216" i="1"/>
  <c r="H216" i="1"/>
  <c r="I216" i="1"/>
  <c r="J216" i="1"/>
  <c r="K216" i="1"/>
  <c r="A126" i="1"/>
  <c r="F126" i="1"/>
  <c r="G126" i="1"/>
  <c r="H126" i="1"/>
  <c r="I126" i="1"/>
  <c r="J126" i="1"/>
  <c r="K126" i="1"/>
  <c r="F128" i="1" l="1"/>
  <c r="G128" i="1"/>
  <c r="H128" i="1"/>
  <c r="I128" i="1"/>
  <c r="J128" i="1"/>
  <c r="K128" i="1"/>
  <c r="F178" i="1"/>
  <c r="G178" i="1"/>
  <c r="H178" i="1"/>
  <c r="I178" i="1"/>
  <c r="J178" i="1"/>
  <c r="K178" i="1"/>
  <c r="A48" i="1"/>
  <c r="A128" i="1"/>
  <c r="A178" i="1"/>
  <c r="A174" i="1" l="1"/>
  <c r="F174" i="1"/>
  <c r="G174" i="1"/>
  <c r="H174" i="1"/>
  <c r="I174" i="1"/>
  <c r="J174" i="1"/>
  <c r="K174" i="1"/>
  <c r="A171" i="1"/>
  <c r="F171" i="1"/>
  <c r="G171" i="1"/>
  <c r="H171" i="1"/>
  <c r="I171" i="1"/>
  <c r="J171" i="1"/>
  <c r="K171" i="1"/>
  <c r="A168" i="1"/>
  <c r="F168" i="1"/>
  <c r="G168" i="1"/>
  <c r="H168" i="1"/>
  <c r="I168" i="1"/>
  <c r="J168" i="1"/>
  <c r="K168" i="1"/>
  <c r="K48" i="1"/>
  <c r="J48" i="1"/>
  <c r="I48" i="1"/>
  <c r="H48" i="1"/>
  <c r="G48" i="1"/>
  <c r="F48" i="1"/>
  <c r="A46" i="1" l="1"/>
  <c r="F46" i="1"/>
  <c r="G46" i="1"/>
  <c r="H46" i="1"/>
  <c r="I46" i="1"/>
  <c r="J46" i="1"/>
  <c r="K46" i="1"/>
  <c r="F96" i="1" l="1"/>
  <c r="G96" i="1"/>
  <c r="H96" i="1"/>
  <c r="I96" i="1"/>
  <c r="J96" i="1"/>
  <c r="K96" i="1"/>
  <c r="F148" i="1"/>
  <c r="G148" i="1"/>
  <c r="H148" i="1"/>
  <c r="I148" i="1"/>
  <c r="J148" i="1"/>
  <c r="K148" i="1"/>
  <c r="F60" i="1"/>
  <c r="G60" i="1"/>
  <c r="H60" i="1"/>
  <c r="I60" i="1"/>
  <c r="J60" i="1"/>
  <c r="K60" i="1"/>
  <c r="F65" i="1"/>
  <c r="G65" i="1"/>
  <c r="H65" i="1"/>
  <c r="I65" i="1"/>
  <c r="J65" i="1"/>
  <c r="K65" i="1"/>
  <c r="F169" i="1"/>
  <c r="G169" i="1"/>
  <c r="H169" i="1"/>
  <c r="I169" i="1"/>
  <c r="J169" i="1"/>
  <c r="K169" i="1"/>
  <c r="F72" i="1"/>
  <c r="G72" i="1"/>
  <c r="H72" i="1"/>
  <c r="I72" i="1"/>
  <c r="J72" i="1"/>
  <c r="K72" i="1"/>
  <c r="F159" i="1"/>
  <c r="G159" i="1"/>
  <c r="H159" i="1"/>
  <c r="I159" i="1"/>
  <c r="J159" i="1"/>
  <c r="K159" i="1"/>
  <c r="A96" i="1"/>
  <c r="A148" i="1"/>
  <c r="A60" i="1"/>
  <c r="A65" i="1"/>
  <c r="A169" i="1"/>
  <c r="A72" i="1"/>
  <c r="A159" i="1"/>
  <c r="A11" i="1" l="1"/>
  <c r="F11" i="1"/>
  <c r="G11" i="1"/>
  <c r="H11" i="1"/>
  <c r="I11" i="1"/>
  <c r="J11" i="1"/>
  <c r="K11" i="1"/>
  <c r="A59" i="1"/>
  <c r="F59" i="1"/>
  <c r="G59" i="1"/>
  <c r="H59" i="1"/>
  <c r="I59" i="1"/>
  <c r="J59" i="1"/>
  <c r="A200" i="1"/>
  <c r="F200" i="1"/>
  <c r="G200" i="1"/>
  <c r="H200" i="1"/>
  <c r="I200" i="1"/>
  <c r="J200" i="1"/>
  <c r="K200" i="1"/>
  <c r="A74" i="1"/>
  <c r="F74" i="1"/>
  <c r="G74" i="1"/>
  <c r="H74" i="1"/>
  <c r="I74" i="1"/>
  <c r="J74" i="1"/>
  <c r="K74" i="1"/>
  <c r="F176" i="1" l="1"/>
  <c r="G176" i="1"/>
  <c r="H176" i="1"/>
  <c r="I176" i="1"/>
  <c r="J176" i="1"/>
  <c r="K176" i="1"/>
  <c r="A176" i="1"/>
  <c r="A177" i="1" l="1"/>
  <c r="F177" i="1"/>
  <c r="G177" i="1"/>
  <c r="H177" i="1"/>
  <c r="I177" i="1"/>
  <c r="J177" i="1"/>
  <c r="K177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<sst xmlns="http://schemas.openxmlformats.org/spreadsheetml/2006/main" count="14924" uniqueCount="2880">
  <si>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</si>
  <si>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</si>
  <si>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</si>
  <si>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</si>
  <si>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</si>
  <si>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</si>
  <si>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</si>
  <si>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</si>
  <si>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</si>
  <si>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</si>
  <si>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</si>
  <si>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</si>
  <si>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</si>
  <si>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</si>
  <si>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</si>
  <si>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</si>
  <si>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</si>
  <si>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</si>
  <si>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</si>
  <si>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</si>
  <si>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</si>
  <si>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</si>
  <si>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</si>
  <si>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</si>
  <si>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</si>
  <si>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</si>
  <si>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</si>
  <si>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</si>
  <si>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</si>
  <si>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</si>
  <si>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</si>
  <si>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</si>
  <si>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</si>
  <si>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</si>
  <si>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</si>
  <si>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</si>
  <si>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</si>
  <si>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</si>
  <si>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</si>
  <si>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</si>
  <si>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</si>
  <si>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</si>
  <si>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</si>
  <si>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</si>
  <si>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</si>
  <si>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</si>
  <si>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</si>
  <si>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</si>
  <si>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</si>
  <si>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</si>
  <si>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</si>
  <si>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</si>
  <si>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</si>
  <si>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</si>
  <si>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</si>
  <si>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</si>
  <si>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</si>
  <si>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</si>
  <si>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</si>
  <si>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</si>
  <si>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</si>
  <si>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</si>
  <si>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</si>
  <si>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</si>
  <si>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</si>
  <si>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</si>
  <si>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</si>
  <si>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</si>
  <si>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</si>
  <si>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</si>
  <si>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</si>
  <si>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</si>
  <si>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</si>
  <si>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</si>
  <si>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</si>
  <si>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</si>
  <si>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</si>
  <si>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</si>
  <si>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</si>
  <si>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</si>
  <si>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</si>
  <si>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</si>
  <si>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</si>
  <si>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</si>
  <si>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</si>
  <si>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</si>
  <si>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</si>
  <si>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</si>
  <si>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</si>
  <si>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</si>
  <si>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</si>
  <si>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</si>
  <si>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</si>
  <si>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</si>
  <si>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</si>
  <si>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</si>
  <si>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</si>
  <si>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</si>
  <si>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</si>
  <si>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</si>
  <si>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</si>
  <si>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</si>
  <si>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</si>
  <si>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</si>
  <si>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</si>
  <si>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</si>
  <si>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</si>
  <si>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</si>
  <si>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</si>
  <si>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</si>
  <si>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</si>
  <si>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</si>
  <si>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</si>
  <si>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</si>
  <si>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</si>
  <si>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</si>
  <si>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</si>
  <si>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</si>
  <si>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</si>
  <si>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</si>
  <si>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</si>
  <si>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</si>
  <si>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</si>
  <si>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</si>
  <si>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</si>
  <si>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</si>
  <si>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</si>
  <si>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</si>
  <si>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</si>
  <si>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</si>
  <si>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</si>
  <si>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</si>
  <si>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</si>
  <si>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</si>
  <si>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</si>
  <si>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</si>
  <si>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</si>
  <si>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</si>
  <si>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</si>
  <si>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</si>
  <si>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</si>
  <si>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</si>
  <si>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</si>
  <si>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</si>
  <si>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</si>
  <si>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</si>
  <si>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</si>
  <si>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</si>
  <si>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</si>
  <si>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</si>
  <si>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</si>
  <si>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</si>
  <si>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</si>
  <si>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</si>
  <si>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</si>
  <si>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</si>
  <si>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</si>
  <si>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</si>
  <si>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</si>
  <si>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</si>
  <si>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</si>
  <si>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</si>
  <si>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</si>
  <si>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</si>
  <si>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</si>
  <si>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</si>
  <si>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</si>
  <si>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</si>
  <si>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</si>
  <si>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</si>
  <si>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</si>
  <si>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</si>
  <si>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</si>
  <si>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</si>
  <si>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</si>
  <si>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</si>
  <si>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</si>
  <si>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</si>
  <si>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</si>
  <si>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</si>
  <si>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</si>
  <si>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</si>
  <si>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</si>
  <si>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</si>
  <si>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</si>
  <si>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</si>
  <si>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</si>
  <si>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</si>
  <si>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</si>
  <si>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</si>
  <si>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</si>
  <si>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</si>
  <si>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</si>
  <si>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</si>
  <si>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</si>
  <si>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</si>
  <si>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</si>
  <si>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</si>
  <si>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</si>
  <si>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</si>
  <si>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</si>
  <si>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</si>
  <si>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</si>
  <si>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</si>
  <si>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</si>
  <si>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</si>
  <si>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</si>
  <si>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</si>
  <si>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</si>
  <si>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</si>
  <si>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</si>
  <si>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</si>
  <si>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</si>
  <si>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</si>
  <si>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</si>
  <si>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</si>
  <si>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</si>
  <si>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</si>
  <si>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</si>
  <si>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</si>
  <si>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</si>
  <si>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</si>
  <si>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</si>
  <si>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</si>
  <si>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</si>
  <si>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</si>
  <si>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</si>
  <si>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</si>
  <si>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</si>
  <si>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</si>
  <si>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</si>
  <si>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</si>
  <si>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</si>
  <si>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</si>
  <si>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</si>
  <si>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</si>
  <si>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</si>
  <si>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</si>
  <si>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</si>
  <si>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</si>
  <si>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</si>
  <si>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</si>
  <si>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</si>
  <si>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</si>
  <si>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</si>
  <si>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</si>
  <si>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</si>
  <si>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</si>
  <si>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</si>
  <si>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</si>
  <si>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</si>
  <si>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</si>
  <si>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</si>
  <si>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</si>
  <si>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</si>
  <si>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</si>
  <si>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</si>
  <si>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</si>
  <si>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</si>
  <si>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</si>
  <si>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</si>
  <si>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</si>
  <si>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</si>
  <si>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</si>
  <si>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</si>
  <si>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</si>
  <si>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</si>
  <si>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</si>
  <si>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</si>
  <si>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</si>
  <si>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</si>
  <si>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</si>
  <si>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</si>
  <si>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</si>
  <si>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</si>
  <si>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</si>
  <si>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</si>
  <si>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</si>
  <si>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</si>
  <si>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</si>
  <si>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</si>
  <si>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</si>
  <si>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</si>
  <si>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</si>
  <si>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</si>
  <si>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</si>
  <si>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</si>
  <si>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</si>
  <si>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</si>
  <si>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</si>
  <si>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</si>
  <si>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</si>
  <si>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</si>
  <si>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</si>
  <si>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</si>
  <si>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</si>
  <si>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</si>
  <si>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</si>
  <si>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</si>
  <si>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</si>
  <si>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</si>
  <si>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</si>
  <si>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</si>
  <si>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</si>
  <si>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</si>
  <si>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</si>
  <si>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</si>
  <si>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</si>
  <si>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</si>
  <si>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</si>
  <si>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</si>
  <si>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</si>
  <si>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</si>
  <si>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</si>
  <si>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</si>
  <si>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</si>
  <si>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</si>
  <si>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</si>
  <si>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</si>
  <si>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</si>
  <si>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</si>
  <si>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</si>
  <si>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</si>
  <si>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</si>
  <si>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</si>
  <si>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</si>
  <si>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</si>
  <si>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</si>
  <si>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</si>
  <si>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</si>
  <si>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</si>
  <si>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</si>
  <si>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</si>
  <si>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</si>
  <si>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</si>
  <si>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</si>
  <si>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</si>
  <si>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</si>
  <si>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</si>
  <si>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</si>
  <si>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</si>
  <si>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</si>
  <si>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</si>
  <si>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</si>
  <si>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</si>
  <si>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</si>
  <si>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</si>
  <si>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</si>
  <si>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</si>
  <si>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</si>
  <si>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</si>
  <si>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</si>
  <si>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</si>
  <si>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</si>
  <si>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</si>
  <si>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</si>
  <si>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</si>
  <si>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</si>
  <si>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</si>
  <si>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</si>
  <si>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</si>
  <si>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</si>
  <si>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</si>
  <si>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</si>
  <si>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</si>
  <si>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</si>
  <si>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</si>
  <si>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</si>
  <si>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</si>
  <si>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</si>
  <si>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</si>
  <si>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</si>
  <si>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</si>
  <si>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</si>
  <si>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</si>
  <si>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</si>
  <si>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</si>
  <si>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</si>
  <si>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</si>
  <si>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</si>
  <si>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</si>
  <si>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</si>
  <si>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</si>
  <si>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</si>
  <si>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</si>
  <si>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</si>
  <si>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</si>
  <si>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</si>
  <si>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</si>
  <si>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</si>
  <si>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</si>
  <si>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</si>
  <si>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</si>
  <si>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</si>
  <si>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</si>
  <si>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</si>
  <si>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</si>
  <si>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</si>
  <si>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</si>
  <si>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</si>
  <si>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</si>
  <si>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</si>
  <si>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</si>
  <si>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</si>
  <si>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</si>
  <si>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</si>
  <si>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</si>
  <si>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</si>
  <si>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</si>
  <si>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</si>
  <si>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</si>
  <si>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</si>
  <si>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</si>
  <si>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</si>
  <si>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</si>
  <si>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</si>
  <si>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</si>
  <si>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</si>
  <si>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</si>
  <si>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</si>
  <si>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</si>
  <si>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</si>
  <si>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</si>
  <si>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</si>
  <si>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</si>
  <si>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</si>
  <si>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</si>
  <si>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</si>
  <si>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</si>
  <si>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</si>
  <si>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</si>
  <si>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</si>
  <si>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</si>
  <si>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</si>
  <si>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</si>
  <si>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</si>
  <si>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</si>
  <si>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</si>
  <si>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</si>
  <si>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</si>
  <si>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</si>
  <si>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</si>
  <si>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</si>
  <si>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</si>
  <si>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</si>
  <si>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</si>
  <si>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</si>
  <si>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</si>
  <si>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</si>
  <si>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</si>
  <si>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</si>
  <si>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</si>
  <si>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</si>
  <si>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</si>
  <si>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</si>
  <si>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</si>
  <si>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</si>
  <si>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</si>
  <si>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</si>
  <si>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</si>
  <si>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</si>
  <si>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</si>
  <si>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</si>
  <si>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</si>
  <si>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</si>
  <si>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</si>
  <si>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</si>
  <si>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</si>
  <si>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</si>
  <si>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</si>
  <si>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</si>
  <si>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</si>
  <si>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</si>
  <si>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</si>
  <si>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</si>
  <si>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</si>
  <si>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</si>
  <si>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</si>
  <si>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</si>
  <si>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</si>
  <si>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</si>
  <si>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</si>
  <si>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</si>
  <si>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</si>
  <si>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</si>
  <si>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</si>
  <si>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</si>
  <si>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</si>
  <si>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</si>
  <si>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</si>
  <si>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</si>
  <si>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</si>
  <si>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</si>
  <si>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</si>
  <si>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</si>
  <si>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</si>
  <si>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</si>
  <si>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</si>
  <si>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</si>
  <si>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</si>
  <si>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</si>
  <si>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</si>
  <si>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</si>
  <si>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</si>
  <si>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</si>
  <si>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</si>
  <si>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</si>
  <si>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</si>
  <si>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</si>
  <si>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</si>
  <si>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</si>
  <si>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</si>
  <si>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</si>
  <si>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</si>
  <si>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</si>
  <si>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</si>
  <si>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</si>
  <si>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</si>
  <si>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</si>
  <si>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</si>
  <si>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</si>
  <si>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</si>
  <si>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</si>
  <si>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</si>
  <si>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</si>
  <si>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</si>
  <si>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</si>
  <si>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</si>
  <si>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</si>
  <si>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</si>
  <si>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</si>
  <si>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</si>
  <si>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</si>
  <si>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</si>
  <si>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</si>
  <si>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</si>
  <si>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</si>
  <si>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</si>
  <si>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</si>
  <si>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</si>
  <si>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</si>
  <si>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</si>
  <si>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</si>
  <si>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</si>
  <si>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</si>
  <si>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</si>
  <si>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</si>
  <si>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</si>
  <si>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</si>
  <si>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</si>
  <si>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</si>
  <si>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</si>
  <si>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</si>
  <si>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</si>
  <si>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</si>
  <si>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</si>
  <si>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</si>
  <si>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</si>
  <si>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</si>
  <si>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</si>
  <si>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</si>
  <si>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</si>
  <si>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</si>
  <si>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</si>
  <si>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</si>
  <si>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</si>
  <si>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</si>
  <si>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</si>
  <si>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</si>
  <si>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</si>
  <si>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</si>
  <si>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</si>
  <si>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</si>
  <si>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</si>
  <si>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</si>
  <si>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</si>
  <si>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</si>
  <si>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</si>
  <si>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</si>
  <si>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</si>
  <si>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</si>
  <si>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</si>
  <si>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</si>
  <si>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</si>
  <si>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</si>
  <si>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</si>
  <si>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</si>
  <si>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</si>
  <si>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</si>
  <si>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</si>
  <si>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</si>
  <si>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</si>
  <si>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</si>
  <si>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</si>
  <si>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</si>
  <si>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</si>
  <si>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</si>
  <si>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</si>
  <si>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</si>
  <si>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</si>
  <si>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</si>
  <si>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</si>
  <si>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</si>
  <si>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</si>
  <si>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</si>
  <si>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</si>
  <si>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</si>
  <si>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</si>
  <si>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</si>
  <si>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</si>
  <si>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</si>
  <si>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</si>
  <si>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</si>
  <si>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</si>
  <si>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</si>
  <si>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</si>
  <si>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</si>
  <si>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</si>
  <si>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</si>
  <si>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</si>
  <si>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</si>
  <si>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</si>
  <si>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</si>
  <si>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</si>
  <si>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</si>
  <si>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</si>
  <si>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</si>
  <si>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</si>
  <si>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</si>
  <si>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</si>
  <si>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</si>
  <si>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</si>
  <si>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</si>
  <si>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</si>
  <si>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</si>
  <si>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</si>
  <si>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</si>
  <si>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</si>
  <si>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</si>
  <si>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</si>
  <si>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</si>
  <si>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</si>
  <si>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</si>
  <si>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</si>
  <si>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</si>
  <si>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</si>
  <si>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</si>
  <si>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</si>
  <si>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</si>
  <si>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</si>
  <si>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</si>
  <si>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</si>
  <si>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</si>
  <si>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</si>
  <si>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</si>
  <si>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</si>
  <si>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</si>
  <si>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</si>
  <si>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</si>
  <si>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</si>
  <si>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</si>
  <si>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</si>
  <si>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</si>
  <si>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</si>
  <si>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</si>
  <si>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</si>
  <si>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</si>
  <si>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</si>
  <si>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</si>
  <si>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</si>
  <si>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</si>
  <si>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</si>
  <si>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</si>
  <si>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</si>
  <si>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</si>
  <si>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</si>
  <si>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</si>
  <si>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</si>
  <si>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</si>
  <si>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</si>
  <si>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</si>
  <si>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</si>
  <si>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</si>
  <si>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</si>
  <si>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</si>
  <si>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</si>
  <si>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</si>
  <si>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</si>
  <si>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</si>
  <si>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</si>
  <si>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</si>
  <si>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</si>
  <si>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</si>
  <si>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</si>
  <si>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</si>
  <si>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</si>
  <si>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</si>
  <si>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</si>
  <si>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</si>
  <si>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</si>
  <si>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</si>
  <si>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</si>
  <si>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</si>
  <si>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</si>
  <si>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</si>
  <si>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</si>
  <si>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</si>
  <si>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</si>
  <si>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</si>
  <si>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</si>
  <si>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</si>
  <si>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</si>
  <si>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</si>
  <si>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</si>
  <si>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</si>
  <si>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</si>
  <si>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</si>
  <si>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</si>
  <si>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</si>
  <si>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</si>
  <si>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</si>
  <si>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</si>
  <si>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</si>
  <si>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</si>
  <si>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</si>
  <si>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</si>
  <si>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</si>
  <si>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</si>
  <si>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</si>
  <si>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</si>
  <si>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</si>
  <si>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</si>
  <si>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</si>
  <si>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</si>
  <si>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</si>
  <si>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</si>
  <si>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</si>
  <si>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</si>
  <si>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</si>
  <si>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</si>
  <si>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</si>
  <si>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</si>
  <si>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</si>
  <si>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</si>
  <si>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</si>
  <si>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</si>
  <si>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</si>
  <si>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</si>
  <si>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</si>
  <si>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</si>
  <si>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</si>
  <si>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</si>
  <si>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</si>
  <si>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</si>
  <si>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</si>
  <si>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</si>
  <si>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</si>
  <si>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</si>
  <si>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</si>
  <si>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</si>
  <si>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</si>
  <si>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</si>
  <si>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</si>
  <si>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</si>
  <si>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</si>
  <si>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</si>
  <si>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</si>
  <si>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</si>
  <si>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</si>
  <si>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</si>
  <si>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</si>
  <si>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</si>
  <si>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</si>
  <si>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</si>
  <si>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</si>
  <si>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</si>
  <si>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</si>
  <si>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</si>
  <si>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</si>
  <si>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</si>
  <si>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</si>
  <si>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</si>
  <si>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</si>
  <si>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</si>
  <si>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</si>
  <si>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</si>
  <si>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</si>
  <si>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</si>
  <si>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</si>
  <si>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</si>
  <si>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</si>
  <si>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</si>
  <si>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</si>
  <si>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</si>
  <si>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</si>
  <si>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</si>
  <si>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</si>
  <si>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</si>
  <si>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</si>
  <si>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</si>
  <si>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</si>
  <si>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</si>
  <si>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</si>
  <si>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</si>
  <si>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</si>
  <si>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</si>
  <si>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</si>
  <si>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</si>
  <si>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</si>
  <si>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</si>
  <si>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</si>
  <si>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</si>
  <si>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</si>
  <si>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</si>
  <si>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</si>
  <si>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</si>
  <si>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</si>
  <si>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</si>
  <si>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</si>
  <si>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</si>
  <si>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</si>
  <si>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</si>
  <si>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</si>
  <si>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</si>
  <si>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</si>
  <si>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</si>
  <si>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</si>
  <si>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</si>
  <si>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</si>
  <si>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</si>
  <si>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</si>
  <si>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</si>
  <si>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</si>
  <si>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</si>
  <si>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</si>
  <si>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</si>
  <si>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</si>
  <si>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</si>
  <si>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</si>
  <si>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</si>
  <si>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</si>
  <si>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</si>
  <si>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</si>
  <si>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</si>
  <si>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</si>
  <si>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</si>
  <si>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</si>
  <si>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</si>
  <si>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</si>
  <si>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</si>
  <si>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</si>
  <si>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</si>
  <si>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</si>
  <si>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</si>
  <si>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</si>
  <si>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</si>
  <si>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</si>
  <si>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</si>
  <si>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</si>
  <si>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</si>
  <si>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</si>
  <si>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</si>
  <si>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</si>
  <si>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</si>
  <si>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</si>
  <si>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</si>
  <si>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</si>
  <si>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</si>
  <si>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</si>
  <si>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</si>
  <si>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</si>
  <si>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</si>
  <si>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</si>
  <si>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</si>
  <si>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</si>
  <si>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</si>
  <si>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</si>
  <si>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</si>
  <si>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</si>
  <si>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</si>
  <si>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</si>
  <si>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</si>
  <si>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</si>
  <si>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</si>
  <si>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</si>
  <si>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</si>
  <si>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</si>
  <si>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</si>
  <si>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</si>
  <si>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</si>
  <si>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</si>
  <si>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</si>
  <si>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</si>
  <si>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</si>
  <si>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</si>
  <si>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</si>
  <si>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</si>
  <si>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</si>
  <si>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</si>
  <si>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</si>
  <si>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</si>
  <si>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</si>
  <si>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</si>
  <si>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</si>
  <si>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</si>
  <si>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</si>
  <si>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</si>
  <si>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</si>
  <si>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</si>
  <si>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</si>
  <si>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</si>
  <si>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</si>
  <si>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</si>
  <si>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</si>
  <si>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</si>
  <si>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</si>
  <si>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</si>
  <si>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</si>
  <si>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</si>
  <si>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</si>
  <si>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</si>
  <si>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</si>
  <si>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</si>
  <si>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</si>
  <si>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</si>
  <si>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</si>
  <si>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</si>
  <si>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</si>
  <si>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</si>
  <si>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</si>
  <si>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</si>
  <si>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</si>
  <si>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</si>
  <si>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</si>
  <si>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</si>
  <si>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</si>
  <si>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</si>
  <si>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</si>
  <si>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</si>
  <si>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</si>
  <si>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</si>
  <si>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</si>
  <si>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</si>
  <si>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</si>
  <si>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</si>
  <si>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</si>
  <si>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</si>
  <si>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</si>
  <si>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</si>
  <si>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</si>
  <si>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</si>
  <si>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</si>
  <si>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</si>
  <si>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</si>
  <si>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</si>
  <si>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</si>
  <si>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</si>
  <si>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</si>
  <si>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</si>
  <si>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</si>
  <si>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</si>
  <si>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</si>
  <si>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</si>
  <si>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</si>
  <si>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</si>
  <si>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</si>
  <si>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</si>
  <si>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</si>
  <si>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</si>
  <si>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</si>
  <si>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</si>
  <si>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</si>
  <si>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</si>
  <si>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</si>
  <si>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</si>
  <si>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</si>
  <si>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</si>
  <si>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</si>
  <si>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</si>
  <si>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</si>
  <si>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</si>
  <si>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</si>
  <si>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</si>
  <si>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</si>
  <si>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</si>
  <si>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</si>
  <si>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</si>
  <si>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</si>
  <si>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</si>
  <si>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</si>
  <si>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</si>
  <si>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</si>
  <si>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</si>
  <si>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</si>
  <si>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</si>
  <si>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</si>
  <si>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</si>
  <si>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</si>
  <si>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</si>
  <si>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</si>
  <si>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</si>
  <si>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</si>
  <si>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</si>
  <si>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</si>
  <si>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</si>
  <si>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</si>
  <si>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</si>
  <si>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</si>
  <si>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</si>
  <si>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</si>
  <si>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</si>
  <si>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</si>
  <si>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</si>
  <si>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</si>
  <si>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</si>
  <si>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</si>
  <si>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</si>
  <si>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</si>
  <si>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</si>
  <si>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</si>
  <si>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</si>
  <si>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</si>
  <si>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</si>
  <si>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</si>
  <si>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</si>
  <si>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</si>
  <si>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</si>
  <si>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</si>
  <si>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</si>
  <si>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</si>
  <si>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</si>
  <si>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</si>
  <si>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</si>
  <si>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</si>
  <si>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</si>
  <si>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</si>
  <si>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</si>
  <si>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</si>
  <si>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</si>
  <si>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</si>
  <si>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</si>
  <si>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</si>
  <si>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</si>
  <si>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</si>
  <si>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</si>
  <si>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</si>
  <si>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</si>
  <si>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</si>
  <si>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</si>
  <si>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</si>
  <si>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</si>
  <si>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</si>
  <si>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</si>
  <si>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</si>
  <si>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</si>
  <si>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</si>
  <si>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</si>
  <si>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</si>
  <si>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</si>
  <si>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</si>
  <si>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</si>
  <si>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</si>
  <si>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</si>
  <si>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</si>
  <si>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</si>
  <si>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</si>
  <si>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</si>
  <si>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</si>
  <si>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</si>
  <si>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</si>
  <si>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</si>
  <si>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</si>
  <si>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</si>
  <si>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</si>
  <si>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</si>
  <si>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</si>
  <si>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</si>
  <si>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</si>
  <si>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</si>
  <si>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</si>
  <si>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</si>
  <si>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</si>
  <si>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</si>
  <si>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</si>
  <si>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</si>
  <si>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</si>
  <si>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</si>
  <si>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</si>
  <si>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</si>
  <si>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</si>
  <si>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</si>
  <si>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</si>
  <si>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</si>
  <si>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</si>
  <si>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</si>
  <si>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</si>
  <si>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</si>
  <si>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</si>
  <si>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</si>
  <si>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</si>
  <si>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</si>
  <si>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</si>
  <si>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</si>
  <si>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</si>
  <si>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</si>
  <si>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</si>
  <si>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</si>
  <si>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</si>
  <si>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</si>
  <si>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</si>
  <si>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</si>
  <si>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</si>
  <si>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</si>
  <si>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</si>
  <si>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</si>
  <si>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</si>
  <si>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</si>
  <si>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</si>
  <si>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</si>
  <si>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</si>
  <si>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</si>
  <si>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</si>
  <si>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</si>
  <si>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</si>
  <si>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</si>
  <si>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</si>
  <si>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</si>
  <si>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</si>
  <si>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</si>
  <si>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</si>
  <si>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</si>
  <si>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</si>
  <si>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</si>
  <si>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</si>
  <si>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</si>
  <si>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</si>
  <si>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</si>
  <si>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</si>
  <si>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</si>
  <si>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</si>
  <si>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</si>
  <si>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</si>
  <si>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</si>
  <si>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</si>
  <si>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</si>
  <si>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</si>
  <si>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</si>
  <si>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</si>
  <si>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</si>
  <si>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</si>
  <si>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</si>
  <si>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</si>
  <si>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</si>
  <si>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</si>
  <si>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</si>
  <si>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</si>
  <si>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</si>
  <si>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</si>
  <si>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</si>
  <si>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</si>
  <si>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</si>
  <si>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</si>
  <si>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</si>
  <si>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</si>
  <si>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</si>
  <si>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</si>
  <si>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</si>
  <si>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</si>
  <si>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</si>
  <si>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</si>
  <si>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</si>
  <si>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</si>
  <si>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</si>
  <si>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</si>
  <si>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</si>
  <si>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</si>
  <si>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</si>
  <si>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</si>
  <si>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</si>
  <si>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</si>
  <si>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</si>
  <si>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</si>
  <si>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</si>
  <si>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</si>
  <si>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</si>
  <si>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</si>
  <si>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</si>
  <si>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</si>
  <si>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</si>
  <si>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</si>
  <si>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</si>
  <si>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</si>
  <si>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</si>
  <si>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</si>
  <si>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</si>
  <si>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</si>
  <si>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</si>
  <si>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</si>
  <si>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</si>
  <si>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</si>
  <si>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</si>
  <si>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</si>
  <si>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</si>
  <si>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</si>
  <si>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</si>
  <si>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</si>
  <si>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</si>
  <si>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</si>
  <si>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</si>
  <si>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</si>
  <si>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</si>
  <si>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</si>
  <si>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</si>
  <si>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</si>
  <si>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</si>
  <si>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</si>
  <si>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</si>
  <si>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</si>
  <si>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</si>
  <si>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</si>
  <si>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</si>
  <si>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</si>
  <si>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</si>
  <si>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</si>
  <si>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</si>
  <si>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</si>
  <si>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</si>
  <si>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</si>
  <si>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</si>
  <si>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</si>
  <si>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</si>
  <si>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</si>
  <si>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</si>
  <si>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</si>
  <si>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</si>
  <si>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</si>
  <si>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</si>
  <si>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</si>
  <si>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</si>
  <si>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</si>
  <si>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</si>
  <si>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</si>
  <si>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</si>
  <si>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</si>
  <si>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</si>
  <si>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</si>
  <si>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</si>
  <si>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</si>
  <si>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</si>
  <si>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</si>
  <si>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</si>
  <si>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</si>
  <si>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</si>
  <si>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</si>
  <si>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</si>
  <si>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</si>
  <si>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</si>
  <si>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</si>
  <si>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</si>
  <si>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</si>
  <si>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</si>
  <si>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</si>
  <si>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</si>
  <si>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</si>
  <si>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</si>
  <si>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</si>
  <si>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</si>
  <si>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</si>
  <si>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</si>
  <si>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</si>
  <si>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</si>
  <si>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</si>
  <si>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</si>
  <si>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</si>
  <si>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</si>
  <si>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</si>
  <si>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</si>
  <si>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</si>
  <si>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</si>
  <si>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</si>
  <si>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</si>
  <si>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</si>
  <si>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</si>
  <si>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</si>
  <si>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</si>
  <si>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</si>
  <si>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</si>
  <si>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</si>
  <si>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</si>
  <si>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</si>
  <si>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</si>
  <si>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</si>
  <si>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</si>
  <si>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</si>
  <si>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</si>
  <si>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</si>
  <si>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</si>
  <si>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</si>
  <si>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</si>
  <si>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</si>
  <si>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</si>
  <si>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</si>
  <si>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</si>
  <si>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</si>
  <si>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</si>
  <si>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</si>
  <si>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</si>
  <si>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</si>
  <si>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</si>
  <si>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</si>
  <si>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</si>
  <si>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</si>
  <si>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</si>
  <si>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</si>
  <si>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</si>
  <si>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</si>
  <si>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</si>
  <si>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</si>
  <si>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</si>
  <si>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</si>
  <si>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</si>
  <si>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</si>
  <si>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</si>
  <si>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</si>
  <si>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</si>
  <si>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</si>
  <si>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</si>
  <si>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</si>
  <si>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</si>
  <si>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</si>
  <si>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</si>
  <si>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</si>
  <si>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</si>
  <si>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</si>
  <si>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</si>
  <si>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</si>
  <si>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</si>
  <si>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</si>
  <si>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</si>
  <si>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</si>
  <si>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</si>
  <si>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</si>
  <si>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</si>
  <si>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</si>
  <si>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</si>
  <si>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</si>
  <si>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</si>
  <si>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</si>
  <si>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</si>
  <si>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</si>
  <si>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</si>
  <si>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</si>
  <si>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</si>
  <si>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</si>
  <si>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</si>
  <si>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</si>
  <si>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</si>
  <si>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</si>
  <si>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</si>
  <si>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</si>
  <si>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</si>
  <si>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</si>
  <si>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</si>
  <si>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</si>
  <si>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</si>
  <si>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</si>
  <si>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</si>
  <si>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</si>
  <si>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</si>
  <si>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</si>
  <si>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</si>
  <si>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</si>
  <si>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</si>
  <si>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</si>
  <si>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</si>
  <si>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</si>
  <si>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</si>
  <si>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</si>
  <si>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</si>
  <si>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</si>
  <si>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</si>
  <si>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</si>
  <si>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</si>
  <si>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</si>
  <si>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</si>
  <si>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</si>
  <si>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</si>
  <si>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</si>
  <si>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</si>
  <si>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</si>
  <si>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</si>
  <si>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</si>
  <si>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</si>
  <si>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</si>
  <si>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</si>
  <si>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</si>
  <si>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</si>
  <si>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</si>
  <si>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</si>
  <si>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</si>
  <si>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</si>
  <si>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</si>
  <si>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</si>
  <si>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</si>
  <si>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</si>
  <si>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</si>
  <si>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</si>
  <si>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</si>
  <si>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</si>
  <si>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</si>
  <si>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</si>
  <si>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</si>
  <si>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</si>
  <si>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</si>
  <si>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</si>
  <si>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</si>
  <si>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</si>
  <si>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</si>
  <si>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</si>
  <si>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</si>
  <si>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</si>
  <si>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</si>
  <si>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</si>
  <si>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</si>
  <si>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</si>
  <si>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</si>
  <si>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</si>
  <si>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</si>
  <si>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</si>
  <si>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</si>
  <si>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</si>
  <si>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</si>
  <si>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</si>
  <si>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</si>
  <si>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</si>
  <si>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</si>
  <si>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</si>
  <si>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</si>
  <si>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</si>
  <si>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</si>
  <si>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</si>
  <si>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</si>
  <si>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</si>
  <si>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</si>
  <si>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</si>
  <si>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</si>
  <si>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</si>
  <si>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</si>
  <si>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</si>
  <si>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</si>
  <si>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</si>
  <si>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</si>
  <si>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</si>
  <si>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</si>
  <si>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</si>
  <si>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</si>
  <si>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</si>
  <si>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</si>
  <si>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</si>
  <si>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</si>
  <si>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</si>
  <si>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</si>
  <si>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</si>
  <si>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</si>
  <si>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</si>
  <si>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</si>
  <si>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</si>
  <si>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</si>
  <si>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</si>
  <si>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</si>
  <si>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</si>
  <si>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</si>
  <si>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</si>
  <si>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</si>
  <si>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</si>
  <si>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</si>
  <si>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</si>
  <si>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</si>
  <si>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</si>
  <si>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</si>
  <si>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</si>
  <si>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</si>
  <si>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</si>
  <si>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</si>
  <si>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</si>
  <si>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</si>
  <si>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</si>
  <si>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</si>
  <si>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</si>
  <si>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</si>
  <si>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</si>
  <si>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</si>
  <si>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</si>
  <si>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</si>
  <si>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</si>
  <si>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</si>
  <si>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</si>
  <si>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</si>
  <si>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</si>
  <si>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</si>
  <si>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</si>
  <si>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</si>
  <si>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</si>
  <si>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</si>
  <si>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</si>
  <si>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</si>
  <si>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</si>
  <si>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</si>
  <si>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</si>
  <si>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</si>
  <si>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</si>
  <si>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</si>
  <si>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</si>
  <si>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</si>
  <si>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</si>
  <si>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</si>
  <si>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</si>
  <si>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</si>
  <si>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</si>
  <si>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</si>
  <si>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</si>
  <si>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</si>
  <si>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</si>
  <si>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</si>
  <si>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</si>
  <si>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</si>
  <si>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</si>
  <si>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</si>
  <si>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</si>
  <si>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</si>
  <si>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</si>
  <si>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</si>
  <si>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</si>
  <si>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</si>
  <si>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</si>
  <si>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</si>
  <si>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</si>
  <si>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</si>
  <si>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</si>
  <si>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</si>
  <si>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</si>
  <si>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</si>
  <si>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</si>
  <si>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</si>
  <si>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</si>
  <si>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</si>
  <si>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</si>
  <si>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</si>
  <si>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</si>
  <si>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</si>
  <si>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</si>
  <si>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</si>
  <si>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</si>
  <si>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</si>
  <si>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</si>
  <si>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</si>
  <si>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</si>
  <si>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</si>
  <si>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</si>
  <si>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</si>
  <si>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</si>
  <si>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</si>
  <si>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</si>
  <si>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</si>
  <si>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</si>
  <si>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</si>
  <si>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</si>
  <si>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</si>
  <si>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</si>
  <si>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</si>
  <si>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</si>
  <si>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</si>
  <si>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</si>
  <si>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</si>
  <si>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</si>
  <si>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</si>
  <si>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</si>
  <si>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</si>
  <si>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</si>
  <si>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</si>
  <si>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</si>
  <si>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</si>
  <si>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</si>
  <si>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</si>
  <si>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</si>
  <si>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</si>
  <si>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</si>
  <si>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</si>
  <si>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</si>
  <si>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</si>
  <si>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</si>
  <si>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</si>
  <si>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</si>
  <si>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</si>
  <si>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</si>
  <si>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</si>
  <si>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</si>
  <si>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</si>
  <si>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</si>
  <si>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</si>
  <si>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</si>
  <si>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</si>
  <si>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</si>
  <si>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</si>
  <si>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</si>
  <si>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</si>
  <si>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</si>
  <si>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</si>
  <si>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</si>
  <si>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</si>
  <si>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</si>
  <si>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</si>
  <si>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</si>
  <si>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</si>
  <si>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</si>
  <si>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</si>
  <si>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</si>
  <si>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</si>
  <si>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</si>
  <si>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</si>
  <si>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</si>
  <si>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</si>
  <si>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</si>
  <si>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</si>
  <si>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</si>
  <si>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</si>
  <si>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</si>
  <si>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</si>
  <si>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</si>
  <si>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</si>
  <si>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</si>
  <si>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</si>
  <si>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</si>
  <si>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</si>
  <si>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</si>
  <si>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</si>
  <si>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</si>
  <si>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</si>
  <si>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</si>
  <si>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</si>
  <si>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</si>
  <si>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</si>
  <si>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</si>
  <si>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</si>
  <si>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</si>
  <si>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</si>
  <si>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</si>
  <si>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</si>
  <si>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</si>
  <si>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</si>
  <si>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</si>
  <si>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</si>
  <si>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</si>
  <si>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</si>
  <si>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</si>
  <si>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</si>
  <si>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</si>
  <si>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</si>
  <si>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</si>
  <si>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</si>
  <si>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</si>
  <si>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</si>
  <si>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</si>
  <si>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</si>
  <si>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</si>
  <si>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</si>
  <si>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</si>
  <si>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</si>
  <si>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</si>
  <si>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</si>
  <si>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</si>
  <si>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</si>
  <si>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</si>
  <si>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</si>
  <si>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</si>
  <si>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</si>
  <si>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</si>
  <si>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</si>
  <si>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</si>
  <si>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</si>
  <si>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</si>
  <si>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</si>
  <si>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</si>
  <si>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</si>
  <si>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</si>
  <si>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</si>
  <si>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</si>
  <si>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</si>
  <si>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</si>
  <si>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</si>
  <si>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</si>
  <si>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</si>
  <si>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</si>
  <si>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</si>
  <si>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</si>
  <si>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</si>
  <si>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</si>
  <si>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</si>
  <si>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</si>
  <si>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</si>
  <si>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</si>
  <si>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</si>
  <si>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</si>
  <si>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</si>
  <si>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</si>
  <si>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</si>
  <si>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</si>
  <si>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</si>
  <si>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</si>
  <si>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</si>
  <si>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</si>
  <si>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</si>
  <si>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</si>
  <si>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</si>
  <si>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</si>
  <si>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</si>
  <si>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</si>
  <si>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</si>
  <si>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</si>
  <si>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</si>
  <si>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</si>
  <si>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</si>
  <si>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</si>
  <si>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</si>
  <si>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</si>
  <si>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</si>
  <si>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</si>
  <si>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</si>
  <si>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</si>
  <si>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</si>
  <si>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</si>
  <si>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</si>
  <si>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</si>
  <si>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</si>
  <si>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</si>
  <si>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</si>
  <si>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</si>
  <si>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</si>
  <si>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</si>
  <si>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</si>
  <si>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</si>
  <si>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</si>
  <si>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</si>
  <si>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</si>
  <si>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</si>
  <si>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</si>
  <si>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</si>
  <si>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</si>
  <si>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</si>
  <si>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</si>
  <si>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</si>
  <si>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</si>
  <si>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</si>
  <si>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</si>
  <si>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</si>
  <si>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</si>
  <si>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</si>
  <si>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</si>
  <si>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</si>
  <si>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</si>
  <si>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</si>
  <si>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</si>
  <si>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</si>
  <si>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</si>
  <si>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</si>
  <si>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</si>
  <si>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</si>
  <si>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</si>
  <si>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</si>
  <si>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</si>
  <si>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</si>
  <si>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</si>
  <si>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</si>
  <si>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</si>
  <si>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</si>
  <si>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</si>
  <si>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</si>
  <si>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</si>
  <si>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</si>
  <si>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</si>
  <si>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</si>
  <si>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</si>
  <si>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</si>
  <si>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</si>
  <si>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</si>
  <si>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</si>
  <si>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</si>
  <si>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</si>
  <si>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</si>
  <si>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</si>
  <si>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</si>
  <si>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</si>
  <si>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</si>
  <si>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</si>
  <si>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</si>
  <si>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</si>
  <si>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</si>
  <si>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</si>
  <si>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</si>
  <si>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</si>
  <si>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</si>
  <si>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</si>
  <si>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</si>
  <si>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</si>
  <si>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</si>
  <si>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</si>
  <si>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</si>
  <si>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</si>
  <si>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</si>
  <si>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</si>
  <si>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</si>
  <si>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</si>
  <si>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</si>
  <si>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</si>
  <si>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</si>
  <si>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</si>
  <si>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</si>
  <si>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</si>
  <si>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</si>
  <si>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</si>
  <si>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</si>
  <si>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</si>
  <si>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</si>
  <si>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</si>
  <si>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</si>
  <si>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</si>
  <si>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</si>
  <si>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</si>
  <si>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</si>
  <si>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</si>
  <si>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</si>
  <si>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</si>
  <si>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</si>
  <si>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</si>
  <si>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</si>
  <si>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</si>
  <si>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</si>
  <si>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</si>
  <si>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</si>
  <si>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</si>
  <si>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</si>
  <si>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</si>
  <si>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</si>
  <si>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</si>
  <si>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</si>
  <si>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</si>
  <si>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</si>
  <si>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</si>
  <si>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</si>
  <si>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</si>
  <si>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</si>
  <si>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</si>
  <si>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</si>
  <si>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</si>
  <si>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</si>
  <si>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</si>
  <si>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</si>
  <si>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</si>
  <si>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</si>
  <si>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</si>
  <si>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</si>
  <si>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</si>
  <si>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</si>
  <si>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</si>
  <si>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</si>
  <si>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</si>
  <si>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</si>
  <si>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</si>
  <si>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</si>
  <si>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</si>
  <si>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</si>
  <si>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</si>
  <si>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</si>
  <si>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</si>
  <si>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</si>
  <si>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</si>
  <si>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</si>
  <si>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</si>
  <si>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</si>
  <si>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</si>
  <si>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</si>
  <si>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</si>
  <si>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</si>
  <si>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</si>
  <si>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</si>
  <si>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</si>
  <si>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</si>
  <si>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</si>
  <si>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</si>
  <si>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</si>
  <si>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</si>
  <si>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</si>
  <si>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</si>
  <si>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</si>
  <si>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</si>
  <si>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</si>
  <si>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</si>
  <si>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</si>
  <si>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</si>
  <si>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</si>
  <si>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</si>
  <si>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</si>
  <si>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</si>
  <si>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</si>
  <si>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</si>
  <si>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</si>
  <si>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</si>
  <si>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</si>
  <si>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</si>
  <si>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</si>
  <si>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</si>
  <si>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</si>
  <si>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</si>
  <si>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</si>
  <si>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</si>
  <si>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</si>
  <si>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</si>
  <si>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</si>
  <si>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</si>
  <si>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</si>
  <si>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</si>
  <si>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</si>
  <si>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</si>
  <si>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</si>
  <si>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</si>
  <si>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</si>
  <si>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</si>
  <si>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</si>
  <si>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</si>
  <si>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</si>
  <si>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</si>
  <si>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</si>
  <si>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</si>
  <si>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</si>
  <si>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</si>
  <si>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</si>
  <si>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</si>
  <si>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</si>
  <si>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</si>
  <si>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</si>
  <si>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</si>
  <si>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</si>
  <si>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</si>
  <si>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</si>
  <si>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</si>
  <si>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</si>
  <si>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</si>
  <si>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</si>
  <si>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</si>
  <si>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</si>
  <si>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</si>
  <si>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</si>
  <si>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</si>
  <si>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</si>
  <si>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</si>
  <si>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</si>
  <si>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</si>
  <si>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</si>
  <si>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</si>
  <si>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</si>
  <si>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</si>
  <si>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</si>
  <si>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</si>
  <si>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</si>
  <si>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</si>
  <si>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</si>
  <si>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</si>
  <si>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</si>
  <si>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</si>
  <si>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</si>
  <si>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</si>
  <si>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</si>
  <si>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</si>
  <si>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</si>
  <si>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</si>
  <si>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</si>
  <si>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</si>
  <si>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</si>
  <si>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</si>
  <si>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</si>
  <si>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</si>
  <si>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</si>
  <si>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</si>
  <si>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</si>
  <si>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</si>
  <si>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</si>
  <si>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</si>
  <si>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</si>
  <si>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</si>
  <si>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</si>
  <si>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</si>
  <si>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</si>
  <si>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</si>
  <si>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</si>
  <si>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</si>
  <si>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</si>
  <si>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</si>
  <si>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</si>
  <si>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</si>
  <si>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</si>
  <si>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</si>
  <si>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</si>
  <si>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</si>
  <si>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</si>
  <si>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</si>
  <si>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</si>
  <si>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</si>
  <si>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</si>
  <si>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</si>
  <si>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</si>
  <si>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</si>
  <si>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</si>
  <si>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</si>
  <si>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</si>
  <si>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</si>
  <si>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</si>
  <si>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</si>
  <si>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</si>
  <si>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</si>
  <si>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</si>
  <si>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</si>
  <si>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</si>
  <si>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</si>
  <si>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</si>
  <si>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</si>
  <si>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</si>
  <si>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</si>
  <si>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</si>
  <si>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</si>
  <si>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</si>
  <si>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</si>
  <si>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</si>
  <si>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</si>
  <si>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</si>
  <si>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</si>
  <si>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</si>
  <si>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</si>
  <si>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</si>
  <si>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</si>
  <si>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</si>
  <si>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</si>
  <si>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</si>
  <si>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</si>
  <si>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</si>
  <si>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</si>
  <si>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</si>
  <si>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</si>
  <si>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</si>
  <si>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</si>
  <si>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</si>
  <si>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</si>
  <si>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</si>
  <si>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</si>
  <si>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</si>
  <si>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</si>
  <si>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</si>
  <si>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</si>
  <si>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</si>
  <si>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</si>
  <si>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</si>
  <si>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</si>
  <si>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</si>
  <si>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</si>
  <si>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</si>
  <si>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</si>
  <si>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</si>
  <si>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</si>
  <si>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</si>
  <si>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</si>
  <si>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</si>
  <si>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</si>
  <si>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</si>
  <si>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</si>
  <si>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</si>
  <si>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</si>
  <si>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</si>
  <si>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</si>
  <si>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</si>
  <si>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</si>
  <si>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</si>
  <si>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</si>
  <si>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</si>
  <si>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</si>
  <si>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</si>
  <si>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</si>
  <si>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</si>
  <si>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</si>
  <si>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</si>
  <si>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</si>
  <si>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</si>
  <si>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</si>
  <si>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</si>
  <si>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</si>
  <si>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</si>
  <si>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</si>
  <si>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</si>
  <si>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</si>
  <si>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</si>
  <si>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</si>
  <si>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</si>
  <si>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</si>
  <si>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</si>
  <si>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</si>
  <si>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</si>
  <si>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</si>
  <si>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</si>
  <si>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</si>
  <si>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</si>
  <si>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</si>
  <si>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</si>
  <si>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</si>
  <si>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</si>
  <si>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</si>
  <si>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</si>
  <si>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</si>
  <si>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</si>
  <si>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</si>
  <si>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</si>
  <si>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</si>
  <si>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</si>
  <si>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</si>
  <si>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</si>
  <si>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</si>
  <si>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</si>
  <si>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</si>
  <si>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</si>
  <si>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</si>
  <si>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</si>
  <si>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</si>
  <si>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</si>
  <si>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</si>
  <si>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</si>
  <si>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</si>
  <si>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</si>
  <si>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</si>
  <si>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</si>
  <si>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</si>
  <si>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</si>
  <si>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</si>
  <si>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</si>
  <si>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</si>
  <si>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</si>
  <si>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</si>
  <si>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</si>
  <si>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</si>
  <si>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</si>
  <si>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</si>
  <si>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</si>
  <si>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</si>
  <si>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</si>
  <si>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</si>
  <si>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</si>
  <si>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</si>
  <si>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</si>
  <si>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</si>
  <si>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</si>
  <si>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</si>
  <si>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</si>
  <si>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</si>
  <si>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</si>
  <si>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</si>
  <si>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</si>
  <si>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</si>
  <si>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</si>
  <si>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</si>
  <si>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</si>
  <si>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</si>
  <si>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</si>
  <si>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</si>
  <si>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</si>
  <si>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</si>
  <si>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</si>
  <si>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</si>
  <si>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</si>
  <si>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</si>
  <si>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</si>
  <si>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</si>
  <si>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</si>
  <si>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</si>
  <si>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</si>
  <si>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</si>
  <si>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</si>
  <si>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</si>
  <si>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</si>
  <si>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</si>
  <si>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</si>
  <si>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</si>
  <si>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</si>
  <si>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</si>
  <si>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</si>
  <si>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</si>
  <si>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</si>
  <si>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</si>
  <si>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</si>
  <si>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</si>
  <si>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</si>
  <si>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</si>
  <si>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</si>
  <si>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</si>
  <si>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</si>
  <si>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</si>
  <si>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</si>
  <si>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</si>
  <si>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</si>
  <si>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</si>
  <si>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</si>
  <si>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</si>
  <si>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</si>
  <si>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</si>
  <si>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</si>
  <si>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</si>
  <si>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</si>
  <si>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</si>
  <si>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</si>
  <si>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</si>
  <si>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</si>
  <si>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</si>
  <si>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</si>
  <si>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</si>
  <si>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</si>
  <si>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</si>
  <si>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</si>
  <si>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</si>
  <si>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</si>
  <si>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</si>
  <si>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</si>
  <si>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</si>
  <si>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</si>
  <si>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</si>
  <si>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</si>
  <si>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</si>
  <si>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</si>
  <si>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</si>
  <si>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</si>
  <si>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</si>
  <si>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</si>
  <si>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</si>
  <si>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</si>
  <si>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</si>
  <si>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</si>
  <si>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</si>
  <si>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</si>
  <si>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</si>
  <si>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</si>
  <si>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</si>
  <si>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</si>
  <si>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</si>
  <si>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</si>
  <si>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</si>
  <si>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</si>
  <si>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</si>
  <si>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</si>
  <si>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</si>
  <si>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</si>
  <si>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</si>
  <si>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</si>
  <si>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</si>
  <si>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</si>
  <si>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</si>
  <si>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</si>
  <si>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</si>
  <si>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</si>
  <si>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</si>
  <si>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</si>
  <si>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</si>
  <si>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</si>
  <si>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</si>
  <si>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</si>
  <si>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</si>
  <si>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</si>
  <si>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</si>
  <si>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</si>
  <si>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</si>
  <si>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</si>
  <si>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</si>
  <si>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</si>
  <si>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</si>
  <si>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</si>
  <si>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</si>
  <si>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</si>
  <si>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</si>
  <si>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</si>
  <si>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</si>
  <si>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</si>
  <si>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</si>
  <si>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</si>
  <si>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</si>
  <si>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</si>
  <si>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</si>
  <si>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</si>
  <si>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</si>
  <si>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</si>
  <si>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</si>
  <si>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</si>
  <si>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</si>
  <si>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</si>
  <si>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</si>
  <si>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</si>
  <si>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</si>
  <si>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</si>
  <si>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</si>
  <si>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</si>
  <si>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</si>
  <si>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</si>
  <si>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</si>
  <si>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</si>
  <si>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</si>
  <si>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</si>
  <si>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</si>
  <si>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</si>
  <si>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</si>
  <si>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</si>
  <si>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</si>
  <si>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</si>
  <si>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</si>
  <si>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</si>
  <si>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</si>
  <si>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</si>
  <si>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</si>
  <si>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</si>
  <si>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</si>
  <si>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</si>
  <si>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</si>
  <si>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</si>
  <si>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</si>
  <si>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</si>
  <si>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</si>
  <si>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</si>
  <si>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</si>
  <si>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</si>
  <si>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</si>
  <si>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</si>
  <si>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</si>
  <si>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</si>
  <si>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</si>
  <si>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</si>
  <si>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</si>
  <si>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</si>
  <si>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</si>
  <si>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</si>
  <si>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</si>
  <si>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</si>
  <si>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</si>
  <si>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</si>
  <si>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</si>
  <si>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</si>
  <si>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</si>
  <si>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</si>
  <si>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</si>
  <si>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</si>
  <si>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</si>
  <si>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</si>
  <si>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</si>
  <si>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</si>
  <si>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</si>
  <si>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</si>
  <si>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</si>
  <si>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</si>
  <si>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</si>
  <si>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</si>
  <si>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</si>
  <si>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</si>
  <si>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</si>
  <si>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</si>
  <si>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</si>
  <si>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</si>
  <si>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</si>
  <si>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</si>
  <si>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</si>
  <si>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</si>
  <si>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</si>
  <si>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</si>
  <si>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</si>
  <si>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</si>
  <si>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</si>
  <si>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</si>
  <si>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</si>
  <si>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</si>
  <si>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</si>
  <si>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</si>
  <si>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</si>
  <si>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</si>
  <si>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</si>
  <si>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</si>
  <si>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</si>
  <si>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</si>
  <si>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</si>
  <si>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</si>
  <si>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</si>
  <si>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</si>
  <si>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</si>
  <si>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</si>
  <si>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</si>
  <si>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</si>
  <si>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</si>
  <si>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</si>
  <si>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</si>
  <si>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</si>
  <si>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</si>
  <si>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</si>
  <si>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</si>
  <si>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</si>
  <si>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</si>
  <si>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</si>
  <si>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</si>
  <si>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</si>
  <si>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</si>
  <si>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</si>
  <si>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</si>
  <si>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</si>
  <si>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</si>
  <si>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</si>
  <si>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</si>
  <si>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</si>
  <si>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</si>
  <si>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</si>
  <si>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</si>
  <si>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</si>
  <si>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</si>
  <si>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</si>
  <si>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</si>
  <si>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</si>
  <si>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</si>
  <si>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</si>
  <si>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</si>
  <si>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</si>
  <si>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</si>
  <si>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</si>
  <si>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</si>
  <si>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</si>
  <si>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</si>
  <si>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</si>
  <si>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</si>
  <si>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</si>
  <si>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</si>
  <si>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</si>
  <si>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</si>
  <si>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</si>
  <si>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</si>
  <si>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</si>
  <si>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</si>
  <si>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</si>
  <si>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</si>
  <si>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</si>
  <si>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</si>
  <si>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</si>
  <si>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</si>
  <si>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</si>
  <si>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</si>
  <si>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</si>
  <si>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</si>
  <si>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</si>
  <si>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</si>
  <si>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</si>
  <si>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</si>
  <si>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</si>
  <si>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</si>
  <si>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</si>
  <si>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</si>
  <si>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</si>
  <si>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</si>
  <si>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</si>
  <si>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</si>
  <si>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</si>
  <si>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</si>
  <si>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</si>
  <si>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</si>
  <si>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</si>
  <si>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</si>
  <si>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</si>
  <si>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</si>
  <si>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</si>
  <si>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</si>
  <si>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</si>
  <si>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</si>
  <si>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</si>
  <si>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</si>
  <si>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</si>
  <si>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</si>
  <si>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</si>
  <si>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</si>
  <si>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</si>
  <si>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</si>
  <si>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</si>
  <si>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</si>
  <si>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</si>
  <si>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</si>
  <si>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</si>
  <si>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</si>
  <si>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</si>
  <si>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</si>
  <si>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</si>
  <si>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</si>
  <si>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</si>
  <si>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</si>
  <si>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</si>
  <si>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</si>
  <si>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</si>
  <si>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</si>
  <si>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</si>
  <si>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</si>
  <si>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</si>
  <si>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</si>
  <si>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</si>
  <si>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</si>
  <si>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</si>
  <si>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</si>
  <si>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</si>
  <si>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</si>
  <si>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</si>
  <si>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</si>
  <si>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</si>
  <si>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</si>
  <si>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</si>
  <si>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</si>
  <si>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</si>
  <si>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</si>
  <si>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</si>
  <si>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</si>
  <si>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</si>
  <si>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</si>
  <si>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</si>
  <si>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</si>
  <si>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</si>
  <si>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</si>
  <si>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</si>
  <si>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</si>
  <si>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</si>
  <si>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</si>
  <si>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</si>
  <si>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</si>
  <si>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</si>
  <si>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</si>
  <si>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</si>
  <si>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</si>
  <si>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</si>
  <si>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</si>
  <si>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</si>
  <si>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</si>
  <si>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</si>
  <si>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</si>
  <si>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</si>
  <si>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</si>
  <si>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</si>
  <si>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</si>
  <si>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</si>
  <si>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</si>
  <si>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</si>
  <si>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</si>
  <si>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</si>
  <si>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</si>
  <si>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</si>
  <si>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</si>
  <si>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</si>
  <si>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</si>
  <si>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</si>
  <si>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</si>
  <si>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</si>
  <si>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</si>
  <si>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</si>
  <si>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</si>
  <si>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</si>
  <si>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</si>
  <si>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</si>
  <si>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</si>
  <si>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</si>
  <si>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</si>
  <si>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</si>
  <si>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</si>
  <si>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</si>
  <si>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</si>
  <si>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</si>
  <si>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</si>
  <si>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</si>
  <si>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</si>
  <si>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</si>
  <si>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</si>
  <si>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</si>
  <si>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</si>
  <si>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</si>
  <si>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</si>
  <si>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</si>
  <si>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</si>
  <si>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</si>
  <si>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</si>
  <si>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</si>
  <si>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</si>
  <si>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</si>
  <si>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</si>
  <si>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</si>
  <si>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</si>
  <si>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</si>
  <si>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</si>
  <si>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</si>
  <si>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</si>
  <si>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</si>
  <si>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</si>
  <si>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</si>
  <si>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</si>
  <si>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</si>
  <si>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</si>
  <si>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</si>
  <si>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</si>
  <si>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</si>
  <si>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</si>
  <si>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</si>
  <si>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</si>
  <si>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</si>
  <si>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</si>
  <si>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</si>
  <si>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</si>
  <si>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</si>
  <si>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</si>
  <si>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</si>
  <si>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</si>
  <si>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</si>
  <si>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</si>
  <si>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</si>
  <si>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</si>
  <si>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</si>
  <si>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</si>
  <si>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</si>
  <si>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</si>
  <si>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 xml:space="preserve">Gonzalez Ceballos, Dionisio 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</si>
  <si>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</si>
  <si>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</si>
  <si>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</si>
  <si>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</si>
  <si>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</si>
  <si>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</si>
  <si>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</si>
  <si>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31 Agosto de 2021</t>
  </si>
  <si>
    <t>INHIBIDO</t>
  </si>
  <si>
    <t>3336007480</t>
  </si>
  <si>
    <t>3336007479</t>
  </si>
  <si>
    <t>3336007478</t>
  </si>
  <si>
    <t>3336007477</t>
  </si>
  <si>
    <t>3336007476</t>
  </si>
  <si>
    <t>3336007475</t>
  </si>
  <si>
    <t>3336007474</t>
  </si>
  <si>
    <t>3336007473</t>
  </si>
  <si>
    <t>3336007472</t>
  </si>
  <si>
    <t>3336007471</t>
  </si>
  <si>
    <t>3336007470</t>
  </si>
  <si>
    <t>3336007469</t>
  </si>
  <si>
    <t>3336007468</t>
  </si>
  <si>
    <t>3336007467</t>
  </si>
  <si>
    <t>3336007466</t>
  </si>
  <si>
    <t>3336007464</t>
  </si>
  <si>
    <t>3336007463</t>
  </si>
  <si>
    <t>3336007462</t>
  </si>
  <si>
    <t>3336007461</t>
  </si>
  <si>
    <t>3336007460</t>
  </si>
  <si>
    <t>3336007459</t>
  </si>
  <si>
    <t>3336007458</t>
  </si>
  <si>
    <t>3336007457</t>
  </si>
  <si>
    <t>3336007456</t>
  </si>
  <si>
    <t>3336007455</t>
  </si>
  <si>
    <t>3336007454</t>
  </si>
  <si>
    <t>3336007453</t>
  </si>
  <si>
    <t>3336007451</t>
  </si>
  <si>
    <t>3336007450</t>
  </si>
  <si>
    <t>3336007449</t>
  </si>
  <si>
    <t>3336007448</t>
  </si>
  <si>
    <t>3336007447</t>
  </si>
  <si>
    <t>3336007446</t>
  </si>
  <si>
    <t>3336007445</t>
  </si>
  <si>
    <t>3336007444</t>
  </si>
  <si>
    <t>3336007443</t>
  </si>
  <si>
    <t>3336007442</t>
  </si>
  <si>
    <t>3336007441</t>
  </si>
  <si>
    <t>3336007440</t>
  </si>
  <si>
    <t>3336007437</t>
  </si>
  <si>
    <t>3336007436</t>
  </si>
  <si>
    <t>3336007435</t>
  </si>
  <si>
    <t>3336007434</t>
  </si>
  <si>
    <t>3336007433</t>
  </si>
  <si>
    <t>Morales Payano, Wilfredy Leandro</t>
  </si>
  <si>
    <t>3336007541</t>
  </si>
  <si>
    <t>3336007527</t>
  </si>
  <si>
    <t>3336007516</t>
  </si>
  <si>
    <t>3336007512</t>
  </si>
  <si>
    <t>3336007500</t>
  </si>
  <si>
    <t>3336007497</t>
  </si>
  <si>
    <t>ERROR DE PRINTER</t>
  </si>
  <si>
    <t>Peguero Solano, Victor Manuel</t>
  </si>
  <si>
    <t>3336007465</t>
  </si>
  <si>
    <t>3336007448 </t>
  </si>
  <si>
    <t>3336007464 </t>
  </si>
  <si>
    <t>3336007500 </t>
  </si>
  <si>
    <t>3336007527 </t>
  </si>
  <si>
    <t>3336007541 </t>
  </si>
  <si>
    <t>3336007497 </t>
  </si>
  <si>
    <t>ATM Autoservicio Las Matas de Farfan</t>
  </si>
  <si>
    <t>3336008054</t>
  </si>
  <si>
    <t>3336007971</t>
  </si>
  <si>
    <t>3336007949</t>
  </si>
  <si>
    <t>3336007945</t>
  </si>
  <si>
    <t>3336007943</t>
  </si>
  <si>
    <t>3336007932</t>
  </si>
  <si>
    <t>3336007920</t>
  </si>
  <si>
    <t>3336007914</t>
  </si>
  <si>
    <t>3336007886</t>
  </si>
  <si>
    <t>3336007875</t>
  </si>
  <si>
    <t>3336007866</t>
  </si>
  <si>
    <t>3336007861</t>
  </si>
  <si>
    <t>3336007849</t>
  </si>
  <si>
    <t>3336007828</t>
  </si>
  <si>
    <t>3336007820</t>
  </si>
  <si>
    <t>3336007814</t>
  </si>
  <si>
    <t>3336007791</t>
  </si>
  <si>
    <t>3336007778</t>
  </si>
  <si>
    <t>3336007733</t>
  </si>
  <si>
    <t>3336007717</t>
  </si>
  <si>
    <t>3336007688</t>
  </si>
  <si>
    <t>3336007667</t>
  </si>
  <si>
    <t>3336007637</t>
  </si>
  <si>
    <t>GAVETAS VACIAS + GAVETA FALLANDO</t>
  </si>
  <si>
    <t>3336007927</t>
  </si>
  <si>
    <t>3336007892</t>
  </si>
  <si>
    <t>3336007743</t>
  </si>
  <si>
    <t>LECTOR - REINICIO</t>
  </si>
  <si>
    <t>Closed</t>
  </si>
  <si>
    <t>Doñe Ramirez, Luis Manuel</t>
  </si>
  <si>
    <t>REINICIO EXITOSO</t>
  </si>
  <si>
    <t>3336007743 </t>
  </si>
  <si>
    <t>3336007717 </t>
  </si>
  <si>
    <t>3336007733 </t>
  </si>
  <si>
    <t>3336007791 </t>
  </si>
  <si>
    <t>3336007778 </t>
  </si>
  <si>
    <t>3336007814 </t>
  </si>
  <si>
    <t>3336007820 </t>
  </si>
  <si>
    <t>3336007849 </t>
  </si>
  <si>
    <t>3336007875 </t>
  </si>
  <si>
    <t>3336007886 </t>
  </si>
  <si>
    <t>3336007943 </t>
  </si>
  <si>
    <t>3336007949 </t>
  </si>
  <si>
    <t>3336008054 </t>
  </si>
  <si>
    <t>3336008114 </t>
  </si>
  <si>
    <t>3336007861 </t>
  </si>
  <si>
    <t>3336007866 </t>
  </si>
  <si>
    <t>3336007932 </t>
  </si>
  <si>
    <t>3336008150 </t>
  </si>
  <si>
    <t>REINICIO FALLIDO</t>
  </si>
  <si>
    <t>3336008604</t>
  </si>
  <si>
    <t>3336008593</t>
  </si>
  <si>
    <t>3336008589</t>
  </si>
  <si>
    <t>3336008582</t>
  </si>
  <si>
    <t>3336008561</t>
  </si>
  <si>
    <t>3336008537</t>
  </si>
  <si>
    <t>3336008528</t>
  </si>
  <si>
    <t>3336008524</t>
  </si>
  <si>
    <t>3336008521</t>
  </si>
  <si>
    <t>3336008516</t>
  </si>
  <si>
    <t>3336008515</t>
  </si>
  <si>
    <t>3336008510</t>
  </si>
  <si>
    <t>3336008506</t>
  </si>
  <si>
    <t>3336008502</t>
  </si>
  <si>
    <t>3336008496</t>
  </si>
  <si>
    <t>3336008488</t>
  </si>
  <si>
    <t>3336008484</t>
  </si>
  <si>
    <t>3336008478</t>
  </si>
  <si>
    <t>3336008459</t>
  </si>
  <si>
    <t>3336008416</t>
  </si>
  <si>
    <t>3336008411</t>
  </si>
  <si>
    <t>3336008403</t>
  </si>
  <si>
    <t>3336008399</t>
  </si>
  <si>
    <t>3336008242</t>
  </si>
  <si>
    <t>3336008217</t>
  </si>
  <si>
    <t>3336008161</t>
  </si>
  <si>
    <t>3336008150</t>
  </si>
  <si>
    <t>3336008114</t>
  </si>
  <si>
    <t>3336008596</t>
  </si>
  <si>
    <t>3336008590</t>
  </si>
  <si>
    <t>3336008586</t>
  </si>
  <si>
    <t>3336008576</t>
  </si>
  <si>
    <t>ENVIO DE CARGA</t>
  </si>
  <si>
    <t>CARGA EXITOSA</t>
  </si>
  <si>
    <t>3336008177 </t>
  </si>
  <si>
    <t>3336008159 </t>
  </si>
  <si>
    <t>3336008399 </t>
  </si>
  <si>
    <t>3336008173 </t>
  </si>
  <si>
    <t>3336008182 </t>
  </si>
  <si>
    <t>3336008211 </t>
  </si>
  <si>
    <t>3336008234 </t>
  </si>
  <si>
    <t>3336008403 </t>
  </si>
  <si>
    <t>3336008411 </t>
  </si>
  <si>
    <t>3336008416 </t>
  </si>
  <si>
    <t>3336008502 </t>
  </si>
  <si>
    <t>3336008510 </t>
  </si>
  <si>
    <t>3336008516 </t>
  </si>
  <si>
    <t>3336008604 </t>
  </si>
  <si>
    <t>3336008613 </t>
  </si>
  <si>
    <t>3336008619 </t>
  </si>
  <si>
    <t>3336008636 </t>
  </si>
  <si>
    <t>3336008656 </t>
  </si>
  <si>
    <t>3336008628 </t>
  </si>
  <si>
    <t>3336008642 </t>
  </si>
  <si>
    <t>3336008800</t>
  </si>
  <si>
    <t>3336008796</t>
  </si>
  <si>
    <t>3336008790</t>
  </si>
  <si>
    <t>3336008782</t>
  </si>
  <si>
    <t>3336008780</t>
  </si>
  <si>
    <t>3336008775</t>
  </si>
  <si>
    <t>3336008656</t>
  </si>
  <si>
    <t>3336008642</t>
  </si>
  <si>
    <t>3336008636</t>
  </si>
  <si>
    <t>3336008628</t>
  </si>
  <si>
    <t>3336008619</t>
  </si>
  <si>
    <t>3336008613</t>
  </si>
  <si>
    <t>3336009115</t>
  </si>
  <si>
    <t>CARGA EXITOSA POR INHIBIDO</t>
  </si>
  <si>
    <t>Moreta, Christian Aury</t>
  </si>
  <si>
    <t>3336009112</t>
  </si>
  <si>
    <t>3336009111</t>
  </si>
  <si>
    <t>REINICIO EXITOSO POR LECTOR</t>
  </si>
  <si>
    <t>3336009110</t>
  </si>
  <si>
    <t>REINICIO FALLIDO POR LECTOR</t>
  </si>
  <si>
    <t>3336009109</t>
  </si>
  <si>
    <t>3336009107</t>
  </si>
  <si>
    <t>3336009106</t>
  </si>
  <si>
    <t>3336009105</t>
  </si>
  <si>
    <t>REINICIO FALLIDO POR LECTOR...</t>
  </si>
  <si>
    <t>3336009079</t>
  </si>
  <si>
    <t>3336009076</t>
  </si>
  <si>
    <t>3336009073</t>
  </si>
  <si>
    <t>3336009071</t>
  </si>
  <si>
    <t>3336009069</t>
  </si>
  <si>
    <t>3336009065</t>
  </si>
  <si>
    <t>3336009062</t>
  </si>
  <si>
    <t>3336009047</t>
  </si>
  <si>
    <t>3336009045</t>
  </si>
  <si>
    <t>3336009027</t>
  </si>
  <si>
    <t>REINICIO EXITOSO POR INHIBIDO</t>
  </si>
  <si>
    <t>3336009024</t>
  </si>
  <si>
    <t>3336009018</t>
  </si>
  <si>
    <t>3336009014</t>
  </si>
  <si>
    <t>3336009013</t>
  </si>
  <si>
    <t>3336009010</t>
  </si>
  <si>
    <t>3336009008</t>
  </si>
  <si>
    <t>3336009007</t>
  </si>
  <si>
    <t>3336008980</t>
  </si>
  <si>
    <t>3336008973</t>
  </si>
  <si>
    <t>3336008913</t>
  </si>
  <si>
    <t>3336008911</t>
  </si>
  <si>
    <t>3336008900</t>
  </si>
  <si>
    <t>31/08/2021 19:31</t>
  </si>
  <si>
    <t>31/08/2021 19:32</t>
  </si>
  <si>
    <t>31/08/2021 19:04</t>
  </si>
  <si>
    <t>31/08/2021 17:27</t>
  </si>
  <si>
    <t>31/08/2021 19:29</t>
  </si>
  <si>
    <t>31/08/2021 19:40</t>
  </si>
  <si>
    <t>31/08/2021 19:42</t>
  </si>
  <si>
    <t>31/08/2021 19:41</t>
  </si>
  <si>
    <t>31/08/2021 19:44</t>
  </si>
  <si>
    <t>31/08/2021 19:43</t>
  </si>
  <si>
    <t>31/08/2021 19:20</t>
  </si>
  <si>
    <t>31/08/2021 18:30</t>
  </si>
  <si>
    <t>31/08/2021 19:46</t>
  </si>
  <si>
    <t>31/08/2021 19:48</t>
  </si>
  <si>
    <t>31/08/2021 19:47</t>
  </si>
  <si>
    <t>31/08/2021 16:13</t>
  </si>
  <si>
    <t>31/08/2021 19:51</t>
  </si>
  <si>
    <t>31/08/2021 19:52</t>
  </si>
  <si>
    <t>31/08/2021 19:45</t>
  </si>
  <si>
    <t>31/08/2021 19:30</t>
  </si>
  <si>
    <t>31/08/2021 19:56</t>
  </si>
  <si>
    <t>31/08/2021 19:57</t>
  </si>
  <si>
    <t>31/08/2021 20:04</t>
  </si>
  <si>
    <t>31/08/2021 20:10</t>
  </si>
  <si>
    <t>31/08/2021 20:06</t>
  </si>
  <si>
    <t>31/08/2021 20:02</t>
  </si>
  <si>
    <t>31/08/2021 20:13</t>
  </si>
  <si>
    <t>31/08/2021 19:58</t>
  </si>
  <si>
    <t>31/08/2021 20:12</t>
  </si>
  <si>
    <t>31/08/2021 20:16</t>
  </si>
  <si>
    <t>31/08/2021 17:19</t>
  </si>
  <si>
    <t>31/08/2021 20:15</t>
  </si>
  <si>
    <t>31/08/2021 20:09</t>
  </si>
  <si>
    <t>31/8/2021 20:14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</si>
</sst>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9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59" xfId="0" applyFont="1" applyFill="1" applyBorder="1" applyAlignment="1">
      <alignment horizontal="center"/>
    </xf>
    <xf numFmtId="0" fontId="52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8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8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0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6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/>
    </xf>
    <xf numFmtId="0" fontId="11" fillId="5" borderId="75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9"/>
      <tableStyleElement type="headerRow" dxfId="478"/>
      <tableStyleElement type="totalRow" dxfId="477"/>
      <tableStyleElement type="firstColumn" dxfId="476"/>
      <tableStyleElement type="lastColumn" dxfId="475"/>
      <tableStyleElement type="firstRowStripe" dxfId="474"/>
      <tableStyleElement type="firstColumnStripe" dxfId="4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113.832442129627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4" t="s">
        <v>2612</v>
      </c>
    </row>
    <row r="4" spans="1:11" ht="18" x14ac:dyDescent="0.25">
      <c r="A4" s="107" t="str">
        <f t="shared" ref="A4:A12" ca="1" si="0">CONCATENATE(TODAY()-C4," días")</f>
        <v>76.4985879629603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4" t="s">
        <v>2613</v>
      </c>
    </row>
    <row r="5" spans="1:11" ht="18" x14ac:dyDescent="0.25">
      <c r="A5" s="107" t="str">
        <f ca="1">CONCATENATE(TODAY()-C5," días")</f>
        <v>66.4985879629603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4" t="s">
        <v>2612</v>
      </c>
    </row>
    <row r="6" spans="1:11" ht="18" x14ac:dyDescent="0.25">
      <c r="A6" s="107" t="str">
        <f t="shared" ca="1" si="0"/>
        <v>66.5651273148178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37.0556018518546 días</v>
      </c>
      <c r="B7" s="109">
        <v>3335965969</v>
      </c>
      <c r="C7" s="96">
        <v>44401.944398148145</v>
      </c>
      <c r="D7" s="96" t="s">
        <v>2174</v>
      </c>
      <c r="E7" s="114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5" t="s">
        <v>2584</v>
      </c>
    </row>
    <row r="8" spans="1:11" ht="18" x14ac:dyDescent="0.25">
      <c r="A8" s="107" t="str">
        <f t="shared" ca="1" si="0"/>
        <v>31.4964583333349 días</v>
      </c>
      <c r="B8" s="109">
        <v>3335972458</v>
      </c>
      <c r="C8" s="96">
        <v>44407.503541666665</v>
      </c>
      <c r="D8" s="96" t="s">
        <v>2174</v>
      </c>
      <c r="E8" s="114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4" t="s">
        <v>2605</v>
      </c>
    </row>
    <row r="9" spans="1:11" ht="18" x14ac:dyDescent="0.25">
      <c r="A9" s="107" t="str">
        <f t="shared" ca="1" si="0"/>
        <v>18.0611689814832 días</v>
      </c>
      <c r="B9" s="125" t="s">
        <v>2610</v>
      </c>
      <c r="C9" s="96">
        <v>44420.938831018517</v>
      </c>
      <c r="D9" s="96" t="s">
        <v>2174</v>
      </c>
      <c r="E9" s="123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4" t="s">
        <v>2584</v>
      </c>
    </row>
    <row r="10" spans="1:11" ht="18" x14ac:dyDescent="0.25">
      <c r="A10" s="107" t="str">
        <f t="shared" ca="1" si="0"/>
        <v>20.1852893518517 días</v>
      </c>
      <c r="B10" s="125" t="s">
        <v>2609</v>
      </c>
      <c r="C10" s="96">
        <v>44418.814710648148</v>
      </c>
      <c r="D10" s="96" t="s">
        <v>2174</v>
      </c>
      <c r="E10" s="125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4" t="s">
        <v>2213</v>
      </c>
    </row>
    <row r="11" spans="1:11" ht="18" x14ac:dyDescent="0.25">
      <c r="A11" s="107" t="str">
        <f t="shared" ca="1" si="0"/>
        <v>16.2875578703679 días</v>
      </c>
      <c r="B11" s="125" t="s">
        <v>2615</v>
      </c>
      <c r="C11" s="96">
        <v>44422.712442129632</v>
      </c>
      <c r="D11" s="96" t="s">
        <v>2174</v>
      </c>
      <c r="E11" s="125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4" t="s">
        <v>2621</v>
      </c>
    </row>
    <row r="12" spans="1:11" ht="18" x14ac:dyDescent="0.25">
      <c r="A12" s="107" t="str">
        <f t="shared" ca="1" si="0"/>
        <v>16.1782986111139 días</v>
      </c>
      <c r="B12" s="125" t="s">
        <v>2614</v>
      </c>
      <c r="C12" s="96">
        <v>44422.821701388886</v>
      </c>
      <c r="D12" s="96" t="s">
        <v>2174</v>
      </c>
      <c r="E12" s="125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4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76" priority="99402"/>
  </conditionalFormatting>
  <conditionalFormatting sqref="E3">
    <cfRule type="duplicateValues" dxfId="275" priority="121765"/>
  </conditionalFormatting>
  <conditionalFormatting sqref="E3">
    <cfRule type="duplicateValues" dxfId="274" priority="121766"/>
    <cfRule type="duplicateValues" dxfId="273" priority="121767"/>
  </conditionalFormatting>
  <conditionalFormatting sqref="E3">
    <cfRule type="duplicateValues" dxfId="272" priority="121768"/>
    <cfRule type="duplicateValues" dxfId="271" priority="121769"/>
    <cfRule type="duplicateValues" dxfId="270" priority="121770"/>
    <cfRule type="duplicateValues" dxfId="269" priority="121771"/>
  </conditionalFormatting>
  <conditionalFormatting sqref="B3">
    <cfRule type="duplicateValues" dxfId="268" priority="121772"/>
  </conditionalFormatting>
  <conditionalFormatting sqref="E4">
    <cfRule type="duplicateValues" dxfId="267" priority="117"/>
  </conditionalFormatting>
  <conditionalFormatting sqref="E4">
    <cfRule type="duplicateValues" dxfId="266" priority="114"/>
    <cfRule type="duplicateValues" dxfId="265" priority="115"/>
    <cfRule type="duplicateValues" dxfId="264" priority="116"/>
  </conditionalFormatting>
  <conditionalFormatting sqref="E4">
    <cfRule type="duplicateValues" dxfId="263" priority="113"/>
  </conditionalFormatting>
  <conditionalFormatting sqref="E4">
    <cfRule type="duplicateValues" dxfId="262" priority="110"/>
    <cfRule type="duplicateValues" dxfId="261" priority="111"/>
    <cfRule type="duplicateValues" dxfId="260" priority="112"/>
  </conditionalFormatting>
  <conditionalFormatting sqref="B4">
    <cfRule type="duplicateValues" dxfId="259" priority="109"/>
  </conditionalFormatting>
  <conditionalFormatting sqref="E4">
    <cfRule type="duplicateValues" dxfId="258" priority="108"/>
  </conditionalFormatting>
  <conditionalFormatting sqref="B5">
    <cfRule type="duplicateValues" dxfId="257" priority="92"/>
  </conditionalFormatting>
  <conditionalFormatting sqref="E5">
    <cfRule type="duplicateValues" dxfId="256" priority="91"/>
  </conditionalFormatting>
  <conditionalFormatting sqref="E5">
    <cfRule type="duplicateValues" dxfId="255" priority="88"/>
    <cfRule type="duplicateValues" dxfId="254" priority="89"/>
    <cfRule type="duplicateValues" dxfId="253" priority="90"/>
  </conditionalFormatting>
  <conditionalFormatting sqref="E5">
    <cfRule type="duplicateValues" dxfId="252" priority="87"/>
  </conditionalFormatting>
  <conditionalFormatting sqref="E5">
    <cfRule type="duplicateValues" dxfId="251" priority="84"/>
    <cfRule type="duplicateValues" dxfId="250" priority="85"/>
    <cfRule type="duplicateValues" dxfId="249" priority="86"/>
  </conditionalFormatting>
  <conditionalFormatting sqref="E5">
    <cfRule type="duplicateValues" dxfId="248" priority="83"/>
  </conditionalFormatting>
  <conditionalFormatting sqref="E7">
    <cfRule type="duplicateValues" dxfId="247" priority="36"/>
  </conditionalFormatting>
  <conditionalFormatting sqref="E7">
    <cfRule type="duplicateValues" dxfId="246" priority="34"/>
    <cfRule type="duplicateValues" dxfId="245" priority="35"/>
  </conditionalFormatting>
  <conditionalFormatting sqref="E7">
    <cfRule type="duplicateValues" dxfId="244" priority="31"/>
    <cfRule type="duplicateValues" dxfId="243" priority="32"/>
    <cfRule type="duplicateValues" dxfId="242" priority="33"/>
  </conditionalFormatting>
  <conditionalFormatting sqref="E7">
    <cfRule type="duplicateValues" dxfId="241" priority="27"/>
    <cfRule type="duplicateValues" dxfId="240" priority="28"/>
    <cfRule type="duplicateValues" dxfId="239" priority="29"/>
    <cfRule type="duplicateValues" dxfId="238" priority="30"/>
  </conditionalFormatting>
  <conditionalFormatting sqref="B7">
    <cfRule type="duplicateValues" dxfId="237" priority="26"/>
  </conditionalFormatting>
  <conditionalFormatting sqref="B7">
    <cfRule type="duplicateValues" dxfId="236" priority="24"/>
    <cfRule type="duplicateValues" dxfId="235" priority="25"/>
  </conditionalFormatting>
  <conditionalFormatting sqref="E8">
    <cfRule type="duplicateValues" dxfId="234" priority="23"/>
  </conditionalFormatting>
  <conditionalFormatting sqref="E8">
    <cfRule type="duplicateValues" dxfId="233" priority="22"/>
  </conditionalFormatting>
  <conditionalFormatting sqref="B8">
    <cfRule type="duplicateValues" dxfId="232" priority="21"/>
  </conditionalFormatting>
  <conditionalFormatting sqref="E8">
    <cfRule type="duplicateValues" dxfId="231" priority="20"/>
  </conditionalFormatting>
  <conditionalFormatting sqref="B8">
    <cfRule type="duplicateValues" dxfId="230" priority="19"/>
  </conditionalFormatting>
  <conditionalFormatting sqref="E8">
    <cfRule type="duplicateValues" dxfId="229" priority="18"/>
  </conditionalFormatting>
  <conditionalFormatting sqref="E9">
    <cfRule type="duplicateValues" dxfId="228" priority="7"/>
    <cfRule type="duplicateValues" dxfId="227" priority="8"/>
    <cfRule type="duplicateValues" dxfId="226" priority="9"/>
    <cfRule type="duplicateValues" dxfId="225" priority="10"/>
  </conditionalFormatting>
  <conditionalFormatting sqref="B9">
    <cfRule type="duplicateValues" dxfId="224" priority="130228"/>
  </conditionalFormatting>
  <conditionalFormatting sqref="E6">
    <cfRule type="duplicateValues" dxfId="223" priority="130230"/>
  </conditionalFormatting>
  <conditionalFormatting sqref="B6">
    <cfRule type="duplicateValues" dxfId="222" priority="130231"/>
  </conditionalFormatting>
  <conditionalFormatting sqref="B6">
    <cfRule type="duplicateValues" dxfId="221" priority="130232"/>
    <cfRule type="duplicateValues" dxfId="220" priority="130233"/>
    <cfRule type="duplicateValues" dxfId="219" priority="130234"/>
  </conditionalFormatting>
  <conditionalFormatting sqref="E6">
    <cfRule type="duplicateValues" dxfId="218" priority="130235"/>
    <cfRule type="duplicateValues" dxfId="217" priority="130236"/>
  </conditionalFormatting>
  <conditionalFormatting sqref="E6">
    <cfRule type="duplicateValues" dxfId="216" priority="130237"/>
    <cfRule type="duplicateValues" dxfId="215" priority="130238"/>
    <cfRule type="duplicateValues" dxfId="214" priority="130239"/>
  </conditionalFormatting>
  <conditionalFormatting sqref="E6">
    <cfRule type="duplicateValues" dxfId="213" priority="130240"/>
    <cfRule type="duplicateValues" dxfId="212" priority="130241"/>
    <cfRule type="duplicateValues" dxfId="211" priority="130242"/>
    <cfRule type="duplicateValues" dxfId="210" priority="130243"/>
  </conditionalFormatting>
  <conditionalFormatting sqref="B10:B12">
    <cfRule type="duplicateValues" dxfId="209" priority="2"/>
  </conditionalFormatting>
  <conditionalFormatting sqref="E10:E12">
    <cfRule type="duplicateValues" dxfId="20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1">
        <v>214</v>
      </c>
      <c r="B148" s="112" t="s">
        <v>2574</v>
      </c>
      <c r="C148" s="112" t="s">
        <v>2575</v>
      </c>
      <c r="D148" s="112" t="s">
        <v>72</v>
      </c>
      <c r="E148" s="112" t="s">
        <v>82</v>
      </c>
      <c r="F148" s="112" t="s">
        <v>2025</v>
      </c>
      <c r="G148" s="112" t="s">
        <v>2027</v>
      </c>
      <c r="H148" s="112" t="s">
        <v>2027</v>
      </c>
      <c r="I148" s="112"/>
      <c r="J148" s="112" t="s">
        <v>2027</v>
      </c>
      <c r="K148" s="112"/>
      <c r="L148" s="112"/>
      <c r="M148" s="112"/>
      <c r="N148" s="112"/>
      <c r="O148" s="112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1" customFormat="1" ht="15.75" x14ac:dyDescent="0.25">
      <c r="A263" s="111">
        <v>361</v>
      </c>
      <c r="B263" s="112" t="s">
        <v>2542</v>
      </c>
      <c r="C263" s="120"/>
      <c r="D263" s="120"/>
      <c r="E263" s="120" t="s">
        <v>1273</v>
      </c>
      <c r="F263" s="112" t="s">
        <v>1298</v>
      </c>
      <c r="G263" s="112" t="s">
        <v>1298</v>
      </c>
      <c r="H263" s="112" t="s">
        <v>1298</v>
      </c>
      <c r="I263" s="112" t="s">
        <v>1298</v>
      </c>
      <c r="J263" s="112" t="s">
        <v>1298</v>
      </c>
      <c r="K263" s="112" t="s">
        <v>1298</v>
      </c>
      <c r="L263" s="112" t="s">
        <v>1298</v>
      </c>
      <c r="M263" s="112" t="s">
        <v>1298</v>
      </c>
      <c r="N263" s="120"/>
      <c r="O263" s="120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3" customFormat="1" ht="31.5" hidden="1" x14ac:dyDescent="0.25">
      <c r="A307" s="111">
        <v>424</v>
      </c>
      <c r="B307" s="112" t="s">
        <v>699</v>
      </c>
      <c r="C307" s="112" t="s">
        <v>700</v>
      </c>
      <c r="D307" s="112" t="s">
        <v>130</v>
      </c>
      <c r="E307" s="112" t="s">
        <v>73</v>
      </c>
      <c r="F307" s="112" t="s">
        <v>2025</v>
      </c>
      <c r="G307" s="112" t="s">
        <v>77</v>
      </c>
      <c r="H307" s="112" t="s">
        <v>77</v>
      </c>
      <c r="I307" s="112" t="s">
        <v>74</v>
      </c>
      <c r="J307" s="112" t="s">
        <v>77</v>
      </c>
      <c r="K307" s="112" t="s">
        <v>74</v>
      </c>
      <c r="L307" s="112" t="s">
        <v>77</v>
      </c>
      <c r="M307" s="112" t="s">
        <v>77</v>
      </c>
      <c r="N307" s="112" t="s">
        <v>74</v>
      </c>
      <c r="O307" s="112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1">
        <v>468</v>
      </c>
      <c r="B340" s="112" t="s">
        <v>2204</v>
      </c>
      <c r="C340" s="120" t="s">
        <v>2171</v>
      </c>
      <c r="D340" s="120" t="s">
        <v>72</v>
      </c>
      <c r="E340" s="120" t="s">
        <v>73</v>
      </c>
      <c r="F340" s="112" t="s">
        <v>1298</v>
      </c>
      <c r="G340" s="112" t="s">
        <v>1298</v>
      </c>
      <c r="H340" s="112" t="s">
        <v>1298</v>
      </c>
      <c r="I340" s="112" t="s">
        <v>1298</v>
      </c>
      <c r="J340" s="112" t="s">
        <v>1298</v>
      </c>
      <c r="K340" s="112" t="s">
        <v>1298</v>
      </c>
      <c r="L340" s="112" t="s">
        <v>1298</v>
      </c>
      <c r="M340" s="112" t="s">
        <v>1298</v>
      </c>
      <c r="N340" s="112"/>
      <c r="O340" s="112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8">
        <v>591</v>
      </c>
      <c r="B447" s="119" t="s">
        <v>507</v>
      </c>
      <c r="C447" s="119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3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3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3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3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3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3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3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3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3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3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3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3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6">
        <v>991</v>
      </c>
      <c r="B823" s="127" t="s">
        <v>1159</v>
      </c>
      <c r="C823" s="55" t="s">
        <v>1160</v>
      </c>
      <c r="D823" s="55" t="s">
        <v>72</v>
      </c>
      <c r="E823" s="55" t="s">
        <v>105</v>
      </c>
      <c r="F823" s="127" t="s">
        <v>2025</v>
      </c>
      <c r="G823" s="127" t="s">
        <v>77</v>
      </c>
      <c r="H823" s="127" t="s">
        <v>77</v>
      </c>
      <c r="I823" s="127" t="s">
        <v>74</v>
      </c>
      <c r="J823" s="127" t="s">
        <v>77</v>
      </c>
      <c r="K823" s="127" t="s">
        <v>74</v>
      </c>
      <c r="L823" s="127" t="s">
        <v>74</v>
      </c>
      <c r="M823" s="127" t="s">
        <v>74</v>
      </c>
      <c r="N823" s="127" t="s">
        <v>77</v>
      </c>
      <c r="O823" s="127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47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07" priority="12"/>
  </conditionalFormatting>
  <conditionalFormatting sqref="B823:B1048576 B1:B810">
    <cfRule type="duplicateValues" dxfId="206" priority="11"/>
  </conditionalFormatting>
  <conditionalFormatting sqref="A811:A814">
    <cfRule type="duplicateValues" dxfId="205" priority="10"/>
  </conditionalFormatting>
  <conditionalFormatting sqref="B811:B814">
    <cfRule type="duplicateValues" dxfId="204" priority="9"/>
  </conditionalFormatting>
  <conditionalFormatting sqref="A823:A1048576 A1:A814">
    <cfRule type="duplicateValues" dxfId="203" priority="8"/>
  </conditionalFormatting>
  <conditionalFormatting sqref="A815:A821">
    <cfRule type="duplicateValues" dxfId="202" priority="7"/>
  </conditionalFormatting>
  <conditionalFormatting sqref="B815:B821">
    <cfRule type="duplicateValues" dxfId="201" priority="6"/>
  </conditionalFormatting>
  <conditionalFormatting sqref="A815:A821">
    <cfRule type="duplicateValues" dxfId="200" priority="5"/>
  </conditionalFormatting>
  <conditionalFormatting sqref="A822">
    <cfRule type="duplicateValues" dxfId="199" priority="4"/>
  </conditionalFormatting>
  <conditionalFormatting sqref="A822">
    <cfRule type="duplicateValues" dxfId="198" priority="2"/>
  </conditionalFormatting>
  <conditionalFormatting sqref="B822">
    <cfRule type="duplicateValues" dxfId="19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1032172"/>
  <sheetViews>
    <sheetView topLeftCell="Q1" zoomScale="70" zoomScaleNormal="70" workbookViewId="0">
      <pane ySplit="4" topLeftCell="A236" activePane="bottomLeft" state="frozen"/>
      <selection pane="bottomLeft" activeCell="P225" sqref="P225:P228"/>
    </sheetView>
  </sheetViews>
  <sheetFormatPr baseColWidth="10" defaultColWidth="24.710937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60.7109375" style="44" bestFit="1" customWidth="1"/>
    <col min="8" max="11" width="6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216" bestFit="1" customWidth="1"/>
    <col min="17" max="17" width="52" style="69" bestFit="1" customWidth="1"/>
    <col min="18" max="16384" width="24.7109375" style="42"/>
  </cols>
  <sheetData>
    <row r="1" spans="1:20" ht="18" x14ac:dyDescent="0.25">
      <c r="A1" s="151" t="s">
        <v>2147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20" ht="18" x14ac:dyDescent="0.25">
      <c r="A2" s="148" t="s">
        <v>2144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20" ht="18.75" thickBot="1" x14ac:dyDescent="0.3">
      <c r="A3" s="154" t="s">
        <v>2631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7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215"/>
      <c r="Q4" s="92" t="s">
        <v>2430</v>
      </c>
    </row>
    <row r="5" spans="1:20" ht="18" x14ac:dyDescent="0.25">
      <c r="A5" s="134" t="str">
        <f>VLOOKUP(E5,'LISTADO ATM'!$A$2:$C$901,3,0)</f>
        <v>DISTRITO NACIONAL</v>
      </c>
      <c r="B5" s="125" t="s">
        <v>2810</v>
      </c>
      <c r="C5" s="96">
        <v>44439.790995370371</v>
      </c>
      <c r="D5" s="96" t="s">
        <v>2460</v>
      </c>
      <c r="E5" s="125">
        <v>572</v>
      </c>
      <c r="F5" s="134" t="str">
        <f>VLOOKUP(E5,VIP!$A$2:$O15576,2,0)</f>
        <v>DRBR174</v>
      </c>
      <c r="G5" s="134" t="str">
        <f>VLOOKUP(E5,'LISTADO ATM'!$A$2:$B$900,2,0)</f>
        <v xml:space="preserve">ATM Olé Ovando </v>
      </c>
      <c r="H5" s="134" t="str">
        <f>VLOOKUP(E5,VIP!$A$2:$O20537,7,FALSE)</f>
        <v>Si</v>
      </c>
      <c r="I5" s="134" t="str">
        <f>VLOOKUP(E5,VIP!$A$2:$O12502,8,FALSE)</f>
        <v>Si</v>
      </c>
      <c r="J5" s="134" t="str">
        <f>VLOOKUP(E5,VIP!$A$2:$O12452,8,FALSE)</f>
        <v>Si</v>
      </c>
      <c r="K5" s="134" t="str">
        <f>VLOOKUP(E5,VIP!$A$2:$O16026,6,0)</f>
        <v>NO</v>
      </c>
      <c r="L5" s="140" t="s">
        <v>2811</v>
      </c>
      <c r="M5" s="147" t="s">
        <v>2533</v>
      </c>
      <c r="N5" s="95" t="s">
        <v>2722</v>
      </c>
      <c r="O5" s="134" t="s">
        <v>2812</v>
      </c>
      <c r="P5" s="140" t="s">
        <v>2777</v>
      </c>
      <c r="Q5" s="145" t="s">
        <v>2846</v>
      </c>
      <c r="R5" s="101"/>
      <c r="S5" s="78"/>
      <c r="T5" s="69"/>
    </row>
    <row r="6" spans="1:20" ht="18" x14ac:dyDescent="0.25">
      <c r="A6" s="134" t="str">
        <f>VLOOKUP(E6,'LISTADO ATM'!$A$2:$C$901,3,0)</f>
        <v>NORTE</v>
      </c>
      <c r="B6" s="125">
        <v>3336007380</v>
      </c>
      <c r="C6" s="96">
        <v>44438.850208333337</v>
      </c>
      <c r="D6" s="96" t="s">
        <v>2175</v>
      </c>
      <c r="E6" s="125">
        <v>95</v>
      </c>
      <c r="F6" s="134" t="str">
        <f>VLOOKUP(E6,VIP!$A$2:$O15573,2,0)</f>
        <v>DRBR095</v>
      </c>
      <c r="G6" s="134" t="str">
        <f>VLOOKUP(E6,'LISTADO ATM'!$A$2:$B$900,2,0)</f>
        <v xml:space="preserve">ATM Oficina Tenares </v>
      </c>
      <c r="H6" s="134" t="str">
        <f>VLOOKUP(E6,VIP!$A$2:$O20534,7,FALSE)</f>
        <v>Si</v>
      </c>
      <c r="I6" s="134" t="str">
        <f>VLOOKUP(E6,VIP!$A$2:$O12499,8,FALSE)</f>
        <v>Si</v>
      </c>
      <c r="J6" s="134" t="str">
        <f>VLOOKUP(E6,VIP!$A$2:$O12449,8,FALSE)</f>
        <v>Si</v>
      </c>
      <c r="K6" s="134" t="str">
        <f>VLOOKUP(E6,VIP!$A$2:$O16023,6,0)</f>
        <v>SI</v>
      </c>
      <c r="L6" s="140" t="s">
        <v>2213</v>
      </c>
      <c r="M6" s="129" t="s">
        <v>2533</v>
      </c>
      <c r="N6" s="95" t="s">
        <v>2444</v>
      </c>
      <c r="O6" s="134" t="s">
        <v>2581</v>
      </c>
      <c r="P6" s="140"/>
      <c r="Q6" s="145">
        <v>44439.435729166667</v>
      </c>
      <c r="R6" s="101"/>
      <c r="S6" s="78"/>
      <c r="T6" s="69"/>
    </row>
    <row r="7" spans="1:20" ht="18" x14ac:dyDescent="0.25">
      <c r="A7" s="134" t="str">
        <f>VLOOKUP(E7,'LISTADO ATM'!$A$2:$C$901,3,0)</f>
        <v>NORTE</v>
      </c>
      <c r="B7" s="125">
        <v>3336006593</v>
      </c>
      <c r="C7" s="96">
        <v>44438.515856481485</v>
      </c>
      <c r="D7" s="96" t="s">
        <v>2175</v>
      </c>
      <c r="E7" s="125">
        <v>157</v>
      </c>
      <c r="F7" s="134" t="str">
        <f>VLOOKUP(E7,VIP!$A$2:$O15593,2,0)</f>
        <v>DRBR157</v>
      </c>
      <c r="G7" s="134" t="str">
        <f>VLOOKUP(E7,'LISTADO ATM'!$A$2:$B$900,2,0)</f>
        <v xml:space="preserve">ATM Oficina Samaná </v>
      </c>
      <c r="H7" s="134" t="str">
        <f>VLOOKUP(E7,VIP!$A$2:$O20554,7,FALSE)</f>
        <v>Si</v>
      </c>
      <c r="I7" s="134" t="str">
        <f>VLOOKUP(E7,VIP!$A$2:$O12519,8,FALSE)</f>
        <v>Si</v>
      </c>
      <c r="J7" s="134" t="str">
        <f>VLOOKUP(E7,VIP!$A$2:$O12469,8,FALSE)</f>
        <v>Si</v>
      </c>
      <c r="K7" s="134" t="str">
        <f>VLOOKUP(E7,VIP!$A$2:$O16043,6,0)</f>
        <v>SI</v>
      </c>
      <c r="L7" s="140" t="s">
        <v>2213</v>
      </c>
      <c r="M7" s="129" t="s">
        <v>2533</v>
      </c>
      <c r="N7" s="95" t="s">
        <v>2444</v>
      </c>
      <c r="O7" s="134" t="s">
        <v>2581</v>
      </c>
      <c r="P7" s="140"/>
      <c r="Q7" s="145">
        <v>44439.435729166667</v>
      </c>
      <c r="R7" s="101"/>
      <c r="S7" s="78"/>
      <c r="T7" s="69"/>
    </row>
    <row r="8" spans="1:20" ht="18" x14ac:dyDescent="0.25">
      <c r="A8" s="134" t="str">
        <f>VLOOKUP(E8,'LISTADO ATM'!$A$2:$C$901,3,0)</f>
        <v>NORTE</v>
      </c>
      <c r="B8" s="125">
        <v>3336007378</v>
      </c>
      <c r="C8" s="96">
        <v>44438.847939814812</v>
      </c>
      <c r="D8" s="96" t="s">
        <v>2175</v>
      </c>
      <c r="E8" s="125">
        <v>728</v>
      </c>
      <c r="F8" s="134" t="str">
        <f>VLOOKUP(E8,VIP!$A$2:$O15575,2,0)</f>
        <v>DRBR051</v>
      </c>
      <c r="G8" s="134" t="str">
        <f>VLOOKUP(E8,'LISTADO ATM'!$A$2:$B$900,2,0)</f>
        <v xml:space="preserve">ATM UNP La Vega Oficina Regional Norcentral </v>
      </c>
      <c r="H8" s="134" t="str">
        <f>VLOOKUP(E8,VIP!$A$2:$O20536,7,FALSE)</f>
        <v>Si</v>
      </c>
      <c r="I8" s="134" t="str">
        <f>VLOOKUP(E8,VIP!$A$2:$O12501,8,FALSE)</f>
        <v>Si</v>
      </c>
      <c r="J8" s="134" t="str">
        <f>VLOOKUP(E8,VIP!$A$2:$O12451,8,FALSE)</f>
        <v>Si</v>
      </c>
      <c r="K8" s="134" t="str">
        <f>VLOOKUP(E8,VIP!$A$2:$O16025,6,0)</f>
        <v>SI</v>
      </c>
      <c r="L8" s="140" t="s">
        <v>2213</v>
      </c>
      <c r="M8" s="129" t="s">
        <v>2533</v>
      </c>
      <c r="N8" s="95" t="s">
        <v>2444</v>
      </c>
      <c r="O8" s="134" t="s">
        <v>2581</v>
      </c>
      <c r="P8" s="140"/>
      <c r="Q8" s="145">
        <v>44439.435729166667</v>
      </c>
      <c r="R8" s="101"/>
      <c r="S8" s="78"/>
      <c r="T8" s="69"/>
    </row>
    <row r="9" spans="1:20" ht="18" x14ac:dyDescent="0.25">
      <c r="A9" s="134" t="str">
        <f>VLOOKUP(E9,'LISTADO ATM'!$A$2:$C$901,3,0)</f>
        <v>DISTRITO NACIONAL</v>
      </c>
      <c r="B9" s="125">
        <v>3336007190</v>
      </c>
      <c r="C9" s="96">
        <v>44438.705069444448</v>
      </c>
      <c r="D9" s="96" t="s">
        <v>2174</v>
      </c>
      <c r="E9" s="125">
        <v>70</v>
      </c>
      <c r="F9" s="134" t="str">
        <f>VLOOKUP(E9,VIP!$A$2:$O15571,2,0)</f>
        <v>DRBR070</v>
      </c>
      <c r="G9" s="134" t="str">
        <f>VLOOKUP(E9,'LISTADO ATM'!$A$2:$B$900,2,0)</f>
        <v xml:space="preserve">ATM Autoservicio Plaza Lama Zona Oriental </v>
      </c>
      <c r="H9" s="134" t="str">
        <f>VLOOKUP(E9,VIP!$A$2:$O20532,7,FALSE)</f>
        <v>Si</v>
      </c>
      <c r="I9" s="134" t="str">
        <f>VLOOKUP(E9,VIP!$A$2:$O12497,8,FALSE)</f>
        <v>Si</v>
      </c>
      <c r="J9" s="134" t="str">
        <f>VLOOKUP(E9,VIP!$A$2:$O12447,8,FALSE)</f>
        <v>Si</v>
      </c>
      <c r="K9" s="134" t="str">
        <f>VLOOKUP(E9,VIP!$A$2:$O16021,6,0)</f>
        <v>NO</v>
      </c>
      <c r="L9" s="140" t="s">
        <v>2213</v>
      </c>
      <c r="M9" s="147" t="s">
        <v>2533</v>
      </c>
      <c r="N9" s="95" t="s">
        <v>2444</v>
      </c>
      <c r="O9" s="134" t="s">
        <v>2446</v>
      </c>
      <c r="P9" s="140"/>
      <c r="Q9" s="145">
        <v>44439.616724537038</v>
      </c>
      <c r="R9" s="101"/>
      <c r="S9" s="78"/>
      <c r="T9" s="69"/>
    </row>
    <row r="10" spans="1:20" ht="18" x14ac:dyDescent="0.25">
      <c r="A10" s="134" t="str">
        <f>VLOOKUP(E10,'LISTADO ATM'!$A$2:$C$901,3,0)</f>
        <v>DISTRITO NACIONAL</v>
      </c>
      <c r="B10" s="125" t="s">
        <v>2639</v>
      </c>
      <c r="C10" s="96">
        <v>44439.210949074077</v>
      </c>
      <c r="D10" s="96" t="s">
        <v>2174</v>
      </c>
      <c r="E10" s="125">
        <v>149</v>
      </c>
      <c r="F10" s="134" t="str">
        <f>VLOOKUP(E10,VIP!$A$2:$O15577,2,0)</f>
        <v>DRBR149</v>
      </c>
      <c r="G10" s="134" t="str">
        <f>VLOOKUP(E10,'LISTADO ATM'!$A$2:$B$900,2,0)</f>
        <v>ATM Estación Metro Concepción</v>
      </c>
      <c r="H10" s="134" t="str">
        <f>VLOOKUP(E10,VIP!$A$2:$O20538,7,FALSE)</f>
        <v>N/A</v>
      </c>
      <c r="I10" s="134" t="str">
        <f>VLOOKUP(E10,VIP!$A$2:$O12503,8,FALSE)</f>
        <v>N/A</v>
      </c>
      <c r="J10" s="134" t="str">
        <f>VLOOKUP(E10,VIP!$A$2:$O12453,8,FALSE)</f>
        <v>N/A</v>
      </c>
      <c r="K10" s="134" t="str">
        <f>VLOOKUP(E10,VIP!$A$2:$O16027,6,0)</f>
        <v>N/A</v>
      </c>
      <c r="L10" s="140" t="s">
        <v>2213</v>
      </c>
      <c r="M10" s="147" t="s">
        <v>2533</v>
      </c>
      <c r="N10" s="95" t="s">
        <v>2444</v>
      </c>
      <c r="O10" s="134" t="s">
        <v>2446</v>
      </c>
      <c r="P10" s="140"/>
      <c r="Q10" s="145">
        <v>44439.616724537038</v>
      </c>
      <c r="R10" s="101"/>
      <c r="S10" s="78"/>
      <c r="T10" s="69"/>
    </row>
    <row r="11" spans="1:20" ht="18" x14ac:dyDescent="0.25">
      <c r="A11" s="134" t="str">
        <f>VLOOKUP(E11,'LISTADO ATM'!$A$2:$C$901,3,0)</f>
        <v>NORTE</v>
      </c>
      <c r="B11" s="125">
        <v>3336005293</v>
      </c>
      <c r="C11" s="96">
        <v>44436.497384259259</v>
      </c>
      <c r="D11" s="96" t="s">
        <v>2174</v>
      </c>
      <c r="E11" s="125">
        <v>266</v>
      </c>
      <c r="F11" s="134" t="str">
        <f>VLOOKUP(E11,VIP!$A$2:$O15521,2,0)</f>
        <v>DRBR266</v>
      </c>
      <c r="G11" s="134" t="str">
        <f>VLOOKUP(E11,'LISTADO ATM'!$A$2:$B$900,2,0)</f>
        <v xml:space="preserve">ATM Oficina Villa Francisca </v>
      </c>
      <c r="H11" s="134" t="str">
        <f>VLOOKUP(E11,VIP!$A$2:$O20482,7,FALSE)</f>
        <v>Si</v>
      </c>
      <c r="I11" s="134" t="str">
        <f>VLOOKUP(E11,VIP!$A$2:$O12447,8,FALSE)</f>
        <v>Si</v>
      </c>
      <c r="J11" s="134" t="str">
        <f>VLOOKUP(E11,VIP!$A$2:$O12397,8,FALSE)</f>
        <v>Si</v>
      </c>
      <c r="K11" s="134" t="str">
        <f>VLOOKUP(E11,VIP!$A$2:$O15971,6,0)</f>
        <v>NO</v>
      </c>
      <c r="L11" s="140" t="s">
        <v>2213</v>
      </c>
      <c r="M11" s="147" t="s">
        <v>2533</v>
      </c>
      <c r="N11" s="95" t="s">
        <v>2444</v>
      </c>
      <c r="O11" s="134" t="s">
        <v>2446</v>
      </c>
      <c r="P11" s="140"/>
      <c r="Q11" s="145">
        <v>44439.616724537038</v>
      </c>
      <c r="R11" s="101"/>
      <c r="S11" s="78"/>
      <c r="T11" s="69"/>
    </row>
    <row r="12" spans="1:20" ht="18" x14ac:dyDescent="0.25">
      <c r="A12" s="134" t="str">
        <f>VLOOKUP(E12,'LISTADO ATM'!$A$2:$C$901,3,0)</f>
        <v>DISTRITO NACIONAL</v>
      </c>
      <c r="B12" s="125" t="s">
        <v>2637</v>
      </c>
      <c r="C12" s="96">
        <v>44439.212210648147</v>
      </c>
      <c r="D12" s="96" t="s">
        <v>2174</v>
      </c>
      <c r="E12" s="125">
        <v>490</v>
      </c>
      <c r="F12" s="134" t="str">
        <f>VLOOKUP(E12,VIP!$A$2:$O15575,2,0)</f>
        <v>DRBR490</v>
      </c>
      <c r="G12" s="134" t="str">
        <f>VLOOKUP(E12,'LISTADO ATM'!$A$2:$B$900,2,0)</f>
        <v xml:space="preserve">ATM Hospital Ney Arias Lora </v>
      </c>
      <c r="H12" s="134" t="str">
        <f>VLOOKUP(E12,VIP!$A$2:$O20536,7,FALSE)</f>
        <v>Si</v>
      </c>
      <c r="I12" s="134" t="str">
        <f>VLOOKUP(E12,VIP!$A$2:$O12501,8,FALSE)</f>
        <v>Si</v>
      </c>
      <c r="J12" s="134" t="str">
        <f>VLOOKUP(E12,VIP!$A$2:$O12451,8,FALSE)</f>
        <v>Si</v>
      </c>
      <c r="K12" s="134" t="str">
        <f>VLOOKUP(E12,VIP!$A$2:$O16025,6,0)</f>
        <v>NO</v>
      </c>
      <c r="L12" s="140" t="s">
        <v>2213</v>
      </c>
      <c r="M12" s="147" t="s">
        <v>2533</v>
      </c>
      <c r="N12" s="95" t="s">
        <v>2444</v>
      </c>
      <c r="O12" s="134" t="s">
        <v>2446</v>
      </c>
      <c r="P12" s="140"/>
      <c r="Q12" s="145">
        <v>44439.616724537038</v>
      </c>
      <c r="R12" s="101"/>
      <c r="S12" s="78"/>
      <c r="T12" s="69"/>
    </row>
    <row r="13" spans="1:20" ht="18" x14ac:dyDescent="0.25">
      <c r="A13" s="134" t="str">
        <f>VLOOKUP(E13,'LISTADO ATM'!$A$2:$C$901,3,0)</f>
        <v>NORTE</v>
      </c>
      <c r="B13" s="125">
        <v>3336007383</v>
      </c>
      <c r="C13" s="96">
        <v>44438.853425925925</v>
      </c>
      <c r="D13" s="96" t="s">
        <v>2175</v>
      </c>
      <c r="E13" s="125">
        <v>511</v>
      </c>
      <c r="F13" s="134" t="str">
        <f>VLOOKUP(E13,VIP!$A$2:$O15570,2,0)</f>
        <v>DRBR511</v>
      </c>
      <c r="G13" s="134" t="str">
        <f>VLOOKUP(E13,'LISTADO ATM'!$A$2:$B$900,2,0)</f>
        <v xml:space="preserve">ATM UNP Río San Juan (Nagua) </v>
      </c>
      <c r="H13" s="134" t="str">
        <f>VLOOKUP(E13,VIP!$A$2:$O20531,7,FALSE)</f>
        <v>Si</v>
      </c>
      <c r="I13" s="134" t="str">
        <f>VLOOKUP(E13,VIP!$A$2:$O12496,8,FALSE)</f>
        <v>Si</v>
      </c>
      <c r="J13" s="134" t="str">
        <f>VLOOKUP(E13,VIP!$A$2:$O12446,8,FALSE)</f>
        <v>Si</v>
      </c>
      <c r="K13" s="134" t="str">
        <f>VLOOKUP(E13,VIP!$A$2:$O16020,6,0)</f>
        <v>NO</v>
      </c>
      <c r="L13" s="140" t="s">
        <v>2213</v>
      </c>
      <c r="M13" s="147" t="s">
        <v>2533</v>
      </c>
      <c r="N13" s="95" t="s">
        <v>2444</v>
      </c>
      <c r="O13" s="134" t="s">
        <v>2581</v>
      </c>
      <c r="P13" s="140"/>
      <c r="Q13" s="145">
        <v>44439.616724537038</v>
      </c>
      <c r="R13" s="101"/>
      <c r="S13" s="78"/>
      <c r="T13" s="69"/>
    </row>
    <row r="14" spans="1:20" ht="18" x14ac:dyDescent="0.25">
      <c r="A14" s="134" t="str">
        <f>VLOOKUP(E14,'LISTADO ATM'!$A$2:$C$901,3,0)</f>
        <v>DISTRITO NACIONAL</v>
      </c>
      <c r="B14" s="125">
        <v>3336006714</v>
      </c>
      <c r="C14" s="96">
        <v>44438.555706018517</v>
      </c>
      <c r="D14" s="96" t="s">
        <v>2174</v>
      </c>
      <c r="E14" s="125">
        <v>575</v>
      </c>
      <c r="F14" s="134" t="str">
        <f>VLOOKUP(E14,VIP!$A$2:$O15583,2,0)</f>
        <v>DRBR16P</v>
      </c>
      <c r="G14" s="134" t="str">
        <f>VLOOKUP(E14,'LISTADO ATM'!$A$2:$B$900,2,0)</f>
        <v xml:space="preserve">ATM EDESUR Tiradentes </v>
      </c>
      <c r="H14" s="134" t="str">
        <f>VLOOKUP(E14,VIP!$A$2:$O20544,7,FALSE)</f>
        <v>Si</v>
      </c>
      <c r="I14" s="134" t="str">
        <f>VLOOKUP(E14,VIP!$A$2:$O12509,8,FALSE)</f>
        <v>Si</v>
      </c>
      <c r="J14" s="134" t="str">
        <f>VLOOKUP(E14,VIP!$A$2:$O12459,8,FALSE)</f>
        <v>Si</v>
      </c>
      <c r="K14" s="134" t="str">
        <f>VLOOKUP(E14,VIP!$A$2:$O16033,6,0)</f>
        <v>NO</v>
      </c>
      <c r="L14" s="140" t="s">
        <v>2213</v>
      </c>
      <c r="M14" s="147" t="s">
        <v>2533</v>
      </c>
      <c r="N14" s="147" t="s">
        <v>2722</v>
      </c>
      <c r="O14" s="134" t="s">
        <v>2446</v>
      </c>
      <c r="P14" s="140"/>
      <c r="Q14" s="145">
        <v>44439.616724537038</v>
      </c>
      <c r="R14" s="101"/>
      <c r="S14" s="78"/>
      <c r="T14" s="69"/>
    </row>
    <row r="15" spans="1:20" ht="18" x14ac:dyDescent="0.25">
      <c r="A15" s="134" t="str">
        <f>VLOOKUP(E15,'LISTADO ATM'!$A$2:$C$901,3,0)</f>
        <v>ESTE</v>
      </c>
      <c r="B15" s="125">
        <v>3336007431</v>
      </c>
      <c r="C15" s="96">
        <v>44438.955416666664</v>
      </c>
      <c r="D15" s="96" t="s">
        <v>2174</v>
      </c>
      <c r="E15" s="125">
        <v>630</v>
      </c>
      <c r="F15" s="134" t="str">
        <f>VLOOKUP(E15,VIP!$A$2:$O15570,2,0)</f>
        <v>DRBR112</v>
      </c>
      <c r="G15" s="134" t="str">
        <f>VLOOKUP(E15,'LISTADO ATM'!$A$2:$B$900,2,0)</f>
        <v xml:space="preserve">ATM Oficina Plaza Zaglul (SPM) </v>
      </c>
      <c r="H15" s="134" t="str">
        <f>VLOOKUP(E15,VIP!$A$2:$O20531,7,FALSE)</f>
        <v>Si</v>
      </c>
      <c r="I15" s="134" t="str">
        <f>VLOOKUP(E15,VIP!$A$2:$O12496,8,FALSE)</f>
        <v>Si</v>
      </c>
      <c r="J15" s="134" t="str">
        <f>VLOOKUP(E15,VIP!$A$2:$O12446,8,FALSE)</f>
        <v>Si</v>
      </c>
      <c r="K15" s="134" t="str">
        <f>VLOOKUP(E15,VIP!$A$2:$O16020,6,0)</f>
        <v>NO</v>
      </c>
      <c r="L15" s="140" t="s">
        <v>2213</v>
      </c>
      <c r="M15" s="147" t="s">
        <v>2533</v>
      </c>
      <c r="N15" s="95" t="s">
        <v>2444</v>
      </c>
      <c r="O15" s="134" t="s">
        <v>2446</v>
      </c>
      <c r="P15" s="140"/>
      <c r="Q15" s="145">
        <v>44439.616724537038</v>
      </c>
      <c r="R15" s="101"/>
      <c r="S15" s="78"/>
      <c r="T15" s="69"/>
    </row>
    <row r="16" spans="1:20" ht="18" x14ac:dyDescent="0.25">
      <c r="A16" s="134" t="str">
        <f>VLOOKUP(E16,'LISTADO ATM'!$A$2:$C$901,3,0)</f>
        <v>ESTE</v>
      </c>
      <c r="B16" s="125">
        <v>3336007161</v>
      </c>
      <c r="C16" s="96">
        <v>44438.699131944442</v>
      </c>
      <c r="D16" s="96" t="s">
        <v>2174</v>
      </c>
      <c r="E16" s="125">
        <v>680</v>
      </c>
      <c r="F16" s="134" t="str">
        <f>VLOOKUP(E16,VIP!$A$2:$O15574,2,0)</f>
        <v>DRBR680</v>
      </c>
      <c r="G16" s="134" t="str">
        <f>VLOOKUP(E16,'LISTADO ATM'!$A$2:$B$900,2,0)</f>
        <v>ATM Hotel Royalton</v>
      </c>
      <c r="H16" s="134" t="str">
        <f>VLOOKUP(E16,VIP!$A$2:$O20535,7,FALSE)</f>
        <v>NO</v>
      </c>
      <c r="I16" s="134" t="str">
        <f>VLOOKUP(E16,VIP!$A$2:$O12500,8,FALSE)</f>
        <v>NO</v>
      </c>
      <c r="J16" s="134" t="str">
        <f>VLOOKUP(E16,VIP!$A$2:$O12450,8,FALSE)</f>
        <v>NO</v>
      </c>
      <c r="K16" s="134" t="str">
        <f>VLOOKUP(E16,VIP!$A$2:$O16024,6,0)</f>
        <v>NO</v>
      </c>
      <c r="L16" s="140" t="s">
        <v>2213</v>
      </c>
      <c r="M16" s="147" t="s">
        <v>2533</v>
      </c>
      <c r="N16" s="95" t="s">
        <v>2444</v>
      </c>
      <c r="O16" s="134" t="s">
        <v>2446</v>
      </c>
      <c r="P16" s="140"/>
      <c r="Q16" s="145">
        <v>44439.616724537038</v>
      </c>
      <c r="R16" s="101"/>
      <c r="S16" s="78"/>
      <c r="T16" s="69"/>
    </row>
    <row r="17" spans="1:20" ht="18" x14ac:dyDescent="0.25">
      <c r="A17" s="134" t="str">
        <f>VLOOKUP(E17,'LISTADO ATM'!$A$2:$C$901,3,0)</f>
        <v>DISTRITO NACIONAL</v>
      </c>
      <c r="B17" s="125" t="s">
        <v>2634</v>
      </c>
      <c r="C17" s="96">
        <v>44439.213946759257</v>
      </c>
      <c r="D17" s="96" t="s">
        <v>2174</v>
      </c>
      <c r="E17" s="125">
        <v>708</v>
      </c>
      <c r="F17" s="134" t="str">
        <f>VLOOKUP(E17,VIP!$A$2:$O15572,2,0)</f>
        <v>DRBR505</v>
      </c>
      <c r="G17" s="134" t="str">
        <f>VLOOKUP(E17,'LISTADO ATM'!$A$2:$B$900,2,0)</f>
        <v xml:space="preserve">ATM El Vestir De Hoy </v>
      </c>
      <c r="H17" s="134" t="str">
        <f>VLOOKUP(E17,VIP!$A$2:$O20533,7,FALSE)</f>
        <v>Si</v>
      </c>
      <c r="I17" s="134" t="str">
        <f>VLOOKUP(E17,VIP!$A$2:$O12498,8,FALSE)</f>
        <v>Si</v>
      </c>
      <c r="J17" s="134" t="str">
        <f>VLOOKUP(E17,VIP!$A$2:$O12448,8,FALSE)</f>
        <v>Si</v>
      </c>
      <c r="K17" s="134" t="str">
        <f>VLOOKUP(E17,VIP!$A$2:$O16022,6,0)</f>
        <v>NO</v>
      </c>
      <c r="L17" s="140" t="s">
        <v>2213</v>
      </c>
      <c r="M17" s="147" t="s">
        <v>2533</v>
      </c>
      <c r="N17" s="95" t="s">
        <v>2444</v>
      </c>
      <c r="O17" s="134" t="s">
        <v>2446</v>
      </c>
      <c r="P17" s="140"/>
      <c r="Q17" s="145">
        <v>44439.616724537038</v>
      </c>
      <c r="R17" s="101"/>
      <c r="S17" s="78"/>
      <c r="T17" s="69"/>
    </row>
    <row r="18" spans="1:20" ht="18" x14ac:dyDescent="0.25">
      <c r="A18" s="134" t="str">
        <f>VLOOKUP(E18,'LISTADO ATM'!$A$2:$C$901,3,0)</f>
        <v>NORTE</v>
      </c>
      <c r="B18" s="125" t="s">
        <v>2643</v>
      </c>
      <c r="C18" s="96">
        <v>44439.208645833336</v>
      </c>
      <c r="D18" s="96" t="s">
        <v>2175</v>
      </c>
      <c r="E18" s="125">
        <v>926</v>
      </c>
      <c r="F18" s="134" t="str">
        <f>VLOOKUP(E18,VIP!$A$2:$O15581,2,0)</f>
        <v>DRBR926</v>
      </c>
      <c r="G18" s="134" t="str">
        <f>VLOOKUP(E18,'LISTADO ATM'!$A$2:$B$900,2,0)</f>
        <v>ATM S/M Juan Cepin</v>
      </c>
      <c r="H18" s="134" t="str">
        <f>VLOOKUP(E18,VIP!$A$2:$O20542,7,FALSE)</f>
        <v>N/A</v>
      </c>
      <c r="I18" s="134" t="str">
        <f>VLOOKUP(E18,VIP!$A$2:$O12507,8,FALSE)</f>
        <v>N/A</v>
      </c>
      <c r="J18" s="134" t="str">
        <f>VLOOKUP(E18,VIP!$A$2:$O12457,8,FALSE)</f>
        <v>N/A</v>
      </c>
      <c r="K18" s="134" t="str">
        <f>VLOOKUP(E18,VIP!$A$2:$O16031,6,0)</f>
        <v>N/A</v>
      </c>
      <c r="L18" s="140" t="s">
        <v>2213</v>
      </c>
      <c r="M18" s="147" t="s">
        <v>2533</v>
      </c>
      <c r="N18" s="95" t="s">
        <v>2444</v>
      </c>
      <c r="O18" s="134" t="s">
        <v>2630</v>
      </c>
      <c r="P18" s="140"/>
      <c r="Q18" s="145">
        <v>44439.616724537038</v>
      </c>
      <c r="R18" s="101"/>
      <c r="S18" s="78"/>
      <c r="T18" s="69"/>
    </row>
    <row r="19" spans="1:20" ht="18" x14ac:dyDescent="0.25">
      <c r="A19" s="134" t="str">
        <f>VLOOKUP(E19,'LISTADO ATM'!$A$2:$C$901,3,0)</f>
        <v>DISTRITO NACIONAL</v>
      </c>
      <c r="B19" s="125" t="s">
        <v>2642</v>
      </c>
      <c r="C19" s="96">
        <v>44439.209131944444</v>
      </c>
      <c r="D19" s="96" t="s">
        <v>2174</v>
      </c>
      <c r="E19" s="125">
        <v>943</v>
      </c>
      <c r="F19" s="134" t="str">
        <f>VLOOKUP(E19,VIP!$A$2:$O15580,2,0)</f>
        <v>DRBR16K</v>
      </c>
      <c r="G19" s="134" t="str">
        <f>VLOOKUP(E19,'LISTADO ATM'!$A$2:$B$900,2,0)</f>
        <v xml:space="preserve">ATM Oficina Tránsito Terreste </v>
      </c>
      <c r="H19" s="134" t="str">
        <f>VLOOKUP(E19,VIP!$A$2:$O20541,7,FALSE)</f>
        <v>Si</v>
      </c>
      <c r="I19" s="134" t="str">
        <f>VLOOKUP(E19,VIP!$A$2:$O12506,8,FALSE)</f>
        <v>Si</v>
      </c>
      <c r="J19" s="134" t="str">
        <f>VLOOKUP(E19,VIP!$A$2:$O12456,8,FALSE)</f>
        <v>Si</v>
      </c>
      <c r="K19" s="134" t="str">
        <f>VLOOKUP(E19,VIP!$A$2:$O16030,6,0)</f>
        <v>NO</v>
      </c>
      <c r="L19" s="140" t="s">
        <v>2213</v>
      </c>
      <c r="M19" s="147" t="s">
        <v>2533</v>
      </c>
      <c r="N19" s="95" t="s">
        <v>2444</v>
      </c>
      <c r="O19" s="134" t="s">
        <v>2446</v>
      </c>
      <c r="P19" s="140"/>
      <c r="Q19" s="145">
        <v>44439.616724537038</v>
      </c>
      <c r="R19" s="101"/>
      <c r="S19" s="78"/>
      <c r="T19" s="69"/>
    </row>
    <row r="20" spans="1:20" ht="18" x14ac:dyDescent="0.25">
      <c r="A20" s="134" t="str">
        <f>VLOOKUP(E20,'LISTADO ATM'!$A$2:$C$901,3,0)</f>
        <v>NORTE</v>
      </c>
      <c r="B20" s="125" t="s">
        <v>2697</v>
      </c>
      <c r="C20" s="96">
        <v>44439.423854166664</v>
      </c>
      <c r="D20" s="96" t="s">
        <v>2175</v>
      </c>
      <c r="E20" s="125">
        <v>950</v>
      </c>
      <c r="F20" s="134" t="str">
        <f>VLOOKUP(E20,VIP!$A$2:$O15576,2,0)</f>
        <v>DRBR12G</v>
      </c>
      <c r="G20" s="134" t="str">
        <f>VLOOKUP(E20,'LISTADO ATM'!$A$2:$B$900,2,0)</f>
        <v xml:space="preserve">ATM Oficina Monterrico </v>
      </c>
      <c r="H20" s="134" t="str">
        <f>VLOOKUP(E20,VIP!$A$2:$O20537,7,FALSE)</f>
        <v>Si</v>
      </c>
      <c r="I20" s="134" t="str">
        <f>VLOOKUP(E20,VIP!$A$2:$O12502,8,FALSE)</f>
        <v>Si</v>
      </c>
      <c r="J20" s="134" t="str">
        <f>VLOOKUP(E20,VIP!$A$2:$O12452,8,FALSE)</f>
        <v>Si</v>
      </c>
      <c r="K20" s="134" t="str">
        <f>VLOOKUP(E20,VIP!$A$2:$O16026,6,0)</f>
        <v>SI</v>
      </c>
      <c r="L20" s="140" t="s">
        <v>2213</v>
      </c>
      <c r="M20" s="147" t="s">
        <v>2533</v>
      </c>
      <c r="N20" s="95" t="s">
        <v>2444</v>
      </c>
      <c r="O20" s="134" t="s">
        <v>2581</v>
      </c>
      <c r="P20" s="140"/>
      <c r="Q20" s="145">
        <v>44439.616724537038</v>
      </c>
      <c r="R20" s="101"/>
      <c r="S20" s="78"/>
      <c r="T20" s="69"/>
    </row>
    <row r="21" spans="1:20" ht="18" x14ac:dyDescent="0.25">
      <c r="A21" s="134" t="str">
        <f>VLOOKUP(E21,'LISTADO ATM'!$A$2:$C$901,3,0)</f>
        <v>SUR</v>
      </c>
      <c r="B21" s="125">
        <v>3336007430</v>
      </c>
      <c r="C21" s="96">
        <v>44438.954837962963</v>
      </c>
      <c r="D21" s="96" t="s">
        <v>2174</v>
      </c>
      <c r="E21" s="125">
        <v>984</v>
      </c>
      <c r="F21" s="134" t="str">
        <f>VLOOKUP(E21,VIP!$A$2:$O15571,2,0)</f>
        <v>DRBR984</v>
      </c>
      <c r="G21" s="134" t="str">
        <f>VLOOKUP(E21,'LISTADO ATM'!$A$2:$B$900,2,0)</f>
        <v xml:space="preserve">ATM Oficina Neiba II </v>
      </c>
      <c r="H21" s="134" t="str">
        <f>VLOOKUP(E21,VIP!$A$2:$O20532,7,FALSE)</f>
        <v>Si</v>
      </c>
      <c r="I21" s="134" t="str">
        <f>VLOOKUP(E21,VIP!$A$2:$O12497,8,FALSE)</f>
        <v>Si</v>
      </c>
      <c r="J21" s="134" t="str">
        <f>VLOOKUP(E21,VIP!$A$2:$O12447,8,FALSE)</f>
        <v>Si</v>
      </c>
      <c r="K21" s="134" t="str">
        <f>VLOOKUP(E21,VIP!$A$2:$O16021,6,0)</f>
        <v>NO</v>
      </c>
      <c r="L21" s="140" t="s">
        <v>2213</v>
      </c>
      <c r="M21" s="147" t="s">
        <v>2533</v>
      </c>
      <c r="N21" s="95" t="s">
        <v>2444</v>
      </c>
      <c r="O21" s="134" t="s">
        <v>2446</v>
      </c>
      <c r="P21" s="140"/>
      <c r="Q21" s="145">
        <v>44439.616724537038</v>
      </c>
      <c r="R21" s="101"/>
      <c r="S21" s="78"/>
      <c r="T21" s="69"/>
    </row>
    <row r="22" spans="1:20" ht="18" x14ac:dyDescent="0.25">
      <c r="A22" s="134" t="str">
        <f>VLOOKUP(E22,'LISTADO ATM'!$A$2:$C$901,3,0)</f>
        <v>NORTE</v>
      </c>
      <c r="B22" s="125" t="s">
        <v>2767</v>
      </c>
      <c r="C22" s="96">
        <v>44439.486527777779</v>
      </c>
      <c r="D22" s="96" t="s">
        <v>2175</v>
      </c>
      <c r="E22" s="125">
        <v>985</v>
      </c>
      <c r="F22" s="134" t="str">
        <f>VLOOKUP(E22,VIP!$A$2:$O15597,2,0)</f>
        <v>DRBR985</v>
      </c>
      <c r="G22" s="134" t="str">
        <f>VLOOKUP(E22,'LISTADO ATM'!$A$2:$B$900,2,0)</f>
        <v xml:space="preserve">ATM Oficina Dajabón II </v>
      </c>
      <c r="H22" s="134" t="str">
        <f>VLOOKUP(E22,VIP!$A$2:$O20558,7,FALSE)</f>
        <v>Si</v>
      </c>
      <c r="I22" s="134" t="str">
        <f>VLOOKUP(E22,VIP!$A$2:$O12523,8,FALSE)</f>
        <v>Si</v>
      </c>
      <c r="J22" s="134" t="str">
        <f>VLOOKUP(E22,VIP!$A$2:$O12473,8,FALSE)</f>
        <v>Si</v>
      </c>
      <c r="K22" s="134" t="str">
        <f>VLOOKUP(E22,VIP!$A$2:$O16047,6,0)</f>
        <v>NO</v>
      </c>
      <c r="L22" s="140" t="s">
        <v>2213</v>
      </c>
      <c r="M22" s="147" t="s">
        <v>2533</v>
      </c>
      <c r="N22" s="95" t="s">
        <v>2444</v>
      </c>
      <c r="O22" s="134" t="s">
        <v>2581</v>
      </c>
      <c r="P22" s="140"/>
      <c r="Q22" s="145">
        <v>44439.616724537038</v>
      </c>
      <c r="R22" s="101"/>
      <c r="S22" s="78"/>
      <c r="T22" s="69"/>
    </row>
    <row r="23" spans="1:20" ht="18" x14ac:dyDescent="0.25">
      <c r="A23" s="134" t="str">
        <f>VLOOKUP(E23,'LISTADO ATM'!$A$2:$C$901,3,0)</f>
        <v>ESTE</v>
      </c>
      <c r="B23" s="125" t="s">
        <v>2669</v>
      </c>
      <c r="C23" s="96">
        <v>44439.014340277776</v>
      </c>
      <c r="D23" s="96" t="s">
        <v>2174</v>
      </c>
      <c r="E23" s="125">
        <v>68</v>
      </c>
      <c r="F23" s="134" t="str">
        <f>VLOOKUP(E23,VIP!$A$2:$O15608,2,0)</f>
        <v>DRBR068</v>
      </c>
      <c r="G23" s="134" t="str">
        <f>VLOOKUP(E23,'LISTADO ATM'!$A$2:$B$900,2,0)</f>
        <v xml:space="preserve">ATM Hotel Nickelodeon (Punta Cana) </v>
      </c>
      <c r="H23" s="134" t="str">
        <f>VLOOKUP(E23,VIP!$A$2:$O20569,7,FALSE)</f>
        <v>Si</v>
      </c>
      <c r="I23" s="134" t="str">
        <f>VLOOKUP(E23,VIP!$A$2:$O12534,8,FALSE)</f>
        <v>Si</v>
      </c>
      <c r="J23" s="134" t="str">
        <f>VLOOKUP(E23,VIP!$A$2:$O12484,8,FALSE)</f>
        <v>Si</v>
      </c>
      <c r="K23" s="134" t="str">
        <f>VLOOKUP(E23,VIP!$A$2:$O16058,6,0)</f>
        <v>NO</v>
      </c>
      <c r="L23" s="140" t="s">
        <v>2213</v>
      </c>
      <c r="M23" s="147" t="s">
        <v>2533</v>
      </c>
      <c r="N23" s="95" t="s">
        <v>2444</v>
      </c>
      <c r="O23" s="134" t="s">
        <v>2446</v>
      </c>
      <c r="P23" s="140"/>
      <c r="Q23" s="145" t="s">
        <v>2849</v>
      </c>
      <c r="R23" s="101"/>
      <c r="S23" s="78"/>
      <c r="T23" s="69"/>
    </row>
    <row r="24" spans="1:20" ht="18" x14ac:dyDescent="0.25">
      <c r="A24" s="134" t="str">
        <f>VLOOKUP(E24,'LISTADO ATM'!$A$2:$C$901,3,0)</f>
        <v>DISTRITO NACIONAL</v>
      </c>
      <c r="B24" s="125" t="s">
        <v>2641</v>
      </c>
      <c r="C24" s="96">
        <v>44439.209618055553</v>
      </c>
      <c r="D24" s="96" t="s">
        <v>2174</v>
      </c>
      <c r="E24" s="125">
        <v>57</v>
      </c>
      <c r="F24" s="134" t="str">
        <f>VLOOKUP(E24,VIP!$A$2:$O15579,2,0)</f>
        <v>DRBR057</v>
      </c>
      <c r="G24" s="134" t="str">
        <f>VLOOKUP(E24,'LISTADO ATM'!$A$2:$B$900,2,0)</f>
        <v xml:space="preserve">ATM Oficina Malecon Center </v>
      </c>
      <c r="H24" s="134" t="str">
        <f>VLOOKUP(E24,VIP!$A$2:$O20540,7,FALSE)</f>
        <v>Si</v>
      </c>
      <c r="I24" s="134" t="str">
        <f>VLOOKUP(E24,VIP!$A$2:$O12505,8,FALSE)</f>
        <v>Si</v>
      </c>
      <c r="J24" s="134" t="str">
        <f>VLOOKUP(E24,VIP!$A$2:$O12455,8,FALSE)</f>
        <v>Si</v>
      </c>
      <c r="K24" s="134" t="str">
        <f>VLOOKUP(E24,VIP!$A$2:$O16029,6,0)</f>
        <v>NO</v>
      </c>
      <c r="L24" s="140" t="s">
        <v>2213</v>
      </c>
      <c r="M24" s="147" t="s">
        <v>2533</v>
      </c>
      <c r="N24" s="95" t="s">
        <v>2444</v>
      </c>
      <c r="O24" s="134" t="s">
        <v>2446</v>
      </c>
      <c r="P24" s="140"/>
      <c r="Q24" s="145" t="s">
        <v>2848</v>
      </c>
      <c r="R24" s="101"/>
      <c r="S24" s="78"/>
      <c r="T24" s="69"/>
    </row>
    <row r="25" spans="1:20" ht="18" x14ac:dyDescent="0.25">
      <c r="A25" s="134" t="str">
        <f>VLOOKUP(E25,'LISTADO ATM'!$A$2:$C$901,3,0)</f>
        <v>DISTRITO NACIONAL</v>
      </c>
      <c r="B25" s="125" t="s">
        <v>2668</v>
      </c>
      <c r="C25" s="96">
        <v>44439.015057870369</v>
      </c>
      <c r="D25" s="96" t="s">
        <v>2175</v>
      </c>
      <c r="E25" s="125">
        <v>581</v>
      </c>
      <c r="F25" s="134" t="str">
        <f>VLOOKUP(E25,VIP!$A$2:$O15607,2,0)</f>
        <v>DRBR426</v>
      </c>
      <c r="G25" s="134" t="str">
        <f>VLOOKUP(E25,'LISTADO ATM'!$A$2:$B$900,2,0)</f>
        <v>ATM Banco Bandex II (Antiguo BNV II)</v>
      </c>
      <c r="H25" s="134" t="str">
        <f>VLOOKUP(E25,VIP!$A$2:$O20568,7,FALSE)</f>
        <v>No</v>
      </c>
      <c r="I25" s="134" t="str">
        <f>VLOOKUP(E25,VIP!$A$2:$O12533,8,FALSE)</f>
        <v>No</v>
      </c>
      <c r="J25" s="134" t="str">
        <f>VLOOKUP(E25,VIP!$A$2:$O12483,8,FALSE)</f>
        <v>No</v>
      </c>
      <c r="K25" s="134" t="str">
        <f>VLOOKUP(E25,VIP!$A$2:$O16057,6,0)</f>
        <v/>
      </c>
      <c r="L25" s="140" t="s">
        <v>2213</v>
      </c>
      <c r="M25" s="147" t="s">
        <v>2533</v>
      </c>
      <c r="N25" s="95" t="s">
        <v>2444</v>
      </c>
      <c r="O25" s="134" t="s">
        <v>2581</v>
      </c>
      <c r="P25" s="140"/>
      <c r="Q25" s="145" t="s">
        <v>2850</v>
      </c>
      <c r="R25" s="101"/>
      <c r="S25" s="78"/>
      <c r="T25" s="69"/>
    </row>
    <row r="26" spans="1:20" ht="18" x14ac:dyDescent="0.25">
      <c r="A26" s="134" t="str">
        <f>VLOOKUP(E26,'LISTADO ATM'!$A$2:$C$901,3,0)</f>
        <v>DISTRITO NACIONAL</v>
      </c>
      <c r="B26" s="125">
        <v>3336007173</v>
      </c>
      <c r="C26" s="96">
        <v>44438.700648148151</v>
      </c>
      <c r="D26" s="96" t="s">
        <v>2174</v>
      </c>
      <c r="E26" s="125">
        <v>31</v>
      </c>
      <c r="F26" s="134" t="str">
        <f>VLOOKUP(E26,VIP!$A$2:$O15573,2,0)</f>
        <v>DRBR031</v>
      </c>
      <c r="G26" s="134" t="str">
        <f>VLOOKUP(E26,'LISTADO ATM'!$A$2:$B$900,2,0)</f>
        <v xml:space="preserve">ATM Oficina San Martín I </v>
      </c>
      <c r="H26" s="134" t="str">
        <f>VLOOKUP(E26,VIP!$A$2:$O20534,7,FALSE)</f>
        <v>Si</v>
      </c>
      <c r="I26" s="134" t="str">
        <f>VLOOKUP(E26,VIP!$A$2:$O12499,8,FALSE)</f>
        <v>Si</v>
      </c>
      <c r="J26" s="134" t="str">
        <f>VLOOKUP(E26,VIP!$A$2:$O12449,8,FALSE)</f>
        <v>Si</v>
      </c>
      <c r="K26" s="134" t="str">
        <f>VLOOKUP(E26,VIP!$A$2:$O16023,6,0)</f>
        <v>NO</v>
      </c>
      <c r="L26" s="140" t="s">
        <v>2213</v>
      </c>
      <c r="M26" s="147" t="s">
        <v>2533</v>
      </c>
      <c r="N26" s="95" t="s">
        <v>2444</v>
      </c>
      <c r="O26" s="134" t="s">
        <v>2446</v>
      </c>
      <c r="P26" s="140"/>
      <c r="Q26" s="145" t="s">
        <v>2847</v>
      </c>
      <c r="R26" s="101"/>
      <c r="S26" s="78"/>
      <c r="T26" s="69"/>
    </row>
    <row r="27" spans="1:20" ht="18" x14ac:dyDescent="0.25">
      <c r="A27" s="134" t="str">
        <f>VLOOKUP(E27,'LISTADO ATM'!$A$2:$C$901,3,0)</f>
        <v>DISTRITO NACIONAL</v>
      </c>
      <c r="B27" s="125" t="s">
        <v>2646</v>
      </c>
      <c r="C27" s="96">
        <v>44439.207361111112</v>
      </c>
      <c r="D27" s="96" t="s">
        <v>2174</v>
      </c>
      <c r="E27" s="125">
        <v>37</v>
      </c>
      <c r="F27" s="134" t="str">
        <f>VLOOKUP(E27,VIP!$A$2:$O15584,2,0)</f>
        <v>DRBR037</v>
      </c>
      <c r="G27" s="134" t="str">
        <f>VLOOKUP(E27,'LISTADO ATM'!$A$2:$B$900,2,0)</f>
        <v xml:space="preserve">ATM Oficina Villa Mella </v>
      </c>
      <c r="H27" s="134" t="str">
        <f>VLOOKUP(E27,VIP!$A$2:$O20545,7,FALSE)</f>
        <v>Si</v>
      </c>
      <c r="I27" s="134" t="str">
        <f>VLOOKUP(E27,VIP!$A$2:$O12510,8,FALSE)</f>
        <v>Si</v>
      </c>
      <c r="J27" s="134" t="str">
        <f>VLOOKUP(E27,VIP!$A$2:$O12460,8,FALSE)</f>
        <v>Si</v>
      </c>
      <c r="K27" s="134" t="str">
        <f>VLOOKUP(E27,VIP!$A$2:$O16034,6,0)</f>
        <v>SI</v>
      </c>
      <c r="L27" s="140" t="s">
        <v>2213</v>
      </c>
      <c r="M27" s="147" t="s">
        <v>2533</v>
      </c>
      <c r="N27" s="95" t="s">
        <v>2444</v>
      </c>
      <c r="O27" s="134" t="s">
        <v>2446</v>
      </c>
      <c r="P27" s="140"/>
      <c r="Q27" s="145" t="s">
        <v>2847</v>
      </c>
      <c r="R27" s="101"/>
      <c r="S27" s="78"/>
      <c r="T27" s="69"/>
    </row>
    <row r="28" spans="1:20" ht="18" x14ac:dyDescent="0.25">
      <c r="A28" s="134" t="str">
        <f>VLOOKUP(E28,'LISTADO ATM'!$A$2:$C$901,3,0)</f>
        <v>SUR</v>
      </c>
      <c r="B28" s="125">
        <v>3336007379</v>
      </c>
      <c r="C28" s="96">
        <v>44438.849502314813</v>
      </c>
      <c r="D28" s="96" t="s">
        <v>2174</v>
      </c>
      <c r="E28" s="125">
        <v>103</v>
      </c>
      <c r="F28" s="134" t="str">
        <f>VLOOKUP(E28,VIP!$A$2:$O15574,2,0)</f>
        <v>DRBR103</v>
      </c>
      <c r="G28" s="134" t="str">
        <f>VLOOKUP(E28,'LISTADO ATM'!$A$2:$B$900,2,0)</f>
        <v xml:space="preserve">ATM Oficina Las Matas de Farfán </v>
      </c>
      <c r="H28" s="134" t="str">
        <f>VLOOKUP(E28,VIP!$A$2:$O20535,7,FALSE)</f>
        <v>Si</v>
      </c>
      <c r="I28" s="134" t="str">
        <f>VLOOKUP(E28,VIP!$A$2:$O12500,8,FALSE)</f>
        <v>Si</v>
      </c>
      <c r="J28" s="134" t="str">
        <f>VLOOKUP(E28,VIP!$A$2:$O12450,8,FALSE)</f>
        <v>Si</v>
      </c>
      <c r="K28" s="134" t="str">
        <f>VLOOKUP(E28,VIP!$A$2:$O16024,6,0)</f>
        <v>NO</v>
      </c>
      <c r="L28" s="140" t="s">
        <v>2213</v>
      </c>
      <c r="M28" s="147" t="s">
        <v>2533</v>
      </c>
      <c r="N28" s="95" t="s">
        <v>2444</v>
      </c>
      <c r="O28" s="134" t="s">
        <v>2446</v>
      </c>
      <c r="P28" s="140"/>
      <c r="Q28" s="145" t="s">
        <v>2847</v>
      </c>
      <c r="R28" s="101"/>
      <c r="S28" s="78"/>
      <c r="T28" s="69"/>
    </row>
    <row r="29" spans="1:20" ht="18" x14ac:dyDescent="0.25">
      <c r="A29" s="134" t="str">
        <f>VLOOKUP(E29,'LISTADO ATM'!$A$2:$C$901,3,0)</f>
        <v>NORTE</v>
      </c>
      <c r="B29" s="125" t="s">
        <v>2802</v>
      </c>
      <c r="C29" s="96">
        <v>44439.662442129629</v>
      </c>
      <c r="D29" s="96" t="s">
        <v>2175</v>
      </c>
      <c r="E29" s="125">
        <v>261</v>
      </c>
      <c r="F29" s="134" t="str">
        <f>VLOOKUP(E29,VIP!$A$2:$O15580,2,0)</f>
        <v>DRBR261</v>
      </c>
      <c r="G29" s="134" t="str">
        <f>VLOOKUP(E29,'LISTADO ATM'!$A$2:$B$900,2,0)</f>
        <v xml:space="preserve">ATM UNP Aeropuerto Cibao (Santiago) </v>
      </c>
      <c r="H29" s="134" t="str">
        <f>VLOOKUP(E29,VIP!$A$2:$O20541,7,FALSE)</f>
        <v>Si</v>
      </c>
      <c r="I29" s="134" t="str">
        <f>VLOOKUP(E29,VIP!$A$2:$O12506,8,FALSE)</f>
        <v>Si</v>
      </c>
      <c r="J29" s="134" t="str">
        <f>VLOOKUP(E29,VIP!$A$2:$O12456,8,FALSE)</f>
        <v>Si</v>
      </c>
      <c r="K29" s="134" t="str">
        <f>VLOOKUP(E29,VIP!$A$2:$O16030,6,0)</f>
        <v>NO</v>
      </c>
      <c r="L29" s="140" t="s">
        <v>2213</v>
      </c>
      <c r="M29" s="147" t="s">
        <v>2533</v>
      </c>
      <c r="N29" s="95" t="s">
        <v>2444</v>
      </c>
      <c r="O29" s="134" t="s">
        <v>2581</v>
      </c>
      <c r="P29" s="140"/>
      <c r="Q29" s="145" t="s">
        <v>2847</v>
      </c>
      <c r="R29" s="101"/>
      <c r="S29" s="78"/>
      <c r="T29" s="69"/>
    </row>
    <row r="30" spans="1:20" ht="18" x14ac:dyDescent="0.25">
      <c r="A30" s="134" t="str">
        <f>VLOOKUP(E30,'LISTADO ATM'!$A$2:$C$901,3,0)</f>
        <v>ESTE</v>
      </c>
      <c r="B30" s="125" t="s">
        <v>2775</v>
      </c>
      <c r="C30" s="96">
        <v>44439.597083333334</v>
      </c>
      <c r="D30" s="96" t="s">
        <v>2460</v>
      </c>
      <c r="E30" s="125">
        <v>289</v>
      </c>
      <c r="F30" s="134" t="str">
        <f>VLOOKUP(E30,VIP!$A$2:$O15579,2,0)</f>
        <v>DRBR910</v>
      </c>
      <c r="G30" s="134" t="str">
        <f>VLOOKUP(E30,'LISTADO ATM'!$A$2:$B$900,2,0)</f>
        <v>ATM Oficina Bávaro II</v>
      </c>
      <c r="H30" s="134" t="str">
        <f>VLOOKUP(E30,VIP!$A$2:$O20540,7,FALSE)</f>
        <v>Si</v>
      </c>
      <c r="I30" s="134" t="str">
        <f>VLOOKUP(E30,VIP!$A$2:$O12505,8,FALSE)</f>
        <v>Si</v>
      </c>
      <c r="J30" s="134" t="str">
        <f>VLOOKUP(E30,VIP!$A$2:$O12455,8,FALSE)</f>
        <v>Si</v>
      </c>
      <c r="K30" s="134" t="str">
        <f>VLOOKUP(E30,VIP!$A$2:$O16029,6,0)</f>
        <v>NO</v>
      </c>
      <c r="L30" s="140" t="s">
        <v>2776</v>
      </c>
      <c r="M30" s="147" t="s">
        <v>2533</v>
      </c>
      <c r="N30" s="147" t="s">
        <v>2722</v>
      </c>
      <c r="O30" s="134" t="s">
        <v>2685</v>
      </c>
      <c r="P30" s="140" t="s">
        <v>2777</v>
      </c>
      <c r="Q30" s="145" t="s">
        <v>2776</v>
      </c>
      <c r="R30" s="101"/>
      <c r="S30" s="78"/>
      <c r="T30" s="69"/>
    </row>
    <row r="31" spans="1:20" ht="18" x14ac:dyDescent="0.25">
      <c r="A31" s="134" t="str">
        <f>VLOOKUP(E31,'LISTADO ATM'!$A$2:$C$901,3,0)</f>
        <v>NORTE</v>
      </c>
      <c r="B31" s="125" t="s">
        <v>2773</v>
      </c>
      <c r="C31" s="96">
        <v>44439.6015162037</v>
      </c>
      <c r="D31" s="96" t="s">
        <v>2460</v>
      </c>
      <c r="E31" s="125">
        <v>334</v>
      </c>
      <c r="F31" s="134" t="str">
        <f>VLOOKUP(E31,VIP!$A$2:$O15576,2,0)</f>
        <v>DRBR334</v>
      </c>
      <c r="G31" s="134" t="str">
        <f>VLOOKUP(E31,'LISTADO ATM'!$A$2:$B$900,2,0)</f>
        <v>ATM Oficina Salcedo II</v>
      </c>
      <c r="H31" s="134" t="str">
        <f>VLOOKUP(E31,VIP!$A$2:$O20537,7,FALSE)</f>
        <v>Si</v>
      </c>
      <c r="I31" s="134" t="str">
        <f>VLOOKUP(E31,VIP!$A$2:$O12502,8,FALSE)</f>
        <v>Si</v>
      </c>
      <c r="J31" s="134" t="str">
        <f>VLOOKUP(E31,VIP!$A$2:$O12452,8,FALSE)</f>
        <v>Si</v>
      </c>
      <c r="K31" s="134" t="str">
        <f>VLOOKUP(E31,VIP!$A$2:$O16026,6,0)</f>
        <v>SI</v>
      </c>
      <c r="L31" s="140" t="s">
        <v>2776</v>
      </c>
      <c r="M31" s="147" t="s">
        <v>2533</v>
      </c>
      <c r="N31" s="147" t="s">
        <v>2722</v>
      </c>
      <c r="O31" s="134" t="s">
        <v>2685</v>
      </c>
      <c r="P31" s="140" t="s">
        <v>2777</v>
      </c>
      <c r="Q31" s="145" t="s">
        <v>2776</v>
      </c>
      <c r="R31" s="101"/>
      <c r="S31" s="78"/>
      <c r="T31" s="69"/>
    </row>
    <row r="32" spans="1:20" ht="18" x14ac:dyDescent="0.25">
      <c r="A32" s="134" t="str">
        <f>VLOOKUP(E32,'LISTADO ATM'!$A$2:$C$901,3,0)</f>
        <v>ESTE</v>
      </c>
      <c r="B32" s="125" t="s">
        <v>2772</v>
      </c>
      <c r="C32" s="96">
        <v>44439.603090277778</v>
      </c>
      <c r="D32" s="96" t="s">
        <v>2460</v>
      </c>
      <c r="E32" s="125">
        <v>742</v>
      </c>
      <c r="F32" s="134" t="str">
        <f>VLOOKUP(E32,VIP!$A$2:$O15575,2,0)</f>
        <v>DRBR990</v>
      </c>
      <c r="G32" s="134" t="str">
        <f>VLOOKUP(E32,'LISTADO ATM'!$A$2:$B$900,2,0)</f>
        <v xml:space="preserve">ATM Oficina Plaza del Rey (La Romana) </v>
      </c>
      <c r="H32" s="134" t="str">
        <f>VLOOKUP(E32,VIP!$A$2:$O20536,7,FALSE)</f>
        <v>Si</v>
      </c>
      <c r="I32" s="134" t="str">
        <f>VLOOKUP(E32,VIP!$A$2:$O12501,8,FALSE)</f>
        <v>Si</v>
      </c>
      <c r="J32" s="134" t="str">
        <f>VLOOKUP(E32,VIP!$A$2:$O12451,8,FALSE)</f>
        <v>Si</v>
      </c>
      <c r="K32" s="134" t="str">
        <f>VLOOKUP(E32,VIP!$A$2:$O16025,6,0)</f>
        <v>NO</v>
      </c>
      <c r="L32" s="140" t="s">
        <v>2776</v>
      </c>
      <c r="M32" s="147" t="s">
        <v>2533</v>
      </c>
      <c r="N32" s="147" t="s">
        <v>2722</v>
      </c>
      <c r="O32" s="134" t="s">
        <v>2685</v>
      </c>
      <c r="P32" s="140" t="s">
        <v>2777</v>
      </c>
      <c r="Q32" s="145" t="s">
        <v>2776</v>
      </c>
    </row>
    <row r="33" spans="1:17" ht="18" x14ac:dyDescent="0.25">
      <c r="A33" s="134" t="str">
        <f>VLOOKUP(E33,'LISTADO ATM'!$A$2:$C$901,3,0)</f>
        <v>ESTE</v>
      </c>
      <c r="B33" s="125" t="s">
        <v>2774</v>
      </c>
      <c r="C33" s="96">
        <v>44439.600208333337</v>
      </c>
      <c r="D33" s="96" t="s">
        <v>2460</v>
      </c>
      <c r="E33" s="125">
        <v>842</v>
      </c>
      <c r="F33" s="134" t="str">
        <f>VLOOKUP(E33,VIP!$A$2:$O15577,2,0)</f>
        <v>DRBR842</v>
      </c>
      <c r="G33" s="134" t="str">
        <f>VLOOKUP(E33,'LISTADO ATM'!$A$2:$B$900,2,0)</f>
        <v xml:space="preserve">ATM Plaza Orense II (La Romana) </v>
      </c>
      <c r="H33" s="134" t="str">
        <f>VLOOKUP(E33,VIP!$A$2:$O20538,7,FALSE)</f>
        <v>Si</v>
      </c>
      <c r="I33" s="134" t="str">
        <f>VLOOKUP(E33,VIP!$A$2:$O12503,8,FALSE)</f>
        <v>Si</v>
      </c>
      <c r="J33" s="134" t="str">
        <f>VLOOKUP(E33,VIP!$A$2:$O12453,8,FALSE)</f>
        <v>Si</v>
      </c>
      <c r="K33" s="134" t="str">
        <f>VLOOKUP(E33,VIP!$A$2:$O16027,6,0)</f>
        <v>NO</v>
      </c>
      <c r="L33" s="140" t="s">
        <v>2776</v>
      </c>
      <c r="M33" s="147" t="s">
        <v>2533</v>
      </c>
      <c r="N33" s="147" t="s">
        <v>2722</v>
      </c>
      <c r="O33" s="134" t="s">
        <v>2685</v>
      </c>
      <c r="P33" s="140" t="s">
        <v>2777</v>
      </c>
      <c r="Q33" s="145" t="s">
        <v>2776</v>
      </c>
    </row>
    <row r="34" spans="1:17" ht="18" x14ac:dyDescent="0.25">
      <c r="A34" s="134" t="str">
        <f>VLOOKUP(E34,'LISTADO ATM'!$A$2:$C$901,3,0)</f>
        <v>DISTRITO NACIONAL</v>
      </c>
      <c r="B34" s="125" t="s">
        <v>2681</v>
      </c>
      <c r="C34" s="96">
        <v>44439.329918981479</v>
      </c>
      <c r="D34" s="96" t="s">
        <v>2174</v>
      </c>
      <c r="E34" s="125">
        <v>231</v>
      </c>
      <c r="F34" s="134" t="str">
        <f>VLOOKUP(E34,VIP!$A$2:$O15575,2,0)</f>
        <v>DRBR231</v>
      </c>
      <c r="G34" s="134" t="str">
        <f>VLOOKUP(E34,'LISTADO ATM'!$A$2:$B$900,2,0)</f>
        <v xml:space="preserve">ATM Oficina Zona Oriental </v>
      </c>
      <c r="H34" s="134" t="str">
        <f>VLOOKUP(E34,VIP!$A$2:$O20536,7,FALSE)</f>
        <v>Si</v>
      </c>
      <c r="I34" s="134" t="str">
        <f>VLOOKUP(E34,VIP!$A$2:$O12501,8,FALSE)</f>
        <v>Si</v>
      </c>
      <c r="J34" s="134" t="str">
        <f>VLOOKUP(E34,VIP!$A$2:$O12451,8,FALSE)</f>
        <v>Si</v>
      </c>
      <c r="K34" s="134" t="str">
        <f>VLOOKUP(E34,VIP!$A$2:$O16025,6,0)</f>
        <v>SI</v>
      </c>
      <c r="L34" s="140" t="s">
        <v>2684</v>
      </c>
      <c r="M34" s="147" t="s">
        <v>2533</v>
      </c>
      <c r="N34" s="95" t="s">
        <v>2444</v>
      </c>
      <c r="O34" s="134" t="s">
        <v>2446</v>
      </c>
      <c r="P34" s="140"/>
      <c r="Q34" s="145">
        <v>44439.616724537038</v>
      </c>
    </row>
    <row r="35" spans="1:17" ht="18" x14ac:dyDescent="0.25">
      <c r="A35" s="134" t="str">
        <f>VLOOKUP(E35,'LISTADO ATM'!$A$2:$C$901,3,0)</f>
        <v>DISTRITO NACIONAL</v>
      </c>
      <c r="B35" s="125" t="s">
        <v>2680</v>
      </c>
      <c r="C35" s="96">
        <v>44439.330891203703</v>
      </c>
      <c r="D35" s="96" t="s">
        <v>2174</v>
      </c>
      <c r="E35" s="125">
        <v>545</v>
      </c>
      <c r="F35" s="134" t="str">
        <f>VLOOKUP(E35,VIP!$A$2:$O15574,2,0)</f>
        <v>DRBR995</v>
      </c>
      <c r="G35" s="134" t="str">
        <f>VLOOKUP(E35,'LISTADO ATM'!$A$2:$B$900,2,0)</f>
        <v xml:space="preserve">ATM Oficina Isabel La Católica II  </v>
      </c>
      <c r="H35" s="134" t="str">
        <f>VLOOKUP(E35,VIP!$A$2:$O20535,7,FALSE)</f>
        <v>Si</v>
      </c>
      <c r="I35" s="134" t="str">
        <f>VLOOKUP(E35,VIP!$A$2:$O12500,8,FALSE)</f>
        <v>Si</v>
      </c>
      <c r="J35" s="134" t="str">
        <f>VLOOKUP(E35,VIP!$A$2:$O12450,8,FALSE)</f>
        <v>Si</v>
      </c>
      <c r="K35" s="134" t="str">
        <f>VLOOKUP(E35,VIP!$A$2:$O16024,6,0)</f>
        <v>NO</v>
      </c>
      <c r="L35" s="140" t="s">
        <v>2684</v>
      </c>
      <c r="M35" s="147" t="s">
        <v>2533</v>
      </c>
      <c r="N35" s="95" t="s">
        <v>2444</v>
      </c>
      <c r="O35" s="134" t="s">
        <v>2446</v>
      </c>
      <c r="P35" s="140"/>
      <c r="Q35" s="145" t="s">
        <v>2851</v>
      </c>
    </row>
    <row r="36" spans="1:17" ht="18" x14ac:dyDescent="0.25">
      <c r="A36" s="134" t="str">
        <f>VLOOKUP(E36,'LISTADO ATM'!$A$2:$C$901,3,0)</f>
        <v>NORTE</v>
      </c>
      <c r="B36" s="125">
        <v>3336007364</v>
      </c>
      <c r="C36" s="96">
        <v>44438.831944444442</v>
      </c>
      <c r="D36" s="96" t="s">
        <v>2175</v>
      </c>
      <c r="E36" s="125">
        <v>63</v>
      </c>
      <c r="F36" s="134" t="str">
        <f>VLOOKUP(E36,VIP!$A$2:$O15587,2,0)</f>
        <v>DRBR063</v>
      </c>
      <c r="G36" s="134" t="str">
        <f>VLOOKUP(E36,'LISTADO ATM'!$A$2:$B$900,2,0)</f>
        <v xml:space="preserve">ATM Oficina Villa Vásquez (Montecristi) </v>
      </c>
      <c r="H36" s="134" t="str">
        <f>VLOOKUP(E36,VIP!$A$2:$O20548,7,FALSE)</f>
        <v>Si</v>
      </c>
      <c r="I36" s="134" t="str">
        <f>VLOOKUP(E36,VIP!$A$2:$O12513,8,FALSE)</f>
        <v>Si</v>
      </c>
      <c r="J36" s="134" t="str">
        <f>VLOOKUP(E36,VIP!$A$2:$O12463,8,FALSE)</f>
        <v>Si</v>
      </c>
      <c r="K36" s="134" t="str">
        <f>VLOOKUP(E36,VIP!$A$2:$O16037,6,0)</f>
        <v>NO</v>
      </c>
      <c r="L36" s="140" t="s">
        <v>2239</v>
      </c>
      <c r="M36" s="129" t="s">
        <v>2533</v>
      </c>
      <c r="N36" s="147" t="s">
        <v>2722</v>
      </c>
      <c r="O36" s="134" t="s">
        <v>2581</v>
      </c>
      <c r="P36" s="140"/>
      <c r="Q36" s="145">
        <v>44439.435729166667</v>
      </c>
    </row>
    <row r="37" spans="1:17" ht="18" x14ac:dyDescent="0.25">
      <c r="A37" s="134" t="str">
        <f>VLOOKUP(E37,'LISTADO ATM'!$A$2:$C$901,3,0)</f>
        <v>DISTRITO NACIONAL</v>
      </c>
      <c r="B37" s="125" t="s">
        <v>2670</v>
      </c>
      <c r="C37" s="96">
        <v>44439.01357638889</v>
      </c>
      <c r="D37" s="96" t="s">
        <v>2174</v>
      </c>
      <c r="E37" s="125">
        <v>685</v>
      </c>
      <c r="F37" s="134" t="str">
        <f>VLOOKUP(E37,VIP!$A$2:$O15609,2,0)</f>
        <v>DRBR685</v>
      </c>
      <c r="G37" s="134" t="str">
        <f>VLOOKUP(E37,'LISTADO ATM'!$A$2:$B$900,2,0)</f>
        <v>ATM Autoservicio UASD</v>
      </c>
      <c r="H37" s="134" t="str">
        <f>VLOOKUP(E37,VIP!$A$2:$O20570,7,FALSE)</f>
        <v>NO</v>
      </c>
      <c r="I37" s="134" t="str">
        <f>VLOOKUP(E37,VIP!$A$2:$O12535,8,FALSE)</f>
        <v>SI</v>
      </c>
      <c r="J37" s="134" t="str">
        <f>VLOOKUP(E37,VIP!$A$2:$O12485,8,FALSE)</f>
        <v>SI</v>
      </c>
      <c r="K37" s="134" t="str">
        <f>VLOOKUP(E37,VIP!$A$2:$O16059,6,0)</f>
        <v>NO</v>
      </c>
      <c r="L37" s="140" t="s">
        <v>2239</v>
      </c>
      <c r="M37" s="129" t="s">
        <v>2533</v>
      </c>
      <c r="N37" s="95" t="s">
        <v>2444</v>
      </c>
      <c r="O37" s="134" t="s">
        <v>2446</v>
      </c>
      <c r="P37" s="140"/>
      <c r="Q37" s="145">
        <v>44439.435729166667</v>
      </c>
    </row>
    <row r="38" spans="1:17" ht="18" x14ac:dyDescent="0.25">
      <c r="A38" s="134" t="str">
        <f>VLOOKUP(E38,'LISTADO ATM'!$A$2:$C$901,3,0)</f>
        <v>NORTE</v>
      </c>
      <c r="B38" s="125">
        <v>3336007417</v>
      </c>
      <c r="C38" s="96">
        <v>44438.934849537036</v>
      </c>
      <c r="D38" s="96" t="s">
        <v>2175</v>
      </c>
      <c r="E38" s="125">
        <v>741</v>
      </c>
      <c r="F38" s="134" t="str">
        <f>VLOOKUP(E38,VIP!$A$2:$O15571,2,0)</f>
        <v>DRBR460</v>
      </c>
      <c r="G38" s="134" t="str">
        <f>VLOOKUP(E38,'LISTADO ATM'!$A$2:$B$900,2,0)</f>
        <v>ATM CURNE UASD San Francisco de Macorís</v>
      </c>
      <c r="H38" s="134" t="str">
        <f>VLOOKUP(E38,VIP!$A$2:$O20532,7,FALSE)</f>
        <v>Si</v>
      </c>
      <c r="I38" s="134" t="str">
        <f>VLOOKUP(E38,VIP!$A$2:$O12497,8,FALSE)</f>
        <v>Si</v>
      </c>
      <c r="J38" s="134" t="str">
        <f>VLOOKUP(E38,VIP!$A$2:$O12447,8,FALSE)</f>
        <v>Si</v>
      </c>
      <c r="K38" s="134" t="str">
        <f>VLOOKUP(E38,VIP!$A$2:$O16021,6,0)</f>
        <v>NO</v>
      </c>
      <c r="L38" s="140" t="s">
        <v>2239</v>
      </c>
      <c r="M38" s="129" t="s">
        <v>2533</v>
      </c>
      <c r="N38" s="95" t="s">
        <v>2444</v>
      </c>
      <c r="O38" s="134" t="s">
        <v>2581</v>
      </c>
      <c r="P38" s="140"/>
      <c r="Q38" s="145">
        <v>44439.435729166667</v>
      </c>
    </row>
    <row r="39" spans="1:17" ht="18" x14ac:dyDescent="0.25">
      <c r="A39" s="134" t="str">
        <f>VLOOKUP(E39,'LISTADO ATM'!$A$2:$C$901,3,0)</f>
        <v>DISTRITO NACIONAL</v>
      </c>
      <c r="B39" s="125" t="s">
        <v>2665</v>
      </c>
      <c r="C39" s="96">
        <v>44439.034548611111</v>
      </c>
      <c r="D39" s="96" t="s">
        <v>2174</v>
      </c>
      <c r="E39" s="125">
        <v>744</v>
      </c>
      <c r="F39" s="134" t="str">
        <f>VLOOKUP(E39,VIP!$A$2:$O15604,2,0)</f>
        <v>DRBR289</v>
      </c>
      <c r="G39" s="134" t="str">
        <f>VLOOKUP(E39,'LISTADO ATM'!$A$2:$B$900,2,0)</f>
        <v xml:space="preserve">ATM Multicentro La Sirena Venezuela </v>
      </c>
      <c r="H39" s="134" t="str">
        <f>VLOOKUP(E39,VIP!$A$2:$O20565,7,FALSE)</f>
        <v>Si</v>
      </c>
      <c r="I39" s="134" t="str">
        <f>VLOOKUP(E39,VIP!$A$2:$O12530,8,FALSE)</f>
        <v>Si</v>
      </c>
      <c r="J39" s="134" t="str">
        <f>VLOOKUP(E39,VIP!$A$2:$O12480,8,FALSE)</f>
        <v>Si</v>
      </c>
      <c r="K39" s="134" t="str">
        <f>VLOOKUP(E39,VIP!$A$2:$O16054,6,0)</f>
        <v>SI</v>
      </c>
      <c r="L39" s="140" t="s">
        <v>2239</v>
      </c>
      <c r="M39" s="129" t="s">
        <v>2533</v>
      </c>
      <c r="N39" s="95" t="s">
        <v>2444</v>
      </c>
      <c r="O39" s="134" t="s">
        <v>2446</v>
      </c>
      <c r="P39" s="140"/>
      <c r="Q39" s="145">
        <v>44439.435729166667</v>
      </c>
    </row>
    <row r="40" spans="1:17" ht="18" x14ac:dyDescent="0.25">
      <c r="A40" s="134" t="str">
        <f>VLOOKUP(E40,'LISTADO ATM'!$A$2:$C$901,3,0)</f>
        <v>DISTRITO NACIONAL</v>
      </c>
      <c r="B40" s="125">
        <v>3336006636</v>
      </c>
      <c r="C40" s="96">
        <v>44438.527025462965</v>
      </c>
      <c r="D40" s="96" t="s">
        <v>2174</v>
      </c>
      <c r="E40" s="125">
        <v>593</v>
      </c>
      <c r="F40" s="134" t="str">
        <f>VLOOKUP(E40,VIP!$A$2:$O15592,2,0)</f>
        <v>DRBR242</v>
      </c>
      <c r="G40" s="134" t="str">
        <f>VLOOKUP(E40,'LISTADO ATM'!$A$2:$B$900,2,0)</f>
        <v xml:space="preserve">ATM Ministerio Fuerzas Armadas II </v>
      </c>
      <c r="H40" s="134" t="str">
        <f>VLOOKUP(E40,VIP!$A$2:$O20553,7,FALSE)</f>
        <v>Si</v>
      </c>
      <c r="I40" s="134" t="str">
        <f>VLOOKUP(E40,VIP!$A$2:$O12518,8,FALSE)</f>
        <v>Si</v>
      </c>
      <c r="J40" s="134" t="str">
        <f>VLOOKUP(E40,VIP!$A$2:$O12468,8,FALSE)</f>
        <v>Si</v>
      </c>
      <c r="K40" s="134" t="str">
        <f>VLOOKUP(E40,VIP!$A$2:$O16042,6,0)</f>
        <v>NO</v>
      </c>
      <c r="L40" s="140" t="s">
        <v>2239</v>
      </c>
      <c r="M40" s="147" t="s">
        <v>2533</v>
      </c>
      <c r="N40" s="147" t="s">
        <v>2722</v>
      </c>
      <c r="O40" s="134" t="s">
        <v>2446</v>
      </c>
      <c r="P40" s="140"/>
      <c r="Q40" s="145">
        <v>44439.616724537038</v>
      </c>
    </row>
    <row r="41" spans="1:17" ht="18" x14ac:dyDescent="0.25">
      <c r="A41" s="134" t="str">
        <f>VLOOKUP(E41,'LISTADO ATM'!$A$2:$C$901,3,0)</f>
        <v>DISTRITO NACIONAL</v>
      </c>
      <c r="B41" s="125" t="s">
        <v>2671</v>
      </c>
      <c r="C41" s="96">
        <v>44439.012731481482</v>
      </c>
      <c r="D41" s="96" t="s">
        <v>2174</v>
      </c>
      <c r="E41" s="125">
        <v>659</v>
      </c>
      <c r="F41" s="134" t="str">
        <f>VLOOKUP(E41,VIP!$A$2:$O15610,2,0)</f>
        <v>DRBR659</v>
      </c>
      <c r="G41" s="134" t="str">
        <f>VLOOKUP(E41,'LISTADO ATM'!$A$2:$B$900,2,0)</f>
        <v>ATM Down Town Center</v>
      </c>
      <c r="H41" s="134" t="str">
        <f>VLOOKUP(E41,VIP!$A$2:$O20571,7,FALSE)</f>
        <v>N/A</v>
      </c>
      <c r="I41" s="134" t="str">
        <f>VLOOKUP(E41,VIP!$A$2:$O12536,8,FALSE)</f>
        <v>N/A</v>
      </c>
      <c r="J41" s="134" t="str">
        <f>VLOOKUP(E41,VIP!$A$2:$O12486,8,FALSE)</f>
        <v>N/A</v>
      </c>
      <c r="K41" s="134" t="str">
        <f>VLOOKUP(E41,VIP!$A$2:$O16060,6,0)</f>
        <v>N/A</v>
      </c>
      <c r="L41" s="140" t="s">
        <v>2239</v>
      </c>
      <c r="M41" s="147" t="s">
        <v>2533</v>
      </c>
      <c r="N41" s="147" t="s">
        <v>2722</v>
      </c>
      <c r="O41" s="134" t="s">
        <v>2446</v>
      </c>
      <c r="P41" s="140"/>
      <c r="Q41" s="145">
        <v>44439.616724537038</v>
      </c>
    </row>
    <row r="42" spans="1:17" ht="18" x14ac:dyDescent="0.25">
      <c r="A42" s="134" t="str">
        <f>VLOOKUP(E42,'LISTADO ATM'!$A$2:$C$901,3,0)</f>
        <v>ESTE</v>
      </c>
      <c r="B42" s="125" t="s">
        <v>2647</v>
      </c>
      <c r="C42" s="96">
        <v>44439.152777777781</v>
      </c>
      <c r="D42" s="96" t="s">
        <v>2174</v>
      </c>
      <c r="E42" s="125">
        <v>867</v>
      </c>
      <c r="F42" s="134" t="str">
        <f>VLOOKUP(E42,VIP!$A$2:$O15585,2,0)</f>
        <v>DRBR867</v>
      </c>
      <c r="G42" s="134" t="str">
        <f>VLOOKUP(E42,'LISTADO ATM'!$A$2:$B$900,2,0)</f>
        <v xml:space="preserve">ATM Estación Combustible Autopista El Coral </v>
      </c>
      <c r="H42" s="134" t="str">
        <f>VLOOKUP(E42,VIP!$A$2:$O20546,7,FALSE)</f>
        <v>Si</v>
      </c>
      <c r="I42" s="134" t="str">
        <f>VLOOKUP(E42,VIP!$A$2:$O12511,8,FALSE)</f>
        <v>Si</v>
      </c>
      <c r="J42" s="134" t="str">
        <f>VLOOKUP(E42,VIP!$A$2:$O12461,8,FALSE)</f>
        <v>Si</v>
      </c>
      <c r="K42" s="134" t="str">
        <f>VLOOKUP(E42,VIP!$A$2:$O16035,6,0)</f>
        <v>NO</v>
      </c>
      <c r="L42" s="140" t="s">
        <v>2239</v>
      </c>
      <c r="M42" s="147" t="s">
        <v>2533</v>
      </c>
      <c r="N42" s="95" t="s">
        <v>2444</v>
      </c>
      <c r="O42" s="134" t="s">
        <v>2446</v>
      </c>
      <c r="P42" s="140"/>
      <c r="Q42" s="145">
        <v>44439.616724537038</v>
      </c>
    </row>
    <row r="43" spans="1:17" ht="18" x14ac:dyDescent="0.25">
      <c r="A43" s="134" t="str">
        <f>VLOOKUP(E43,'LISTADO ATM'!$A$2:$C$901,3,0)</f>
        <v>ESTE</v>
      </c>
      <c r="B43" s="125" t="s">
        <v>2745</v>
      </c>
      <c r="C43" s="96">
        <v>44439.602407407408</v>
      </c>
      <c r="D43" s="96" t="s">
        <v>2174</v>
      </c>
      <c r="E43" s="125">
        <v>1</v>
      </c>
      <c r="F43" s="134" t="str">
        <f>VLOOKUP(E43,VIP!$A$2:$O15575,2,0)</f>
        <v>DRBR001</v>
      </c>
      <c r="G43" s="134" t="str">
        <f>VLOOKUP(E43,'LISTADO ATM'!$A$2:$B$900,2,0)</f>
        <v>ATM S/M San Rafael del Yuma</v>
      </c>
      <c r="H43" s="134" t="str">
        <f>VLOOKUP(E43,VIP!$A$2:$O20536,7,FALSE)</f>
        <v>Si</v>
      </c>
      <c r="I43" s="134" t="str">
        <f>VLOOKUP(E43,VIP!$A$2:$O12501,8,FALSE)</f>
        <v>Si</v>
      </c>
      <c r="J43" s="134" t="str">
        <f>VLOOKUP(E43,VIP!$A$2:$O12451,8,FALSE)</f>
        <v>Si</v>
      </c>
      <c r="K43" s="134" t="str">
        <f>VLOOKUP(E43,VIP!$A$2:$O16025,6,0)</f>
        <v>NO</v>
      </c>
      <c r="L43" s="140" t="s">
        <v>2239</v>
      </c>
      <c r="M43" s="147" t="s">
        <v>2533</v>
      </c>
      <c r="N43" s="95" t="s">
        <v>2444</v>
      </c>
      <c r="O43" s="134" t="s">
        <v>2446</v>
      </c>
      <c r="P43" s="140"/>
      <c r="Q43" s="145" t="s">
        <v>2851</v>
      </c>
    </row>
    <row r="44" spans="1:17" ht="18" x14ac:dyDescent="0.25">
      <c r="A44" s="134" t="str">
        <f>VLOOKUP(E44,'LISTADO ATM'!$A$2:$C$901,3,0)</f>
        <v>ESTE</v>
      </c>
      <c r="B44" s="125" t="s">
        <v>2746</v>
      </c>
      <c r="C44" s="96">
        <v>44439.601412037038</v>
      </c>
      <c r="D44" s="96" t="s">
        <v>2174</v>
      </c>
      <c r="E44" s="125">
        <v>776</v>
      </c>
      <c r="F44" s="134" t="str">
        <f>VLOOKUP(E44,VIP!$A$2:$O15576,2,0)</f>
        <v>DRBR03D</v>
      </c>
      <c r="G44" s="134" t="str">
        <f>VLOOKUP(E44,'LISTADO ATM'!$A$2:$B$900,2,0)</f>
        <v xml:space="preserve">ATM Oficina Monte Plata </v>
      </c>
      <c r="H44" s="134" t="str">
        <f>VLOOKUP(E44,VIP!$A$2:$O20537,7,FALSE)</f>
        <v>Si</v>
      </c>
      <c r="I44" s="134" t="str">
        <f>VLOOKUP(E44,VIP!$A$2:$O12502,8,FALSE)</f>
        <v>Si</v>
      </c>
      <c r="J44" s="134" t="str">
        <f>VLOOKUP(E44,VIP!$A$2:$O12452,8,FALSE)</f>
        <v>Si</v>
      </c>
      <c r="K44" s="134" t="str">
        <f>VLOOKUP(E44,VIP!$A$2:$O16026,6,0)</f>
        <v>SI</v>
      </c>
      <c r="L44" s="140" t="s">
        <v>2239</v>
      </c>
      <c r="M44" s="147" t="s">
        <v>2533</v>
      </c>
      <c r="N44" s="95" t="s">
        <v>2444</v>
      </c>
      <c r="O44" s="134" t="s">
        <v>2446</v>
      </c>
      <c r="P44" s="140"/>
      <c r="Q44" s="145" t="s">
        <v>2852</v>
      </c>
    </row>
    <row r="45" spans="1:17" ht="18" x14ac:dyDescent="0.25">
      <c r="A45" s="134" t="str">
        <f>VLOOKUP(E45,'LISTADO ATM'!$A$2:$C$901,3,0)</f>
        <v>SUR</v>
      </c>
      <c r="B45" s="125" t="s">
        <v>2686</v>
      </c>
      <c r="C45" s="96">
        <v>44439.151990740742</v>
      </c>
      <c r="D45" s="96" t="s">
        <v>2174</v>
      </c>
      <c r="E45" s="125">
        <v>6</v>
      </c>
      <c r="F45" s="134" t="str">
        <f>VLOOKUP(E45,VIP!$A$2:$O15599,2,0)</f>
        <v>DRBR006</v>
      </c>
      <c r="G45" s="134" t="str">
        <f>VLOOKUP(E45,'LISTADO ATM'!$A$2:$B$900,2,0)</f>
        <v xml:space="preserve">ATM Plaza WAO San Juan </v>
      </c>
      <c r="H45" s="134" t="str">
        <f>VLOOKUP(E45,VIP!$A$2:$O20560,7,FALSE)</f>
        <v>N/A</v>
      </c>
      <c r="I45" s="134" t="str">
        <f>VLOOKUP(E45,VIP!$A$2:$O12525,8,FALSE)</f>
        <v>N/A</v>
      </c>
      <c r="J45" s="134" t="str">
        <f>VLOOKUP(E45,VIP!$A$2:$O12475,8,FALSE)</f>
        <v>N/A</v>
      </c>
      <c r="K45" s="134" t="str">
        <f>VLOOKUP(E45,VIP!$A$2:$O16049,6,0)</f>
        <v/>
      </c>
      <c r="L45" s="140" t="s">
        <v>2239</v>
      </c>
      <c r="M45" s="129" t="s">
        <v>2533</v>
      </c>
      <c r="N45" s="147" t="s">
        <v>2722</v>
      </c>
      <c r="O45" s="134" t="s">
        <v>2446</v>
      </c>
      <c r="P45" s="140"/>
      <c r="Q45" s="128" t="s">
        <v>2239</v>
      </c>
    </row>
    <row r="46" spans="1:17" ht="18" x14ac:dyDescent="0.25">
      <c r="A46" s="134" t="str">
        <f>VLOOKUP(E46,'LISTADO ATM'!$A$2:$C$901,3,0)</f>
        <v>NORTE</v>
      </c>
      <c r="B46" s="125">
        <v>3336005506</v>
      </c>
      <c r="C46" s="96">
        <v>44437.350115740737</v>
      </c>
      <c r="D46" s="96" t="s">
        <v>2460</v>
      </c>
      <c r="E46" s="125">
        <v>8</v>
      </c>
      <c r="F46" s="134" t="str">
        <f>VLOOKUP(E46,VIP!$A$2:$O15536,2,0)</f>
        <v>DRBR008</v>
      </c>
      <c r="G46" s="134" t="str">
        <f>VLOOKUP(E46,'LISTADO ATM'!$A$2:$B$900,2,0)</f>
        <v>ATM Autoservicio Yaque</v>
      </c>
      <c r="H46" s="134" t="str">
        <f>VLOOKUP(E46,VIP!$A$2:$O20497,7,FALSE)</f>
        <v>Si</v>
      </c>
      <c r="I46" s="134" t="str">
        <f>VLOOKUP(E46,VIP!$A$2:$O12462,8,FALSE)</f>
        <v>Si</v>
      </c>
      <c r="J46" s="134" t="str">
        <f>VLOOKUP(E46,VIP!$A$2:$O12412,8,FALSE)</f>
        <v>Si</v>
      </c>
      <c r="K46" s="134" t="str">
        <f>VLOOKUP(E46,VIP!$A$2:$O15986,6,0)</f>
        <v>NO</v>
      </c>
      <c r="L46" s="140" t="s">
        <v>2622</v>
      </c>
      <c r="M46" s="129" t="s">
        <v>2533</v>
      </c>
      <c r="N46" s="95" t="s">
        <v>2444</v>
      </c>
      <c r="O46" s="134" t="s">
        <v>2461</v>
      </c>
      <c r="P46" s="140"/>
      <c r="Q46" s="145">
        <v>44439.435729166667</v>
      </c>
    </row>
    <row r="47" spans="1:17" ht="18" x14ac:dyDescent="0.25">
      <c r="A47" s="134" t="str">
        <f>VLOOKUP(E47,'LISTADO ATM'!$A$2:$C$901,3,0)</f>
        <v>NORTE</v>
      </c>
      <c r="B47" s="125" t="s">
        <v>2672</v>
      </c>
      <c r="C47" s="96">
        <v>44438.962442129632</v>
      </c>
      <c r="D47" s="96" t="s">
        <v>2460</v>
      </c>
      <c r="E47" s="125">
        <v>277</v>
      </c>
      <c r="F47" s="134" t="str">
        <f>VLOOKUP(E47,VIP!$A$2:$O15611,2,0)</f>
        <v>DRBR277</v>
      </c>
      <c r="G47" s="134" t="str">
        <f>VLOOKUP(E47,'LISTADO ATM'!$A$2:$B$900,2,0)</f>
        <v xml:space="preserve">ATM Oficina Duarte (Santiago) </v>
      </c>
      <c r="H47" s="134" t="str">
        <f>VLOOKUP(E47,VIP!$A$2:$O20572,7,FALSE)</f>
        <v>Si</v>
      </c>
      <c r="I47" s="134" t="str">
        <f>VLOOKUP(E47,VIP!$A$2:$O12537,8,FALSE)</f>
        <v>Si</v>
      </c>
      <c r="J47" s="134" t="str">
        <f>VLOOKUP(E47,VIP!$A$2:$O12487,8,FALSE)</f>
        <v>Si</v>
      </c>
      <c r="K47" s="134" t="str">
        <f>VLOOKUP(E47,VIP!$A$2:$O16061,6,0)</f>
        <v>NO</v>
      </c>
      <c r="L47" s="140" t="s">
        <v>2622</v>
      </c>
      <c r="M47" s="129" t="s">
        <v>2533</v>
      </c>
      <c r="N47" s="95" t="s">
        <v>2444</v>
      </c>
      <c r="O47" s="134" t="s">
        <v>2461</v>
      </c>
      <c r="P47" s="140"/>
      <c r="Q47" s="145">
        <v>44439.435729166667</v>
      </c>
    </row>
    <row r="48" spans="1:17" ht="18" x14ac:dyDescent="0.25">
      <c r="A48" s="134" t="str">
        <f>VLOOKUP(E48,'LISTADO ATM'!$A$2:$C$901,3,0)</f>
        <v>DISTRITO NACIONAL</v>
      </c>
      <c r="B48" s="125">
        <v>3336005580</v>
      </c>
      <c r="C48" s="96">
        <v>44437.647280092591</v>
      </c>
      <c r="D48" s="96" t="s">
        <v>2460</v>
      </c>
      <c r="E48" s="125">
        <v>946</v>
      </c>
      <c r="F48" s="134" t="str">
        <f>VLOOKUP(E48,VIP!$A$2:$O15562,2,0)</f>
        <v>DRBR24R</v>
      </c>
      <c r="G48" s="134" t="str">
        <f>VLOOKUP(E48,'LISTADO ATM'!$A$2:$B$900,2,0)</f>
        <v xml:space="preserve">ATM Oficina Núñez de Cáceres I </v>
      </c>
      <c r="H48" s="134" t="str">
        <f>VLOOKUP(E48,VIP!$A$2:$O20523,7,FALSE)</f>
        <v>Si</v>
      </c>
      <c r="I48" s="134" t="str">
        <f>VLOOKUP(E48,VIP!$A$2:$O12488,8,FALSE)</f>
        <v>Si</v>
      </c>
      <c r="J48" s="134" t="str">
        <f>VLOOKUP(E48,VIP!$A$2:$O12438,8,FALSE)</f>
        <v>Si</v>
      </c>
      <c r="K48" s="134" t="str">
        <f>VLOOKUP(E48,VIP!$A$2:$O16012,6,0)</f>
        <v>NO</v>
      </c>
      <c r="L48" s="140" t="s">
        <v>2622</v>
      </c>
      <c r="M48" s="147" t="s">
        <v>2533</v>
      </c>
      <c r="N48" s="95" t="s">
        <v>2444</v>
      </c>
      <c r="O48" s="134" t="s">
        <v>2461</v>
      </c>
      <c r="P48" s="140"/>
      <c r="Q48" s="145">
        <v>44439.616724537038</v>
      </c>
    </row>
    <row r="49" spans="1:17" ht="18" x14ac:dyDescent="0.25">
      <c r="A49" s="134" t="str">
        <f>VLOOKUP(E49,'LISTADO ATM'!$A$2:$C$901,3,0)</f>
        <v>DISTRITO NACIONAL</v>
      </c>
      <c r="B49" s="125">
        <v>3336007305</v>
      </c>
      <c r="C49" s="96">
        <v>44438.754212962966</v>
      </c>
      <c r="D49" s="96" t="s">
        <v>2460</v>
      </c>
      <c r="E49" s="125">
        <v>527</v>
      </c>
      <c r="F49" s="134" t="str">
        <f>VLOOKUP(E49,VIP!$A$2:$O15567,2,0)</f>
        <v>DRBR527</v>
      </c>
      <c r="G49" s="134" t="str">
        <f>VLOOKUP(E49,'LISTADO ATM'!$A$2:$B$900,2,0)</f>
        <v>ATM Oficina Zona Oriental II</v>
      </c>
      <c r="H49" s="134" t="str">
        <f>VLOOKUP(E49,VIP!$A$2:$O20528,7,FALSE)</f>
        <v>Si</v>
      </c>
      <c r="I49" s="134" t="str">
        <f>VLOOKUP(E49,VIP!$A$2:$O12493,8,FALSE)</f>
        <v>Si</v>
      </c>
      <c r="J49" s="134" t="str">
        <f>VLOOKUP(E49,VIP!$A$2:$O12443,8,FALSE)</f>
        <v>Si</v>
      </c>
      <c r="K49" s="134" t="str">
        <f>VLOOKUP(E49,VIP!$A$2:$O16017,6,0)</f>
        <v>SI</v>
      </c>
      <c r="L49" s="140" t="s">
        <v>2548</v>
      </c>
      <c r="M49" s="129" t="s">
        <v>2533</v>
      </c>
      <c r="N49" s="95" t="s">
        <v>2444</v>
      </c>
      <c r="O49" s="134" t="s">
        <v>2461</v>
      </c>
      <c r="P49" s="140"/>
      <c r="Q49" s="145">
        <v>44439.435729166667</v>
      </c>
    </row>
    <row r="50" spans="1:17" ht="18" x14ac:dyDescent="0.25">
      <c r="A50" s="134" t="str">
        <f>VLOOKUP(E50,'LISTADO ATM'!$A$2:$C$901,3,0)</f>
        <v>NORTE</v>
      </c>
      <c r="B50" s="125" t="s">
        <v>2673</v>
      </c>
      <c r="C50" s="96">
        <v>44438.961840277778</v>
      </c>
      <c r="D50" s="96" t="s">
        <v>2460</v>
      </c>
      <c r="E50" s="125">
        <v>228</v>
      </c>
      <c r="F50" s="134" t="str">
        <f>VLOOKUP(E50,VIP!$A$2:$O15612,2,0)</f>
        <v>DRBR228</v>
      </c>
      <c r="G50" s="134" t="str">
        <f>VLOOKUP(E50,'LISTADO ATM'!$A$2:$B$900,2,0)</f>
        <v xml:space="preserve">ATM Oficina SAJOMA </v>
      </c>
      <c r="H50" s="134" t="str">
        <f>VLOOKUP(E50,VIP!$A$2:$O20573,7,FALSE)</f>
        <v>Si</v>
      </c>
      <c r="I50" s="134" t="str">
        <f>VLOOKUP(E50,VIP!$A$2:$O12538,8,FALSE)</f>
        <v>Si</v>
      </c>
      <c r="J50" s="134" t="str">
        <f>VLOOKUP(E50,VIP!$A$2:$O12488,8,FALSE)</f>
        <v>Si</v>
      </c>
      <c r="K50" s="134" t="str">
        <f>VLOOKUP(E50,VIP!$A$2:$O16062,6,0)</f>
        <v>NO</v>
      </c>
      <c r="L50" s="140" t="s">
        <v>2548</v>
      </c>
      <c r="M50" s="147" t="s">
        <v>2533</v>
      </c>
      <c r="N50" s="95" t="s">
        <v>2444</v>
      </c>
      <c r="O50" s="134" t="s">
        <v>2461</v>
      </c>
      <c r="P50" s="140"/>
      <c r="Q50" s="145">
        <v>44439.616724537038</v>
      </c>
    </row>
    <row r="51" spans="1:17" ht="18" x14ac:dyDescent="0.25">
      <c r="A51" s="134" t="str">
        <f>VLOOKUP(E51,'LISTADO ATM'!$A$2:$C$901,3,0)</f>
        <v>DISTRITO NACIONAL</v>
      </c>
      <c r="B51" s="125" t="s">
        <v>2675</v>
      </c>
      <c r="C51" s="96">
        <v>44438.960324074076</v>
      </c>
      <c r="D51" s="96" t="s">
        <v>2441</v>
      </c>
      <c r="E51" s="125">
        <v>979</v>
      </c>
      <c r="F51" s="134" t="str">
        <f>VLOOKUP(E51,VIP!$A$2:$O15614,2,0)</f>
        <v>DRBR979</v>
      </c>
      <c r="G51" s="134" t="str">
        <f>VLOOKUP(E51,'LISTADO ATM'!$A$2:$B$900,2,0)</f>
        <v xml:space="preserve">ATM Oficina Luperón I </v>
      </c>
      <c r="H51" s="134" t="str">
        <f>VLOOKUP(E51,VIP!$A$2:$O20575,7,FALSE)</f>
        <v>Si</v>
      </c>
      <c r="I51" s="134" t="str">
        <f>VLOOKUP(E51,VIP!$A$2:$O12540,8,FALSE)</f>
        <v>Si</v>
      </c>
      <c r="J51" s="134" t="str">
        <f>VLOOKUP(E51,VIP!$A$2:$O12490,8,FALSE)</f>
        <v>Si</v>
      </c>
      <c r="K51" s="134" t="str">
        <f>VLOOKUP(E51,VIP!$A$2:$O16064,6,0)</f>
        <v>NO</v>
      </c>
      <c r="L51" s="140" t="s">
        <v>2548</v>
      </c>
      <c r="M51" s="147" t="s">
        <v>2533</v>
      </c>
      <c r="N51" s="147" t="s">
        <v>2722</v>
      </c>
      <c r="O51" s="134" t="s">
        <v>2445</v>
      </c>
      <c r="P51" s="140"/>
      <c r="Q51" s="145">
        <v>44439.616724537038</v>
      </c>
    </row>
    <row r="52" spans="1:17" ht="18" x14ac:dyDescent="0.25">
      <c r="A52" s="134" t="str">
        <f>VLOOKUP(E52,'LISTADO ATM'!$A$2:$C$901,3,0)</f>
        <v>NORTE</v>
      </c>
      <c r="B52" s="125" t="s">
        <v>2705</v>
      </c>
      <c r="C52" s="96">
        <v>44439.401967592596</v>
      </c>
      <c r="D52" s="96" t="s">
        <v>2626</v>
      </c>
      <c r="E52" s="125">
        <v>88</v>
      </c>
      <c r="F52" s="134" t="str">
        <f>VLOOKUP(E52,VIP!$A$2:$O15584,2,0)</f>
        <v>DRBR088</v>
      </c>
      <c r="G52" s="134" t="str">
        <f>VLOOKUP(E52,'LISTADO ATM'!$A$2:$B$900,2,0)</f>
        <v xml:space="preserve">ATM S/M La Fuente (Santiago) </v>
      </c>
      <c r="H52" s="134" t="str">
        <f>VLOOKUP(E52,VIP!$A$2:$O20545,7,FALSE)</f>
        <v>Si</v>
      </c>
      <c r="I52" s="134" t="str">
        <f>VLOOKUP(E52,VIP!$A$2:$O12510,8,FALSE)</f>
        <v>Si</v>
      </c>
      <c r="J52" s="134" t="str">
        <f>VLOOKUP(E52,VIP!$A$2:$O12460,8,FALSE)</f>
        <v>Si</v>
      </c>
      <c r="K52" s="134" t="str">
        <f>VLOOKUP(E52,VIP!$A$2:$O16034,6,0)</f>
        <v>NO</v>
      </c>
      <c r="L52" s="140" t="s">
        <v>2717</v>
      </c>
      <c r="M52" s="147" t="s">
        <v>2533</v>
      </c>
      <c r="N52" s="95" t="s">
        <v>2444</v>
      </c>
      <c r="O52" s="134" t="s">
        <v>2627</v>
      </c>
      <c r="P52" s="140"/>
      <c r="Q52" s="145" t="s">
        <v>2853</v>
      </c>
    </row>
    <row r="53" spans="1:17" ht="18" x14ac:dyDescent="0.25">
      <c r="A53" s="134" t="str">
        <f>VLOOKUP(E53,'LISTADO ATM'!$A$2:$C$901,3,0)</f>
        <v>SUR</v>
      </c>
      <c r="B53" s="125" t="s">
        <v>2699</v>
      </c>
      <c r="C53" s="96">
        <v>44439.42150462963</v>
      </c>
      <c r="D53" s="96" t="s">
        <v>2441</v>
      </c>
      <c r="E53" s="125">
        <v>995</v>
      </c>
      <c r="F53" s="134" t="str">
        <f>VLOOKUP(E53,VIP!$A$2:$O15578,2,0)</f>
        <v>DRBR545</v>
      </c>
      <c r="G53" s="134" t="str">
        <f>VLOOKUP(E53,'LISTADO ATM'!$A$2:$B$900,2,0)</f>
        <v xml:space="preserve">ATM Oficina San Cristobal III (Lobby) </v>
      </c>
      <c r="H53" s="134" t="str">
        <f>VLOOKUP(E53,VIP!$A$2:$O20539,7,FALSE)</f>
        <v>Si</v>
      </c>
      <c r="I53" s="134" t="str">
        <f>VLOOKUP(E53,VIP!$A$2:$O12504,8,FALSE)</f>
        <v>No</v>
      </c>
      <c r="J53" s="134" t="str">
        <f>VLOOKUP(E53,VIP!$A$2:$O12454,8,FALSE)</f>
        <v>No</v>
      </c>
      <c r="K53" s="134" t="str">
        <f>VLOOKUP(E53,VIP!$A$2:$O16028,6,0)</f>
        <v>NO</v>
      </c>
      <c r="L53" s="140" t="s">
        <v>2717</v>
      </c>
      <c r="M53" s="147" t="s">
        <v>2533</v>
      </c>
      <c r="N53" s="147" t="s">
        <v>2722</v>
      </c>
      <c r="O53" s="134" t="s">
        <v>2445</v>
      </c>
      <c r="P53" s="140"/>
      <c r="Q53" s="145" t="s">
        <v>2855</v>
      </c>
    </row>
    <row r="54" spans="1:17" ht="18" x14ac:dyDescent="0.25">
      <c r="A54" s="134" t="str">
        <f>VLOOKUP(E54,'LISTADO ATM'!$A$2:$C$901,3,0)</f>
        <v>DISTRITO NACIONAL</v>
      </c>
      <c r="B54" s="125" t="s">
        <v>2704</v>
      </c>
      <c r="C54" s="96">
        <v>44439.403483796297</v>
      </c>
      <c r="D54" s="96" t="s">
        <v>2441</v>
      </c>
      <c r="E54" s="125">
        <v>719</v>
      </c>
      <c r="F54" s="134" t="str">
        <f>VLOOKUP(E54,VIP!$A$2:$O15583,2,0)</f>
        <v>DRBR419</v>
      </c>
      <c r="G54" s="134" t="str">
        <f>VLOOKUP(E54,'LISTADO ATM'!$A$2:$B$900,2,0)</f>
        <v xml:space="preserve">ATM Ayuntamiento Municipal San Luís </v>
      </c>
      <c r="H54" s="134" t="str">
        <f>VLOOKUP(E54,VIP!$A$2:$O20544,7,FALSE)</f>
        <v>Si</v>
      </c>
      <c r="I54" s="134" t="str">
        <f>VLOOKUP(E54,VIP!$A$2:$O12509,8,FALSE)</f>
        <v>Si</v>
      </c>
      <c r="J54" s="134" t="str">
        <f>VLOOKUP(E54,VIP!$A$2:$O12459,8,FALSE)</f>
        <v>Si</v>
      </c>
      <c r="K54" s="134" t="str">
        <f>VLOOKUP(E54,VIP!$A$2:$O16033,6,0)</f>
        <v>NO</v>
      </c>
      <c r="L54" s="140" t="s">
        <v>2717</v>
      </c>
      <c r="M54" s="147" t="s">
        <v>2533</v>
      </c>
      <c r="N54" s="147" t="s">
        <v>2722</v>
      </c>
      <c r="O54" s="134" t="s">
        <v>2445</v>
      </c>
      <c r="P54" s="140"/>
      <c r="Q54" s="145" t="s">
        <v>2854</v>
      </c>
    </row>
    <row r="55" spans="1:17" ht="18" x14ac:dyDescent="0.25">
      <c r="A55" s="134" t="str">
        <f>VLOOKUP(E55,'LISTADO ATM'!$A$2:$C$901,3,0)</f>
        <v>NORTE</v>
      </c>
      <c r="B55" s="125">
        <v>3336006662</v>
      </c>
      <c r="C55" s="96">
        <v>44438.537893518522</v>
      </c>
      <c r="D55" s="96" t="s">
        <v>2460</v>
      </c>
      <c r="E55" s="125">
        <v>77</v>
      </c>
      <c r="F55" s="134" t="str">
        <f>VLOOKUP(E55,VIP!$A$2:$O15588,2,0)</f>
        <v>DRBR077</v>
      </c>
      <c r="G55" s="134" t="str">
        <f>VLOOKUP(E55,'LISTADO ATM'!$A$2:$B$900,2,0)</f>
        <v xml:space="preserve">ATM Oficina Cruce de Imbert </v>
      </c>
      <c r="H55" s="134" t="str">
        <f>VLOOKUP(E55,VIP!$A$2:$O20549,7,FALSE)</f>
        <v>Si</v>
      </c>
      <c r="I55" s="134" t="str">
        <f>VLOOKUP(E55,VIP!$A$2:$O12514,8,FALSE)</f>
        <v>Si</v>
      </c>
      <c r="J55" s="134" t="str">
        <f>VLOOKUP(E55,VIP!$A$2:$O12464,8,FALSE)</f>
        <v>Si</v>
      </c>
      <c r="K55" s="134" t="str">
        <f>VLOOKUP(E55,VIP!$A$2:$O16038,6,0)</f>
        <v>SI</v>
      </c>
      <c r="L55" s="140" t="s">
        <v>2434</v>
      </c>
      <c r="M55" s="129" t="s">
        <v>2533</v>
      </c>
      <c r="N55" s="147" t="s">
        <v>2722</v>
      </c>
      <c r="O55" s="134" t="s">
        <v>2461</v>
      </c>
      <c r="P55" s="140"/>
      <c r="Q55" s="145">
        <v>44439.435729166667</v>
      </c>
    </row>
    <row r="56" spans="1:17" ht="18" x14ac:dyDescent="0.25">
      <c r="A56" s="134" t="str">
        <f>VLOOKUP(E56,'LISTADO ATM'!$A$2:$C$901,3,0)</f>
        <v>NORTE</v>
      </c>
      <c r="B56" s="125">
        <v>3336006647</v>
      </c>
      <c r="C56" s="96">
        <v>44438.529293981483</v>
      </c>
      <c r="D56" s="96" t="s">
        <v>2460</v>
      </c>
      <c r="E56" s="125">
        <v>285</v>
      </c>
      <c r="F56" s="134" t="str">
        <f>VLOOKUP(E56,VIP!$A$2:$O15589,2,0)</f>
        <v>DRBR285</v>
      </c>
      <c r="G56" s="134" t="str">
        <f>VLOOKUP(E56,'LISTADO ATM'!$A$2:$B$900,2,0)</f>
        <v xml:space="preserve">ATM Oficina Camino Real (Puerto Plata) </v>
      </c>
      <c r="H56" s="134" t="str">
        <f>VLOOKUP(E56,VIP!$A$2:$O20550,7,FALSE)</f>
        <v>Si</v>
      </c>
      <c r="I56" s="134" t="str">
        <f>VLOOKUP(E56,VIP!$A$2:$O12515,8,FALSE)</f>
        <v>Si</v>
      </c>
      <c r="J56" s="134" t="str">
        <f>VLOOKUP(E56,VIP!$A$2:$O12465,8,FALSE)</f>
        <v>Si</v>
      </c>
      <c r="K56" s="134" t="str">
        <f>VLOOKUP(E56,VIP!$A$2:$O16039,6,0)</f>
        <v>NO</v>
      </c>
      <c r="L56" s="140" t="s">
        <v>2434</v>
      </c>
      <c r="M56" s="129" t="s">
        <v>2533</v>
      </c>
      <c r="N56" s="147" t="s">
        <v>2722</v>
      </c>
      <c r="O56" s="134" t="s">
        <v>2461</v>
      </c>
      <c r="P56" s="140"/>
      <c r="Q56" s="145">
        <v>44439.435729166667</v>
      </c>
    </row>
    <row r="57" spans="1:17" ht="18" x14ac:dyDescent="0.25">
      <c r="A57" s="134" t="str">
        <f>VLOOKUP(E57,'LISTADO ATM'!$A$2:$C$901,3,0)</f>
        <v>NORTE</v>
      </c>
      <c r="B57" s="125" t="s">
        <v>2658</v>
      </c>
      <c r="C57" s="96">
        <v>44439.104687500003</v>
      </c>
      <c r="D57" s="96" t="s">
        <v>2626</v>
      </c>
      <c r="E57" s="125">
        <v>664</v>
      </c>
      <c r="F57" s="134" t="str">
        <f>VLOOKUP(E57,VIP!$A$2:$O15597,2,0)</f>
        <v>DRBR664</v>
      </c>
      <c r="G57" s="134" t="str">
        <f>VLOOKUP(E57,'LISTADO ATM'!$A$2:$B$900,2,0)</f>
        <v>ATM S/M Asfer (Constanza)</v>
      </c>
      <c r="H57" s="134" t="str">
        <f>VLOOKUP(E57,VIP!$A$2:$O20558,7,FALSE)</f>
        <v>N/A</v>
      </c>
      <c r="I57" s="134" t="str">
        <f>VLOOKUP(E57,VIP!$A$2:$O12523,8,FALSE)</f>
        <v>N/A</v>
      </c>
      <c r="J57" s="134" t="str">
        <f>VLOOKUP(E57,VIP!$A$2:$O12473,8,FALSE)</f>
        <v>N/A</v>
      </c>
      <c r="K57" s="134" t="str">
        <f>VLOOKUP(E57,VIP!$A$2:$O16047,6,0)</f>
        <v>N/A</v>
      </c>
      <c r="L57" s="140" t="s">
        <v>2434</v>
      </c>
      <c r="M57" s="129" t="s">
        <v>2533</v>
      </c>
      <c r="N57" s="95" t="s">
        <v>2444</v>
      </c>
      <c r="O57" s="134" t="s">
        <v>2627</v>
      </c>
      <c r="P57" s="140"/>
      <c r="Q57" s="145">
        <v>44439.435729166667</v>
      </c>
    </row>
    <row r="58" spans="1:17" ht="18" x14ac:dyDescent="0.25">
      <c r="A58" s="134" t="str">
        <f>VLOOKUP(E58,'LISTADO ATM'!$A$2:$C$901,3,0)</f>
        <v>NORTE</v>
      </c>
      <c r="B58" s="125">
        <v>3336007338</v>
      </c>
      <c r="C58" s="96">
        <v>44438.550266203703</v>
      </c>
      <c r="D58" s="96" t="s">
        <v>2626</v>
      </c>
      <c r="E58" s="125">
        <v>864</v>
      </c>
      <c r="F58" s="134" t="str">
        <f>VLOOKUP(E58,VIP!$A$2:$O15587,2,0)</f>
        <v>DRBR864</v>
      </c>
      <c r="G58" s="134" t="str">
        <f>VLOOKUP(E58,'LISTADO ATM'!$A$2:$B$900,2,0)</f>
        <v xml:space="preserve">ATM Palmares Mall (San Francisco) </v>
      </c>
      <c r="H58" s="134" t="str">
        <f>VLOOKUP(E58,VIP!$A$2:$O20548,7,FALSE)</f>
        <v>Si</v>
      </c>
      <c r="I58" s="134" t="str">
        <f>VLOOKUP(E58,VIP!$A$2:$O12513,8,FALSE)</f>
        <v>Si</v>
      </c>
      <c r="J58" s="134" t="str">
        <f>VLOOKUP(E58,VIP!$A$2:$O12463,8,FALSE)</f>
        <v>Si</v>
      </c>
      <c r="K58" s="134" t="str">
        <f>VLOOKUP(E58,VIP!$A$2:$O16037,6,0)</f>
        <v>NO</v>
      </c>
      <c r="L58" s="140" t="s">
        <v>2434</v>
      </c>
      <c r="M58" s="129" t="s">
        <v>2533</v>
      </c>
      <c r="N58" s="95" t="s">
        <v>2444</v>
      </c>
      <c r="O58" s="134" t="s">
        <v>2627</v>
      </c>
      <c r="P58" s="140"/>
      <c r="Q58" s="145">
        <v>44439.435729166667</v>
      </c>
    </row>
    <row r="59" spans="1:17" ht="18" x14ac:dyDescent="0.25">
      <c r="A59" s="134" t="str">
        <f>VLOOKUP(E59,'LISTADO ATM'!$A$2:$C$901,3,0)</f>
        <v>SUR</v>
      </c>
      <c r="B59" s="125">
        <v>3336005346</v>
      </c>
      <c r="C59" s="96">
        <v>44436.542256944442</v>
      </c>
      <c r="D59" s="96" t="s">
        <v>2460</v>
      </c>
      <c r="E59" s="125">
        <v>6</v>
      </c>
      <c r="F59" s="134" t="str">
        <f>VLOOKUP(E59,VIP!$A$2:$O15507,2,0)</f>
        <v>DRBR006</v>
      </c>
      <c r="G59" s="134" t="str">
        <f>VLOOKUP(E59,'LISTADO ATM'!$A$2:$B$900,2,0)</f>
        <v xml:space="preserve">ATM Plaza WAO San Juan </v>
      </c>
      <c r="H59" s="134" t="str">
        <f>VLOOKUP(E59,VIP!$A$2:$O20468,7,FALSE)</f>
        <v>N/A</v>
      </c>
      <c r="I59" s="134" t="str">
        <f>VLOOKUP(E59,VIP!$A$2:$O12433,8,FALSE)</f>
        <v>N/A</v>
      </c>
      <c r="J59" s="134" t="str">
        <f>VLOOKUP(E59,VIP!$A$2:$O12383,8,FALSE)</f>
        <v>N/A</v>
      </c>
      <c r="K59" s="134" t="str">
        <f>VLOOKUP(E59,VIP!$A$2:$O15922,6,0)</f>
        <v/>
      </c>
      <c r="L59" s="140" t="s">
        <v>2434</v>
      </c>
      <c r="M59" s="147" t="s">
        <v>2533</v>
      </c>
      <c r="N59" s="95" t="s">
        <v>2444</v>
      </c>
      <c r="O59" s="134" t="s">
        <v>2461</v>
      </c>
      <c r="P59" s="140"/>
      <c r="Q59" s="145">
        <v>44439.616724537038</v>
      </c>
    </row>
    <row r="60" spans="1:17" ht="18" x14ac:dyDescent="0.25">
      <c r="A60" s="134" t="str">
        <f>VLOOKUP(E60,'LISTADO ATM'!$A$2:$C$901,3,0)</f>
        <v>NORTE</v>
      </c>
      <c r="B60" s="125">
        <v>3336005436</v>
      </c>
      <c r="C60" s="96">
        <v>44436.705208333333</v>
      </c>
      <c r="D60" s="96" t="s">
        <v>2460</v>
      </c>
      <c r="E60" s="125">
        <v>142</v>
      </c>
      <c r="F60" s="134" t="str">
        <f>VLOOKUP(E60,VIP!$A$2:$O15560,2,0)</f>
        <v>DRBR142</v>
      </c>
      <c r="G60" s="134" t="str">
        <f>VLOOKUP(E60,'LISTADO ATM'!$A$2:$B$900,2,0)</f>
        <v xml:space="preserve">ATM Centro de Caja Galerías Bonao </v>
      </c>
      <c r="H60" s="134" t="str">
        <f>VLOOKUP(E60,VIP!$A$2:$O20521,7,FALSE)</f>
        <v>Si</v>
      </c>
      <c r="I60" s="134" t="str">
        <f>VLOOKUP(E60,VIP!$A$2:$O12486,8,FALSE)</f>
        <v>Si</v>
      </c>
      <c r="J60" s="134" t="str">
        <f>VLOOKUP(E60,VIP!$A$2:$O12436,8,FALSE)</f>
        <v>Si</v>
      </c>
      <c r="K60" s="134" t="str">
        <f>VLOOKUP(E60,VIP!$A$2:$O16010,6,0)</f>
        <v>SI</v>
      </c>
      <c r="L60" s="140" t="s">
        <v>2434</v>
      </c>
      <c r="M60" s="147" t="s">
        <v>2533</v>
      </c>
      <c r="N60" s="147" t="s">
        <v>2722</v>
      </c>
      <c r="O60" s="134" t="s">
        <v>2623</v>
      </c>
      <c r="P60" s="140"/>
      <c r="Q60" s="145">
        <v>44439.616724537038</v>
      </c>
    </row>
    <row r="61" spans="1:17" ht="18" x14ac:dyDescent="0.25">
      <c r="A61" s="134" t="str">
        <f>VLOOKUP(E61,'LISTADO ATM'!$A$2:$C$901,3,0)</f>
        <v>DISTRITO NACIONAL</v>
      </c>
      <c r="B61" s="125">
        <v>3336007184</v>
      </c>
      <c r="C61" s="96">
        <v>44438.702175925922</v>
      </c>
      <c r="D61" s="96" t="s">
        <v>2460</v>
      </c>
      <c r="E61" s="125">
        <v>231</v>
      </c>
      <c r="F61" s="134" t="str">
        <f>VLOOKUP(E61,VIP!$A$2:$O15572,2,0)</f>
        <v>DRBR231</v>
      </c>
      <c r="G61" s="134" t="str">
        <f>VLOOKUP(E61,'LISTADO ATM'!$A$2:$B$900,2,0)</f>
        <v xml:space="preserve">ATM Oficina Zona Oriental </v>
      </c>
      <c r="H61" s="134" t="str">
        <f>VLOOKUP(E61,VIP!$A$2:$O20533,7,FALSE)</f>
        <v>Si</v>
      </c>
      <c r="I61" s="134" t="str">
        <f>VLOOKUP(E61,VIP!$A$2:$O12498,8,FALSE)</f>
        <v>Si</v>
      </c>
      <c r="J61" s="134" t="str">
        <f>VLOOKUP(E61,VIP!$A$2:$O12448,8,FALSE)</f>
        <v>Si</v>
      </c>
      <c r="K61" s="134" t="str">
        <f>VLOOKUP(E61,VIP!$A$2:$O16022,6,0)</f>
        <v>SI</v>
      </c>
      <c r="L61" s="140" t="s">
        <v>2434</v>
      </c>
      <c r="M61" s="147" t="s">
        <v>2533</v>
      </c>
      <c r="N61" s="147" t="s">
        <v>2722</v>
      </c>
      <c r="O61" s="134" t="s">
        <v>2461</v>
      </c>
      <c r="P61" s="140"/>
      <c r="Q61" s="145">
        <v>44439.616724537038</v>
      </c>
    </row>
    <row r="62" spans="1:17" ht="18" x14ac:dyDescent="0.25">
      <c r="A62" s="134" t="str">
        <f>VLOOKUP(E62,'LISTADO ATM'!$A$2:$C$901,3,0)</f>
        <v>NORTE</v>
      </c>
      <c r="B62" s="125" t="s">
        <v>2660</v>
      </c>
      <c r="C62" s="96">
        <v>44439.096701388888</v>
      </c>
      <c r="D62" s="96" t="s">
        <v>2460</v>
      </c>
      <c r="E62" s="125">
        <v>383</v>
      </c>
      <c r="F62" s="134" t="str">
        <f>VLOOKUP(E62,VIP!$A$2:$O15599,2,0)</f>
        <v>DRBR383</v>
      </c>
      <c r="G62" s="134" t="str">
        <f>VLOOKUP(E62,'LISTADO ATM'!$A$2:$B$900,2,0)</f>
        <v>ATM S/M Daniel (Dajabón)</v>
      </c>
      <c r="H62" s="134" t="str">
        <f>VLOOKUP(E62,VIP!$A$2:$O20560,7,FALSE)</f>
        <v>N/A</v>
      </c>
      <c r="I62" s="134" t="str">
        <f>VLOOKUP(E62,VIP!$A$2:$O12525,8,FALSE)</f>
        <v>N/A</v>
      </c>
      <c r="J62" s="134" t="str">
        <f>VLOOKUP(E62,VIP!$A$2:$O12475,8,FALSE)</f>
        <v>N/A</v>
      </c>
      <c r="K62" s="134" t="str">
        <f>VLOOKUP(E62,VIP!$A$2:$O16049,6,0)</f>
        <v>N/A</v>
      </c>
      <c r="L62" s="140" t="s">
        <v>2434</v>
      </c>
      <c r="M62" s="147" t="s">
        <v>2533</v>
      </c>
      <c r="N62" s="95" t="s">
        <v>2444</v>
      </c>
      <c r="O62" s="134" t="s">
        <v>2677</v>
      </c>
      <c r="P62" s="140"/>
      <c r="Q62" s="145">
        <v>44439.616724537038</v>
      </c>
    </row>
    <row r="63" spans="1:17" ht="18" x14ac:dyDescent="0.25">
      <c r="A63" s="134" t="str">
        <f>VLOOKUP(E63,'LISTADO ATM'!$A$2:$C$901,3,0)</f>
        <v>DISTRITO NACIONAL</v>
      </c>
      <c r="B63" s="125" t="s">
        <v>2766</v>
      </c>
      <c r="C63" s="96">
        <v>44439.527002314811</v>
      </c>
      <c r="D63" s="96" t="s">
        <v>2441</v>
      </c>
      <c r="E63" s="125">
        <v>547</v>
      </c>
      <c r="F63" s="134" t="str">
        <f>VLOOKUP(E63,VIP!$A$2:$O15596,2,0)</f>
        <v>DRBR16B</v>
      </c>
      <c r="G63" s="134" t="str">
        <f>VLOOKUP(E63,'LISTADO ATM'!$A$2:$B$900,2,0)</f>
        <v xml:space="preserve">ATM Plaza Lama Herrera </v>
      </c>
      <c r="H63" s="134" t="str">
        <f>VLOOKUP(E63,VIP!$A$2:$O20557,7,FALSE)</f>
        <v>Si</v>
      </c>
      <c r="I63" s="134" t="str">
        <f>VLOOKUP(E63,VIP!$A$2:$O12522,8,FALSE)</f>
        <v>Si</v>
      </c>
      <c r="J63" s="134" t="str">
        <f>VLOOKUP(E63,VIP!$A$2:$O12472,8,FALSE)</f>
        <v>Si</v>
      </c>
      <c r="K63" s="134" t="str">
        <f>VLOOKUP(E63,VIP!$A$2:$O16046,6,0)</f>
        <v>NO</v>
      </c>
      <c r="L63" s="140" t="s">
        <v>2434</v>
      </c>
      <c r="M63" s="147" t="s">
        <v>2533</v>
      </c>
      <c r="N63" s="147" t="s">
        <v>2722</v>
      </c>
      <c r="O63" s="134" t="s">
        <v>2445</v>
      </c>
      <c r="P63" s="140"/>
      <c r="Q63" s="145">
        <v>44439.616724537038</v>
      </c>
    </row>
    <row r="64" spans="1:17" ht="18" x14ac:dyDescent="0.25">
      <c r="A64" s="134" t="str">
        <f>VLOOKUP(E64,'LISTADO ATM'!$A$2:$C$901,3,0)</f>
        <v>DISTRITO NACIONAL</v>
      </c>
      <c r="B64" s="125">
        <v>3336005110</v>
      </c>
      <c r="C64" s="96">
        <v>44436.043055555558</v>
      </c>
      <c r="D64" s="96" t="s">
        <v>2441</v>
      </c>
      <c r="E64" s="125">
        <v>566</v>
      </c>
      <c r="F64" s="134" t="str">
        <f>VLOOKUP(E64,VIP!$A$2:$O15568,2,0)</f>
        <v>DRBR508</v>
      </c>
      <c r="G64" s="134" t="str">
        <f>VLOOKUP(E64,'LISTADO ATM'!$A$2:$B$900,2,0)</f>
        <v xml:space="preserve">ATM Hiper Olé Aut. Duarte </v>
      </c>
      <c r="H64" s="134" t="str">
        <f>VLOOKUP(E64,VIP!$A$2:$O20529,7,FALSE)</f>
        <v>Si</v>
      </c>
      <c r="I64" s="134" t="str">
        <f>VLOOKUP(E64,VIP!$A$2:$O12494,8,FALSE)</f>
        <v>Si</v>
      </c>
      <c r="J64" s="134" t="str">
        <f>VLOOKUP(E64,VIP!$A$2:$O12444,8,FALSE)</f>
        <v>Si</v>
      </c>
      <c r="K64" s="134" t="str">
        <f>VLOOKUP(E64,VIP!$A$2:$O16018,6,0)</f>
        <v>NO</v>
      </c>
      <c r="L64" s="140" t="s">
        <v>2434</v>
      </c>
      <c r="M64" s="147" t="s">
        <v>2533</v>
      </c>
      <c r="N64" s="147" t="s">
        <v>2722</v>
      </c>
      <c r="O64" s="134" t="s">
        <v>2445</v>
      </c>
      <c r="P64" s="140"/>
      <c r="Q64" s="145">
        <v>44439.616724537038</v>
      </c>
    </row>
    <row r="65" spans="1:17" ht="18" x14ac:dyDescent="0.25">
      <c r="A65" s="134" t="str">
        <f>VLOOKUP(E65,'LISTADO ATM'!$A$2:$C$901,3,0)</f>
        <v>DISTRITO NACIONAL</v>
      </c>
      <c r="B65" s="125">
        <v>3336005396</v>
      </c>
      <c r="C65" s="96">
        <v>44436.651863425926</v>
      </c>
      <c r="D65" s="96" t="s">
        <v>2460</v>
      </c>
      <c r="E65" s="125">
        <v>567</v>
      </c>
      <c r="F65" s="134" t="str">
        <f>VLOOKUP(E65,VIP!$A$2:$O15562,2,0)</f>
        <v>DRBR015</v>
      </c>
      <c r="G65" s="134" t="str">
        <f>VLOOKUP(E65,'LISTADO ATM'!$A$2:$B$900,2,0)</f>
        <v xml:space="preserve">ATM Oficina Máximo Gómez </v>
      </c>
      <c r="H65" s="134" t="str">
        <f>VLOOKUP(E65,VIP!$A$2:$O20523,7,FALSE)</f>
        <v>Si</v>
      </c>
      <c r="I65" s="134" t="str">
        <f>VLOOKUP(E65,VIP!$A$2:$O12488,8,FALSE)</f>
        <v>Si</v>
      </c>
      <c r="J65" s="134" t="str">
        <f>VLOOKUP(E65,VIP!$A$2:$O12438,8,FALSE)</f>
        <v>Si</v>
      </c>
      <c r="K65" s="134" t="str">
        <f>VLOOKUP(E65,VIP!$A$2:$O16012,6,0)</f>
        <v>NO</v>
      </c>
      <c r="L65" s="140" t="s">
        <v>2434</v>
      </c>
      <c r="M65" s="147" t="s">
        <v>2533</v>
      </c>
      <c r="N65" s="147" t="s">
        <v>2722</v>
      </c>
      <c r="O65" s="134" t="s">
        <v>2461</v>
      </c>
      <c r="P65" s="140"/>
      <c r="Q65" s="145">
        <v>44439.616724537038</v>
      </c>
    </row>
    <row r="66" spans="1:17" ht="18" x14ac:dyDescent="0.25">
      <c r="A66" s="134" t="str">
        <f>VLOOKUP(E66,'LISTADO ATM'!$A$2:$C$901,3,0)</f>
        <v>NORTE</v>
      </c>
      <c r="B66" s="125" t="s">
        <v>2769</v>
      </c>
      <c r="C66" s="96">
        <v>44439.464108796295</v>
      </c>
      <c r="D66" s="96" t="s">
        <v>2626</v>
      </c>
      <c r="E66" s="125">
        <v>604</v>
      </c>
      <c r="F66" s="134" t="str">
        <f>VLOOKUP(E66,VIP!$A$2:$O15599,2,0)</f>
        <v>DRBR401</v>
      </c>
      <c r="G66" s="134" t="str">
        <f>VLOOKUP(E66,'LISTADO ATM'!$A$2:$B$900,2,0)</f>
        <v xml:space="preserve">ATM Oficina Estancia Nueva (Moca) </v>
      </c>
      <c r="H66" s="134" t="str">
        <f>VLOOKUP(E66,VIP!$A$2:$O20560,7,FALSE)</f>
        <v>Si</v>
      </c>
      <c r="I66" s="134" t="str">
        <f>VLOOKUP(E66,VIP!$A$2:$O12525,8,FALSE)</f>
        <v>Si</v>
      </c>
      <c r="J66" s="134" t="str">
        <f>VLOOKUP(E66,VIP!$A$2:$O12475,8,FALSE)</f>
        <v>Si</v>
      </c>
      <c r="K66" s="134" t="str">
        <f>VLOOKUP(E66,VIP!$A$2:$O16049,6,0)</f>
        <v>NO</v>
      </c>
      <c r="L66" s="140" t="s">
        <v>2434</v>
      </c>
      <c r="M66" s="147" t="s">
        <v>2533</v>
      </c>
      <c r="N66" s="95" t="s">
        <v>2444</v>
      </c>
      <c r="O66" s="134" t="s">
        <v>2627</v>
      </c>
      <c r="P66" s="140"/>
      <c r="Q66" s="145">
        <v>44439.616724537038</v>
      </c>
    </row>
    <row r="67" spans="1:17" ht="18" x14ac:dyDescent="0.25">
      <c r="A67" s="134" t="str">
        <f>VLOOKUP(E67,'LISTADO ATM'!$A$2:$C$901,3,0)</f>
        <v>NORTE</v>
      </c>
      <c r="B67" s="125">
        <v>3336007376</v>
      </c>
      <c r="C67" s="96">
        <v>44438.845833333333</v>
      </c>
      <c r="D67" s="96" t="s">
        <v>2460</v>
      </c>
      <c r="E67" s="125">
        <v>645</v>
      </c>
      <c r="F67" s="134" t="str">
        <f>VLOOKUP(E67,VIP!$A$2:$O15576,2,0)</f>
        <v>DRBR329</v>
      </c>
      <c r="G67" s="134" t="str">
        <f>VLOOKUP(E67,'LISTADO ATM'!$A$2:$B$900,2,0)</f>
        <v xml:space="preserve">ATM UNP Cabrera </v>
      </c>
      <c r="H67" s="134" t="str">
        <f>VLOOKUP(E67,VIP!$A$2:$O20537,7,FALSE)</f>
        <v>Si</v>
      </c>
      <c r="I67" s="134" t="str">
        <f>VLOOKUP(E67,VIP!$A$2:$O12502,8,FALSE)</f>
        <v>Si</v>
      </c>
      <c r="J67" s="134" t="str">
        <f>VLOOKUP(E67,VIP!$A$2:$O12452,8,FALSE)</f>
        <v>Si</v>
      </c>
      <c r="K67" s="134" t="str">
        <f>VLOOKUP(E67,VIP!$A$2:$O16026,6,0)</f>
        <v>NO</v>
      </c>
      <c r="L67" s="140" t="s">
        <v>2434</v>
      </c>
      <c r="M67" s="147" t="s">
        <v>2533</v>
      </c>
      <c r="N67" s="95" t="s">
        <v>2444</v>
      </c>
      <c r="O67" s="134" t="s">
        <v>2461</v>
      </c>
      <c r="P67" s="140"/>
      <c r="Q67" s="145">
        <v>44439.616724537038</v>
      </c>
    </row>
    <row r="68" spans="1:17" ht="18" x14ac:dyDescent="0.25">
      <c r="A68" s="134" t="str">
        <f>VLOOKUP(E68,'LISTADO ATM'!$A$2:$C$901,3,0)</f>
        <v>DISTRITO NACIONAL</v>
      </c>
      <c r="B68" s="125" t="s">
        <v>2683</v>
      </c>
      <c r="C68" s="96">
        <v>44439.322546296295</v>
      </c>
      <c r="D68" s="96" t="s">
        <v>2460</v>
      </c>
      <c r="E68" s="125">
        <v>717</v>
      </c>
      <c r="F68" s="134" t="str">
        <f>VLOOKUP(E68,VIP!$A$2:$O15577,2,0)</f>
        <v>DRBR24K</v>
      </c>
      <c r="G68" s="134" t="str">
        <f>VLOOKUP(E68,'LISTADO ATM'!$A$2:$B$900,2,0)</f>
        <v xml:space="preserve">ATM Oficina Los Alcarrizos </v>
      </c>
      <c r="H68" s="134" t="str">
        <f>VLOOKUP(E68,VIP!$A$2:$O20538,7,FALSE)</f>
        <v>Si</v>
      </c>
      <c r="I68" s="134" t="str">
        <f>VLOOKUP(E68,VIP!$A$2:$O12503,8,FALSE)</f>
        <v>Si</v>
      </c>
      <c r="J68" s="134" t="str">
        <f>VLOOKUP(E68,VIP!$A$2:$O12453,8,FALSE)</f>
        <v>Si</v>
      </c>
      <c r="K68" s="134" t="str">
        <f>VLOOKUP(E68,VIP!$A$2:$O16027,6,0)</f>
        <v>SI</v>
      </c>
      <c r="L68" s="140" t="s">
        <v>2434</v>
      </c>
      <c r="M68" s="147" t="s">
        <v>2533</v>
      </c>
      <c r="N68" s="147" t="s">
        <v>2722</v>
      </c>
      <c r="O68" s="134" t="s">
        <v>2685</v>
      </c>
      <c r="P68" s="140"/>
      <c r="Q68" s="145">
        <v>44439.616724537038</v>
      </c>
    </row>
    <row r="69" spans="1:17" ht="18" x14ac:dyDescent="0.25">
      <c r="A69" s="134" t="str">
        <f>VLOOKUP(E69,'LISTADO ATM'!$A$2:$C$901,3,0)</f>
        <v>SUR</v>
      </c>
      <c r="B69" s="125" t="s">
        <v>2653</v>
      </c>
      <c r="C69" s="96">
        <v>44439.122407407405</v>
      </c>
      <c r="D69" s="96" t="s">
        <v>2441</v>
      </c>
      <c r="E69" s="125">
        <v>825</v>
      </c>
      <c r="F69" s="134" t="str">
        <f>VLOOKUP(E69,VIP!$A$2:$O15592,2,0)</f>
        <v>DRBR825</v>
      </c>
      <c r="G69" s="134" t="str">
        <f>VLOOKUP(E69,'LISTADO ATM'!$A$2:$B$900,2,0)</f>
        <v xml:space="preserve">ATM Estacion Eco Cibeles (Las Matas de Farfán) </v>
      </c>
      <c r="H69" s="134" t="str">
        <f>VLOOKUP(E69,VIP!$A$2:$O20553,7,FALSE)</f>
        <v>Si</v>
      </c>
      <c r="I69" s="134" t="str">
        <f>VLOOKUP(E69,VIP!$A$2:$O12518,8,FALSE)</f>
        <v>Si</v>
      </c>
      <c r="J69" s="134" t="str">
        <f>VLOOKUP(E69,VIP!$A$2:$O12468,8,FALSE)</f>
        <v>Si</v>
      </c>
      <c r="K69" s="134" t="str">
        <f>VLOOKUP(E69,VIP!$A$2:$O16042,6,0)</f>
        <v>NO</v>
      </c>
      <c r="L69" s="140" t="s">
        <v>2434</v>
      </c>
      <c r="M69" s="147" t="s">
        <v>2533</v>
      </c>
      <c r="N69" s="147" t="s">
        <v>2722</v>
      </c>
      <c r="O69" s="134" t="s">
        <v>2445</v>
      </c>
      <c r="P69" s="140"/>
      <c r="Q69" s="145">
        <v>44439.616724537038</v>
      </c>
    </row>
    <row r="70" spans="1:17" ht="18" x14ac:dyDescent="0.25">
      <c r="A70" s="134" t="str">
        <f>VLOOKUP(E70,'LISTADO ATM'!$A$2:$C$901,3,0)</f>
        <v>NORTE</v>
      </c>
      <c r="B70" s="125" t="s">
        <v>2770</v>
      </c>
      <c r="C70" s="96">
        <v>44439.458715277775</v>
      </c>
      <c r="D70" s="96" t="s">
        <v>2460</v>
      </c>
      <c r="E70" s="125">
        <v>888</v>
      </c>
      <c r="F70" s="134" t="str">
        <f>VLOOKUP(E70,VIP!$A$2:$O15600,2,0)</f>
        <v>DRBR888</v>
      </c>
      <c r="G70" s="134" t="str">
        <f>VLOOKUP(E70,'LISTADO ATM'!$A$2:$B$900,2,0)</f>
        <v>ATM Oficina galeria 56 II (SFM)</v>
      </c>
      <c r="H70" s="134" t="str">
        <f>VLOOKUP(E70,VIP!$A$2:$O20561,7,FALSE)</f>
        <v>Si</v>
      </c>
      <c r="I70" s="134" t="str">
        <f>VLOOKUP(E70,VIP!$A$2:$O12526,8,FALSE)</f>
        <v>Si</v>
      </c>
      <c r="J70" s="134" t="str">
        <f>VLOOKUP(E70,VIP!$A$2:$O12476,8,FALSE)</f>
        <v>Si</v>
      </c>
      <c r="K70" s="134" t="str">
        <f>VLOOKUP(E70,VIP!$A$2:$O16050,6,0)</f>
        <v>SI</v>
      </c>
      <c r="L70" s="140" t="s">
        <v>2434</v>
      </c>
      <c r="M70" s="147" t="s">
        <v>2533</v>
      </c>
      <c r="N70" s="95" t="s">
        <v>2444</v>
      </c>
      <c r="O70" s="134" t="s">
        <v>2461</v>
      </c>
      <c r="P70" s="140"/>
      <c r="Q70" s="145">
        <v>44439.616724537038</v>
      </c>
    </row>
    <row r="71" spans="1:17" ht="18" x14ac:dyDescent="0.25">
      <c r="A71" s="134" t="str">
        <f>VLOOKUP(E71,'LISTADO ATM'!$A$2:$C$901,3,0)</f>
        <v>SUR</v>
      </c>
      <c r="B71" s="125">
        <v>3336007412</v>
      </c>
      <c r="C71" s="96">
        <v>44438.914814814816</v>
      </c>
      <c r="D71" s="96" t="s">
        <v>2460</v>
      </c>
      <c r="E71" s="125">
        <v>962</v>
      </c>
      <c r="F71" s="134" t="str">
        <f>VLOOKUP(E71,VIP!$A$2:$O15576,2,0)</f>
        <v>DRBR962</v>
      </c>
      <c r="G71" s="134" t="str">
        <f>VLOOKUP(E71,'LISTADO ATM'!$A$2:$B$900,2,0)</f>
        <v xml:space="preserve">ATM Oficina Villa Ofelia II (San Juan) </v>
      </c>
      <c r="H71" s="134" t="str">
        <f>VLOOKUP(E71,VIP!$A$2:$O20537,7,FALSE)</f>
        <v>Si</v>
      </c>
      <c r="I71" s="134" t="str">
        <f>VLOOKUP(E71,VIP!$A$2:$O12502,8,FALSE)</f>
        <v>Si</v>
      </c>
      <c r="J71" s="134" t="str">
        <f>VLOOKUP(E71,VIP!$A$2:$O12452,8,FALSE)</f>
        <v>Si</v>
      </c>
      <c r="K71" s="134" t="str">
        <f>VLOOKUP(E71,VIP!$A$2:$O16026,6,0)</f>
        <v>NO</v>
      </c>
      <c r="L71" s="140" t="s">
        <v>2434</v>
      </c>
      <c r="M71" s="147" t="s">
        <v>2533</v>
      </c>
      <c r="N71" s="147" t="s">
        <v>2722</v>
      </c>
      <c r="O71" s="134" t="s">
        <v>2461</v>
      </c>
      <c r="P71" s="140"/>
      <c r="Q71" s="145">
        <v>44439.616724537038</v>
      </c>
    </row>
    <row r="72" spans="1:17" ht="18" x14ac:dyDescent="0.25">
      <c r="A72" s="134" t="str">
        <f>VLOOKUP(E72,'LISTADO ATM'!$A$2:$C$901,3,0)</f>
        <v>DISTRITO NACIONAL</v>
      </c>
      <c r="B72" s="125">
        <v>3336007331</v>
      </c>
      <c r="C72" s="96">
        <v>44436.637708333335</v>
      </c>
      <c r="D72" s="96" t="s">
        <v>2441</v>
      </c>
      <c r="E72" s="125">
        <v>993</v>
      </c>
      <c r="F72" s="134" t="str">
        <f>VLOOKUP(E72,VIP!$A$2:$O15569,2,0)</f>
        <v>DRBR993</v>
      </c>
      <c r="G72" s="134" t="str">
        <f>VLOOKUP(E72,'LISTADO ATM'!$A$2:$B$900,2,0)</f>
        <v xml:space="preserve">ATM Centro Medico Integral II </v>
      </c>
      <c r="H72" s="134" t="str">
        <f>VLOOKUP(E72,VIP!$A$2:$O20530,7,FALSE)</f>
        <v>Si</v>
      </c>
      <c r="I72" s="134" t="str">
        <f>VLOOKUP(E72,VIP!$A$2:$O12495,8,FALSE)</f>
        <v>Si</v>
      </c>
      <c r="J72" s="134" t="str">
        <f>VLOOKUP(E72,VIP!$A$2:$O12445,8,FALSE)</f>
        <v>Si</v>
      </c>
      <c r="K72" s="134" t="str">
        <f>VLOOKUP(E72,VIP!$A$2:$O16019,6,0)</f>
        <v>NO</v>
      </c>
      <c r="L72" s="140" t="s">
        <v>2434</v>
      </c>
      <c r="M72" s="147" t="s">
        <v>2533</v>
      </c>
      <c r="N72" s="147" t="s">
        <v>2722</v>
      </c>
      <c r="O72" s="134" t="s">
        <v>2445</v>
      </c>
      <c r="P72" s="140"/>
      <c r="Q72" s="145">
        <v>44439.616724537038</v>
      </c>
    </row>
    <row r="73" spans="1:17" ht="18" x14ac:dyDescent="0.25">
      <c r="A73" s="134" t="str">
        <f>VLOOKUP(E73,'LISTADO ATM'!$A$2:$C$901,3,0)</f>
        <v>NORTE</v>
      </c>
      <c r="B73" s="125" t="s">
        <v>2652</v>
      </c>
      <c r="C73" s="96">
        <v>44439.130347222221</v>
      </c>
      <c r="D73" s="96" t="s">
        <v>2460</v>
      </c>
      <c r="E73" s="125">
        <v>969</v>
      </c>
      <c r="F73" s="134" t="str">
        <f>VLOOKUP(E73,VIP!$A$2:$O15591,2,0)</f>
        <v>DRBR12F</v>
      </c>
      <c r="G73" s="134" t="str">
        <f>VLOOKUP(E73,'LISTADO ATM'!$A$2:$B$900,2,0)</f>
        <v xml:space="preserve">ATM Oficina El Sol I (Santiago) </v>
      </c>
      <c r="H73" s="134" t="str">
        <f>VLOOKUP(E73,VIP!$A$2:$O20552,7,FALSE)</f>
        <v>Si</v>
      </c>
      <c r="I73" s="134" t="str">
        <f>VLOOKUP(E73,VIP!$A$2:$O12517,8,FALSE)</f>
        <v>Si</v>
      </c>
      <c r="J73" s="134" t="str">
        <f>VLOOKUP(E73,VIP!$A$2:$O12467,8,FALSE)</f>
        <v>Si</v>
      </c>
      <c r="K73" s="134" t="str">
        <f>VLOOKUP(E73,VIP!$A$2:$O16041,6,0)</f>
        <v>SI</v>
      </c>
      <c r="L73" s="140" t="s">
        <v>2434</v>
      </c>
      <c r="M73" s="147" t="s">
        <v>2533</v>
      </c>
      <c r="N73" s="95" t="s">
        <v>2444</v>
      </c>
      <c r="O73" s="134" t="s">
        <v>2677</v>
      </c>
      <c r="P73" s="140"/>
      <c r="Q73" s="145" t="s">
        <v>2856</v>
      </c>
    </row>
    <row r="74" spans="1:17" ht="18" x14ac:dyDescent="0.25">
      <c r="A74" s="134" t="str">
        <f>VLOOKUP(E74,'LISTADO ATM'!$A$2:$C$901,3,0)</f>
        <v>DISTRITO NACIONAL</v>
      </c>
      <c r="B74" s="125">
        <v>3336005111</v>
      </c>
      <c r="C74" s="96">
        <v>44436.0471412037</v>
      </c>
      <c r="D74" s="96" t="s">
        <v>2441</v>
      </c>
      <c r="E74" s="125">
        <v>908</v>
      </c>
      <c r="F74" s="134" t="str">
        <f>VLOOKUP(E74,VIP!$A$2:$O15471,2,0)</f>
        <v>DRBR16D</v>
      </c>
      <c r="G74" s="134" t="str">
        <f>VLOOKUP(E74,'LISTADO ATM'!$A$2:$B$900,2,0)</f>
        <v xml:space="preserve">ATM Oficina Plaza Botánika </v>
      </c>
      <c r="H74" s="134" t="str">
        <f>VLOOKUP(E74,VIP!$A$2:$O20432,7,FALSE)</f>
        <v>Si</v>
      </c>
      <c r="I74" s="134" t="str">
        <f>VLOOKUP(E74,VIP!$A$2:$O12397,8,FALSE)</f>
        <v>Si</v>
      </c>
      <c r="J74" s="134" t="str">
        <f>VLOOKUP(E74,VIP!$A$2:$O12347,8,FALSE)</f>
        <v>Si</v>
      </c>
      <c r="K74" s="134" t="str">
        <f>VLOOKUP(E74,VIP!$A$2:$O15921,6,0)</f>
        <v>NO</v>
      </c>
      <c r="L74" s="140" t="s">
        <v>2434</v>
      </c>
      <c r="M74" s="147" t="s">
        <v>2533</v>
      </c>
      <c r="N74" s="147" t="s">
        <v>2722</v>
      </c>
      <c r="O74" s="134" t="s">
        <v>2445</v>
      </c>
      <c r="P74" s="140"/>
      <c r="Q74" s="145" t="s">
        <v>2851</v>
      </c>
    </row>
    <row r="75" spans="1:17" ht="18" x14ac:dyDescent="0.25">
      <c r="A75" s="134" t="str">
        <f>VLOOKUP(E75,'LISTADO ATM'!$A$2:$C$901,3,0)</f>
        <v>DISTRITO NACIONAL</v>
      </c>
      <c r="B75" s="125" t="s">
        <v>2664</v>
      </c>
      <c r="C75" s="96">
        <v>44439.066481481481</v>
      </c>
      <c r="D75" s="96" t="s">
        <v>2460</v>
      </c>
      <c r="E75" s="125">
        <v>194</v>
      </c>
      <c r="F75" s="134" t="str">
        <f>VLOOKUP(E75,VIP!$A$2:$O15603,2,0)</f>
        <v>DRBR194</v>
      </c>
      <c r="G75" s="134" t="str">
        <f>VLOOKUP(E75,'LISTADO ATM'!$A$2:$B$900,2,0)</f>
        <v xml:space="preserve">ATM UNP Pantoja </v>
      </c>
      <c r="H75" s="134" t="str">
        <f>VLOOKUP(E75,VIP!$A$2:$O20564,7,FALSE)</f>
        <v>Si</v>
      </c>
      <c r="I75" s="134" t="str">
        <f>VLOOKUP(E75,VIP!$A$2:$O12529,8,FALSE)</f>
        <v>No</v>
      </c>
      <c r="J75" s="134" t="str">
        <f>VLOOKUP(E75,VIP!$A$2:$O12479,8,FALSE)</f>
        <v>No</v>
      </c>
      <c r="K75" s="134" t="str">
        <f>VLOOKUP(E75,VIP!$A$2:$O16053,6,0)</f>
        <v>NO</v>
      </c>
      <c r="L75" s="140" t="s">
        <v>2434</v>
      </c>
      <c r="M75" s="147" t="s">
        <v>2533</v>
      </c>
      <c r="N75" s="95" t="s">
        <v>2444</v>
      </c>
      <c r="O75" s="134" t="s">
        <v>2677</v>
      </c>
      <c r="P75" s="140"/>
      <c r="Q75" s="145" t="s">
        <v>2854</v>
      </c>
    </row>
    <row r="76" spans="1:17" ht="18" x14ac:dyDescent="0.25">
      <c r="A76" s="134" t="str">
        <f>VLOOKUP(E76,'LISTADO ATM'!$A$2:$C$901,3,0)</f>
        <v>DISTRITO NACIONAL</v>
      </c>
      <c r="B76" s="125" t="s">
        <v>2720</v>
      </c>
      <c r="C76" s="96">
        <v>44439.37599537037</v>
      </c>
      <c r="D76" s="96" t="s">
        <v>2460</v>
      </c>
      <c r="E76" s="125">
        <v>39</v>
      </c>
      <c r="F76" s="134" t="str">
        <f>VLOOKUP(E76,VIP!$A$2:$O15598,2,0)</f>
        <v>DRBR039</v>
      </c>
      <c r="G76" s="134" t="str">
        <f>VLOOKUP(E76,'LISTADO ATM'!$A$2:$B$900,2,0)</f>
        <v xml:space="preserve">ATM Oficina Ovando </v>
      </c>
      <c r="H76" s="134" t="str">
        <f>VLOOKUP(E76,VIP!$A$2:$O20559,7,FALSE)</f>
        <v>Si</v>
      </c>
      <c r="I76" s="134" t="str">
        <f>VLOOKUP(E76,VIP!$A$2:$O12524,8,FALSE)</f>
        <v>No</v>
      </c>
      <c r="J76" s="134" t="str">
        <f>VLOOKUP(E76,VIP!$A$2:$O12474,8,FALSE)</f>
        <v>No</v>
      </c>
      <c r="K76" s="134" t="str">
        <f>VLOOKUP(E76,VIP!$A$2:$O16048,6,0)</f>
        <v>NO</v>
      </c>
      <c r="L76" s="140" t="s">
        <v>2434</v>
      </c>
      <c r="M76" s="129" t="s">
        <v>2533</v>
      </c>
      <c r="N76" s="147" t="s">
        <v>2722</v>
      </c>
      <c r="O76" s="134" t="s">
        <v>2685</v>
      </c>
      <c r="P76" s="140"/>
      <c r="Q76" s="128" t="s">
        <v>2434</v>
      </c>
    </row>
    <row r="77" spans="1:17" ht="18" x14ac:dyDescent="0.25">
      <c r="A77" s="134" t="str">
        <f>VLOOKUP(E77,'LISTADO ATM'!$A$2:$C$901,3,0)</f>
        <v>DISTRITO NACIONAL</v>
      </c>
      <c r="B77" s="125" t="s">
        <v>2695</v>
      </c>
      <c r="C77" s="96">
        <v>44439.429791666669</v>
      </c>
      <c r="D77" s="96" t="s">
        <v>2174</v>
      </c>
      <c r="E77" s="125">
        <v>951</v>
      </c>
      <c r="F77" s="134" t="str">
        <f>VLOOKUP(E77,VIP!$A$2:$O15574,2,0)</f>
        <v>DRBR203</v>
      </c>
      <c r="G77" s="134" t="str">
        <f>VLOOKUP(E77,'LISTADO ATM'!$A$2:$B$900,2,0)</f>
        <v xml:space="preserve">ATM Oficina Plaza Haché JFK </v>
      </c>
      <c r="H77" s="134" t="str">
        <f>VLOOKUP(E77,VIP!$A$2:$O20535,7,FALSE)</f>
        <v>Si</v>
      </c>
      <c r="I77" s="134" t="str">
        <f>VLOOKUP(E77,VIP!$A$2:$O12500,8,FALSE)</f>
        <v>Si</v>
      </c>
      <c r="J77" s="134" t="str">
        <f>VLOOKUP(E77,VIP!$A$2:$O12450,8,FALSE)</f>
        <v>Si</v>
      </c>
      <c r="K77" s="134" t="str">
        <f>VLOOKUP(E77,VIP!$A$2:$O16024,6,0)</f>
        <v>NO</v>
      </c>
      <c r="L77" s="140" t="s">
        <v>2632</v>
      </c>
      <c r="M77" s="147" t="s">
        <v>2533</v>
      </c>
      <c r="N77" s="95" t="s">
        <v>2444</v>
      </c>
      <c r="O77" s="134" t="s">
        <v>2446</v>
      </c>
      <c r="P77" s="140" t="s">
        <v>2743</v>
      </c>
      <c r="Q77" s="145">
        <v>44439.616724537038</v>
      </c>
    </row>
    <row r="78" spans="1:17" ht="18" x14ac:dyDescent="0.25">
      <c r="A78" s="134" t="str">
        <f>VLOOKUP(E78,'LISTADO ATM'!$A$2:$C$901,3,0)</f>
        <v>NORTE</v>
      </c>
      <c r="B78" s="125">
        <v>3336007416</v>
      </c>
      <c r="C78" s="96">
        <v>44438.929097222222</v>
      </c>
      <c r="D78" s="96" t="s">
        <v>2175</v>
      </c>
      <c r="E78" s="125">
        <v>138</v>
      </c>
      <c r="F78" s="134" t="str">
        <f>VLOOKUP(E78,VIP!$A$2:$O15572,2,0)</f>
        <v>DRBR138</v>
      </c>
      <c r="G78" s="134" t="str">
        <f>VLOOKUP(E78,'LISTADO ATM'!$A$2:$B$900,2,0)</f>
        <v xml:space="preserve">ATM UNP Fantino </v>
      </c>
      <c r="H78" s="134" t="str">
        <f>VLOOKUP(E78,VIP!$A$2:$O20533,7,FALSE)</f>
        <v>Si</v>
      </c>
      <c r="I78" s="134" t="str">
        <f>VLOOKUP(E78,VIP!$A$2:$O12498,8,FALSE)</f>
        <v>Si</v>
      </c>
      <c r="J78" s="134" t="str">
        <f>VLOOKUP(E78,VIP!$A$2:$O12448,8,FALSE)</f>
        <v>Si</v>
      </c>
      <c r="K78" s="134" t="str">
        <f>VLOOKUP(E78,VIP!$A$2:$O16022,6,0)</f>
        <v>NO</v>
      </c>
      <c r="L78" s="140" t="s">
        <v>2624</v>
      </c>
      <c r="M78" s="129" t="s">
        <v>2533</v>
      </c>
      <c r="N78" s="147" t="s">
        <v>2722</v>
      </c>
      <c r="O78" s="134" t="s">
        <v>2581</v>
      </c>
      <c r="P78" s="140"/>
      <c r="Q78" s="145">
        <v>44439.435729166667</v>
      </c>
    </row>
    <row r="79" spans="1:17" ht="18" x14ac:dyDescent="0.25">
      <c r="A79" s="134" t="str">
        <f>VLOOKUP(E79,'LISTADO ATM'!$A$2:$C$901,3,0)</f>
        <v>NORTE</v>
      </c>
      <c r="B79" s="125">
        <v>3336006833</v>
      </c>
      <c r="C79" s="96">
        <v>44438.610810185186</v>
      </c>
      <c r="D79" s="96" t="s">
        <v>2175</v>
      </c>
      <c r="E79" s="125">
        <v>395</v>
      </c>
      <c r="F79" s="134" t="str">
        <f>VLOOKUP(E79,VIP!$A$2:$O15568,2,0)</f>
        <v>DRBR395</v>
      </c>
      <c r="G79" s="134" t="str">
        <f>VLOOKUP(E79,'LISTADO ATM'!$A$2:$B$900,2,0)</f>
        <v xml:space="preserve">ATM UNP Sabana Iglesia </v>
      </c>
      <c r="H79" s="134" t="str">
        <f>VLOOKUP(E79,VIP!$A$2:$O20529,7,FALSE)</f>
        <v>Si</v>
      </c>
      <c r="I79" s="134" t="str">
        <f>VLOOKUP(E79,VIP!$A$2:$O12494,8,FALSE)</f>
        <v>Si</v>
      </c>
      <c r="J79" s="134" t="str">
        <f>VLOOKUP(E79,VIP!$A$2:$O12444,8,FALSE)</f>
        <v>Si</v>
      </c>
      <c r="K79" s="134" t="str">
        <f>VLOOKUP(E79,VIP!$A$2:$O16018,6,0)</f>
        <v>NO</v>
      </c>
      <c r="L79" s="140" t="s">
        <v>2624</v>
      </c>
      <c r="M79" s="129" t="s">
        <v>2533</v>
      </c>
      <c r="N79" s="95" t="s">
        <v>2444</v>
      </c>
      <c r="O79" s="134" t="s">
        <v>2581</v>
      </c>
      <c r="P79" s="140"/>
      <c r="Q79" s="145">
        <v>44439.435729166667</v>
      </c>
    </row>
    <row r="80" spans="1:17" ht="18" x14ac:dyDescent="0.25">
      <c r="A80" s="134" t="str">
        <f>VLOOKUP(E80,'LISTADO ATM'!$A$2:$C$901,3,0)</f>
        <v>SUR</v>
      </c>
      <c r="B80" s="125">
        <v>3336006777</v>
      </c>
      <c r="C80" s="96">
        <v>44438.589826388888</v>
      </c>
      <c r="D80" s="96" t="s">
        <v>2174</v>
      </c>
      <c r="E80" s="125">
        <v>89</v>
      </c>
      <c r="F80" s="134" t="str">
        <f>VLOOKUP(E80,VIP!$A$2:$O15571,2,0)</f>
        <v>DRBR089</v>
      </c>
      <c r="G80" s="134" t="str">
        <f>VLOOKUP(E80,'LISTADO ATM'!$A$2:$B$900,2,0)</f>
        <v xml:space="preserve">ATM UNP El Cercado (San Juan) </v>
      </c>
      <c r="H80" s="134" t="str">
        <f>VLOOKUP(E80,VIP!$A$2:$O20532,7,FALSE)</f>
        <v>Si</v>
      </c>
      <c r="I80" s="134" t="str">
        <f>VLOOKUP(E80,VIP!$A$2:$O12497,8,FALSE)</f>
        <v>Si</v>
      </c>
      <c r="J80" s="134" t="str">
        <f>VLOOKUP(E80,VIP!$A$2:$O12447,8,FALSE)</f>
        <v>Si</v>
      </c>
      <c r="K80" s="134" t="str">
        <f>VLOOKUP(E80,VIP!$A$2:$O16021,6,0)</f>
        <v>NO</v>
      </c>
      <c r="L80" s="140" t="s">
        <v>2624</v>
      </c>
      <c r="M80" s="147" t="s">
        <v>2533</v>
      </c>
      <c r="N80" s="95" t="s">
        <v>2444</v>
      </c>
      <c r="O80" s="134" t="s">
        <v>2446</v>
      </c>
      <c r="P80" s="140"/>
      <c r="Q80" s="145">
        <v>44439.616724537038</v>
      </c>
    </row>
    <row r="81" spans="1:17" ht="18" x14ac:dyDescent="0.25">
      <c r="A81" s="134" t="str">
        <f>VLOOKUP(E81,'LISTADO ATM'!$A$2:$C$901,3,0)</f>
        <v>DISTRITO NACIONAL</v>
      </c>
      <c r="B81" s="125">
        <v>3336006768</v>
      </c>
      <c r="C81" s="96">
        <v>44438.587708333333</v>
      </c>
      <c r="D81" s="96" t="s">
        <v>2174</v>
      </c>
      <c r="E81" s="125">
        <v>147</v>
      </c>
      <c r="F81" s="134" t="str">
        <f>VLOOKUP(E81,VIP!$A$2:$O15575,2,0)</f>
        <v>DRBR147</v>
      </c>
      <c r="G81" s="134" t="str">
        <f>VLOOKUP(E81,'LISTADO ATM'!$A$2:$B$900,2,0)</f>
        <v xml:space="preserve">ATM Kiosco Megacentro I </v>
      </c>
      <c r="H81" s="134" t="str">
        <f>VLOOKUP(E81,VIP!$A$2:$O20536,7,FALSE)</f>
        <v>Si</v>
      </c>
      <c r="I81" s="134" t="str">
        <f>VLOOKUP(E81,VIP!$A$2:$O12501,8,FALSE)</f>
        <v>Si</v>
      </c>
      <c r="J81" s="134" t="str">
        <f>VLOOKUP(E81,VIP!$A$2:$O12451,8,FALSE)</f>
        <v>Si</v>
      </c>
      <c r="K81" s="134" t="str">
        <f>VLOOKUP(E81,VIP!$A$2:$O16025,6,0)</f>
        <v>NO</v>
      </c>
      <c r="L81" s="140" t="s">
        <v>2624</v>
      </c>
      <c r="M81" s="147" t="s">
        <v>2533</v>
      </c>
      <c r="N81" s="147" t="s">
        <v>2722</v>
      </c>
      <c r="O81" s="134" t="s">
        <v>2446</v>
      </c>
      <c r="P81" s="140"/>
      <c r="Q81" s="145">
        <v>44439.616724537038</v>
      </c>
    </row>
    <row r="82" spans="1:17" ht="18" x14ac:dyDescent="0.25">
      <c r="A82" s="134" t="str">
        <f>VLOOKUP(E82,'LISTADO ATM'!$A$2:$C$901,3,0)</f>
        <v>NORTE</v>
      </c>
      <c r="B82" s="125">
        <v>3336006779</v>
      </c>
      <c r="C82" s="96">
        <v>44438.590150462966</v>
      </c>
      <c r="D82" s="96" t="s">
        <v>2175</v>
      </c>
      <c r="E82" s="125">
        <v>402</v>
      </c>
      <c r="F82" s="134" t="str">
        <f>VLOOKUP(E82,VIP!$A$2:$O15570,2,0)</f>
        <v>DRBR402</v>
      </c>
      <c r="G82" s="134" t="str">
        <f>VLOOKUP(E82,'LISTADO ATM'!$A$2:$B$900,2,0)</f>
        <v xml:space="preserve">ATM La Sirena La Vega </v>
      </c>
      <c r="H82" s="134" t="str">
        <f>VLOOKUP(E82,VIP!$A$2:$O20531,7,FALSE)</f>
        <v>Si</v>
      </c>
      <c r="I82" s="134" t="str">
        <f>VLOOKUP(E82,VIP!$A$2:$O12496,8,FALSE)</f>
        <v>Si</v>
      </c>
      <c r="J82" s="134" t="str">
        <f>VLOOKUP(E82,VIP!$A$2:$O12446,8,FALSE)</f>
        <v>Si</v>
      </c>
      <c r="K82" s="134" t="str">
        <f>VLOOKUP(E82,VIP!$A$2:$O16020,6,0)</f>
        <v>NO</v>
      </c>
      <c r="L82" s="140" t="s">
        <v>2624</v>
      </c>
      <c r="M82" s="147" t="s">
        <v>2533</v>
      </c>
      <c r="N82" s="95" t="s">
        <v>2444</v>
      </c>
      <c r="O82" s="134" t="s">
        <v>2581</v>
      </c>
      <c r="P82" s="140"/>
      <c r="Q82" s="145">
        <v>44439.616724537038</v>
      </c>
    </row>
    <row r="83" spans="1:17" ht="18" x14ac:dyDescent="0.25">
      <c r="A83" s="134" t="str">
        <f>VLOOKUP(E83,'LISTADO ATM'!$A$2:$C$901,3,0)</f>
        <v>NORTE</v>
      </c>
      <c r="B83" s="125">
        <v>3336007393</v>
      </c>
      <c r="C83" s="96">
        <v>44438.898495370369</v>
      </c>
      <c r="D83" s="96" t="s">
        <v>2175</v>
      </c>
      <c r="E83" s="125">
        <v>9</v>
      </c>
      <c r="F83" s="134" t="str">
        <f>VLOOKUP(E83,VIP!$A$2:$O15583,2,0)</f>
        <v>DRBR009</v>
      </c>
      <c r="G83" s="134" t="str">
        <f>VLOOKUP(E83,'LISTADO ATM'!$A$2:$B$900,2,0)</f>
        <v>ATM Hispañiola Fresh Fruit</v>
      </c>
      <c r="H83" s="134" t="str">
        <f>VLOOKUP(E83,VIP!$A$2:$O20544,7,FALSE)</f>
        <v>Si</v>
      </c>
      <c r="I83" s="134" t="str">
        <f>VLOOKUP(E83,VIP!$A$2:$O12509,8,FALSE)</f>
        <v>Si</v>
      </c>
      <c r="J83" s="134" t="str">
        <f>VLOOKUP(E83,VIP!$A$2:$O12459,8,FALSE)</f>
        <v>Si</v>
      </c>
      <c r="K83" s="134" t="str">
        <f>VLOOKUP(E83,VIP!$A$2:$O16033,6,0)</f>
        <v>NO</v>
      </c>
      <c r="L83" s="140" t="s">
        <v>2624</v>
      </c>
      <c r="M83" s="147" t="s">
        <v>2533</v>
      </c>
      <c r="N83" s="95" t="s">
        <v>2444</v>
      </c>
      <c r="O83" s="134" t="s">
        <v>2581</v>
      </c>
      <c r="P83" s="140"/>
      <c r="Q83" s="145" t="s">
        <v>2857</v>
      </c>
    </row>
    <row r="84" spans="1:17" ht="18" x14ac:dyDescent="0.25">
      <c r="A84" s="134" t="str">
        <f>VLOOKUP(E84,'LISTADO ATM'!$A$2:$C$901,3,0)</f>
        <v>SUR</v>
      </c>
      <c r="B84" s="125" t="s">
        <v>2718</v>
      </c>
      <c r="C84" s="96">
        <v>44439.420023148145</v>
      </c>
      <c r="D84" s="96" t="s">
        <v>2460</v>
      </c>
      <c r="E84" s="125">
        <v>871</v>
      </c>
      <c r="F84" s="134" t="str">
        <f>VLOOKUP(E84,VIP!$A$2:$O15596,2,0)</f>
        <v>DRBR871</v>
      </c>
      <c r="G84" s="134" t="str">
        <f>VLOOKUP(E84,'LISTADO ATM'!$A$2:$B$900,2,0)</f>
        <v>ATM Plaza Cultural San Juan</v>
      </c>
      <c r="H84" s="134" t="str">
        <f>VLOOKUP(E84,VIP!$A$2:$O20557,7,FALSE)</f>
        <v>N/A</v>
      </c>
      <c r="I84" s="134" t="str">
        <f>VLOOKUP(E84,VIP!$A$2:$O12522,8,FALSE)</f>
        <v>N/A</v>
      </c>
      <c r="J84" s="134" t="str">
        <f>VLOOKUP(E84,VIP!$A$2:$O12472,8,FALSE)</f>
        <v>N/A</v>
      </c>
      <c r="K84" s="134" t="str">
        <f>VLOOKUP(E84,VIP!$A$2:$O16046,6,0)</f>
        <v>N/A</v>
      </c>
      <c r="L84" s="140" t="s">
        <v>2721</v>
      </c>
      <c r="M84" s="129" t="s">
        <v>2533</v>
      </c>
      <c r="N84" s="147" t="s">
        <v>2722</v>
      </c>
      <c r="O84" s="134" t="s">
        <v>2723</v>
      </c>
      <c r="P84" s="140" t="s">
        <v>2724</v>
      </c>
      <c r="Q84" s="146" t="s">
        <v>2721</v>
      </c>
    </row>
    <row r="85" spans="1:17" ht="18" x14ac:dyDescent="0.25">
      <c r="A85" s="134" t="str">
        <f>VLOOKUP(E85,'LISTADO ATM'!$A$2:$C$901,3,0)</f>
        <v>DISTRITO NACIONAL</v>
      </c>
      <c r="B85" s="125" t="s">
        <v>2719</v>
      </c>
      <c r="C85" s="96">
        <v>44439.41034722222</v>
      </c>
      <c r="D85" s="96" t="s">
        <v>2460</v>
      </c>
      <c r="E85" s="125">
        <v>925</v>
      </c>
      <c r="F85" s="134" t="str">
        <f>VLOOKUP(E85,VIP!$A$2:$O15597,2,0)</f>
        <v>DRBR24L</v>
      </c>
      <c r="G85" s="134" t="str">
        <f>VLOOKUP(E85,'LISTADO ATM'!$A$2:$B$900,2,0)</f>
        <v xml:space="preserve">ATM Oficina Plaza Lama Av. 27 de Febrero </v>
      </c>
      <c r="H85" s="134" t="str">
        <f>VLOOKUP(E85,VIP!$A$2:$O20558,7,FALSE)</f>
        <v>Si</v>
      </c>
      <c r="I85" s="134" t="str">
        <f>VLOOKUP(E85,VIP!$A$2:$O12523,8,FALSE)</f>
        <v>Si</v>
      </c>
      <c r="J85" s="134" t="str">
        <f>VLOOKUP(E85,VIP!$A$2:$O12473,8,FALSE)</f>
        <v>Si</v>
      </c>
      <c r="K85" s="134" t="str">
        <f>VLOOKUP(E85,VIP!$A$2:$O16047,6,0)</f>
        <v>SI</v>
      </c>
      <c r="L85" s="140" t="s">
        <v>2721</v>
      </c>
      <c r="M85" s="129" t="s">
        <v>2533</v>
      </c>
      <c r="N85" s="147" t="s">
        <v>2722</v>
      </c>
      <c r="O85" s="134" t="s">
        <v>2723</v>
      </c>
      <c r="P85" s="140" t="s">
        <v>2724</v>
      </c>
      <c r="Q85" s="146" t="s">
        <v>2721</v>
      </c>
    </row>
    <row r="86" spans="1:17" ht="18" x14ac:dyDescent="0.25">
      <c r="A86" s="134" t="str">
        <f>VLOOKUP(E86,'LISTADO ATM'!$A$2:$C$901,3,0)</f>
        <v>SUR</v>
      </c>
      <c r="B86" s="125" t="s">
        <v>2835</v>
      </c>
      <c r="C86" s="96">
        <v>44439.735486111109</v>
      </c>
      <c r="D86" s="96" t="s">
        <v>2460</v>
      </c>
      <c r="E86" s="125">
        <v>767</v>
      </c>
      <c r="F86" s="134" t="str">
        <f>VLOOKUP(E86,VIP!$A$2:$O15595,2,0)</f>
        <v>DRBR059</v>
      </c>
      <c r="G86" s="134" t="str">
        <f>VLOOKUP(E86,'LISTADO ATM'!$A$2:$B$900,2,0)</f>
        <v xml:space="preserve">ATM S/M Diverso (Azua) </v>
      </c>
      <c r="H86" s="134" t="str">
        <f>VLOOKUP(E86,VIP!$A$2:$O20556,7,FALSE)</f>
        <v>Si</v>
      </c>
      <c r="I86" s="134" t="str">
        <f>VLOOKUP(E86,VIP!$A$2:$O12521,8,FALSE)</f>
        <v>No</v>
      </c>
      <c r="J86" s="134" t="str">
        <f>VLOOKUP(E86,VIP!$A$2:$O12471,8,FALSE)</f>
        <v>No</v>
      </c>
      <c r="K86" s="134" t="str">
        <f>VLOOKUP(E86,VIP!$A$2:$O16045,6,0)</f>
        <v>NO</v>
      </c>
      <c r="L86" s="140" t="s">
        <v>2833</v>
      </c>
      <c r="M86" s="147" t="s">
        <v>2533</v>
      </c>
      <c r="N86" s="95" t="s">
        <v>2722</v>
      </c>
      <c r="O86" s="134" t="s">
        <v>2812</v>
      </c>
      <c r="P86" s="140" t="s">
        <v>2724</v>
      </c>
      <c r="Q86" s="145" t="s">
        <v>2846</v>
      </c>
    </row>
    <row r="87" spans="1:17" ht="18" x14ac:dyDescent="0.25">
      <c r="A87" s="134" t="str">
        <f>VLOOKUP(E87,'LISTADO ATM'!$A$2:$C$901,3,0)</f>
        <v>NORTE</v>
      </c>
      <c r="B87" s="125" t="s">
        <v>2836</v>
      </c>
      <c r="C87" s="96">
        <v>44439.734618055554</v>
      </c>
      <c r="D87" s="96" t="s">
        <v>2460</v>
      </c>
      <c r="E87" s="125">
        <v>595</v>
      </c>
      <c r="F87" s="134" t="str">
        <f>VLOOKUP(E87,VIP!$A$2:$O15596,2,0)</f>
        <v>DRBR595</v>
      </c>
      <c r="G87" s="134" t="str">
        <f>VLOOKUP(E87,'LISTADO ATM'!$A$2:$B$900,2,0)</f>
        <v xml:space="preserve">ATM S/M Central I (Santiago) </v>
      </c>
      <c r="H87" s="134" t="str">
        <f>VLOOKUP(E87,VIP!$A$2:$O20557,7,FALSE)</f>
        <v>Si</v>
      </c>
      <c r="I87" s="134" t="str">
        <f>VLOOKUP(E87,VIP!$A$2:$O12522,8,FALSE)</f>
        <v>Si</v>
      </c>
      <c r="J87" s="134" t="str">
        <f>VLOOKUP(E87,VIP!$A$2:$O12472,8,FALSE)</f>
        <v>Si</v>
      </c>
      <c r="K87" s="134" t="str">
        <f>VLOOKUP(E87,VIP!$A$2:$O16046,6,0)</f>
        <v>NO</v>
      </c>
      <c r="L87" s="140" t="s">
        <v>2833</v>
      </c>
      <c r="M87" s="147" t="s">
        <v>2533</v>
      </c>
      <c r="N87" s="95" t="s">
        <v>2722</v>
      </c>
      <c r="O87" s="134" t="s">
        <v>2812</v>
      </c>
      <c r="P87" s="140" t="s">
        <v>2724</v>
      </c>
      <c r="Q87" s="145" t="s">
        <v>2858</v>
      </c>
    </row>
    <row r="88" spans="1:17" ht="18" x14ac:dyDescent="0.25">
      <c r="A88" s="134" t="str">
        <f>VLOOKUP(E88,'LISTADO ATM'!$A$2:$C$901,3,0)</f>
        <v>ESTE</v>
      </c>
      <c r="B88" s="125" t="s">
        <v>2832</v>
      </c>
      <c r="C88" s="96">
        <v>44439.73847222222</v>
      </c>
      <c r="D88" s="96" t="s">
        <v>2460</v>
      </c>
      <c r="E88" s="125">
        <v>838</v>
      </c>
      <c r="F88" s="134" t="str">
        <f>VLOOKUP(E88,VIP!$A$2:$O15593,2,0)</f>
        <v>DRBR838</v>
      </c>
      <c r="G88" s="134" t="str">
        <f>VLOOKUP(E88,'LISTADO ATM'!$A$2:$B$900,2,0)</f>
        <v xml:space="preserve">ATM UNP Consuelo </v>
      </c>
      <c r="H88" s="134" t="str">
        <f>VLOOKUP(E88,VIP!$A$2:$O20554,7,FALSE)</f>
        <v>Si</v>
      </c>
      <c r="I88" s="134" t="str">
        <f>VLOOKUP(E88,VIP!$A$2:$O12519,8,FALSE)</f>
        <v>Si</v>
      </c>
      <c r="J88" s="134" t="str">
        <f>VLOOKUP(E88,VIP!$A$2:$O12469,8,FALSE)</f>
        <v>Si</v>
      </c>
      <c r="K88" s="134" t="str">
        <f>VLOOKUP(E88,VIP!$A$2:$O16043,6,0)</f>
        <v>NO</v>
      </c>
      <c r="L88" s="140" t="s">
        <v>2833</v>
      </c>
      <c r="M88" s="147" t="s">
        <v>2533</v>
      </c>
      <c r="N88" s="95" t="s">
        <v>2722</v>
      </c>
      <c r="O88" s="134" t="s">
        <v>2812</v>
      </c>
      <c r="P88" s="140" t="s">
        <v>2724</v>
      </c>
      <c r="Q88" s="145" t="s">
        <v>2860</v>
      </c>
    </row>
    <row r="89" spans="1:17" ht="18" x14ac:dyDescent="0.25">
      <c r="A89" s="134" t="str">
        <f>VLOOKUP(E89,'LISTADO ATM'!$A$2:$C$901,3,0)</f>
        <v>SUR</v>
      </c>
      <c r="B89" s="125" t="s">
        <v>2834</v>
      </c>
      <c r="C89" s="96">
        <v>44439.736828703702</v>
      </c>
      <c r="D89" s="96" t="s">
        <v>2460</v>
      </c>
      <c r="E89" s="125">
        <v>766</v>
      </c>
      <c r="F89" s="134" t="str">
        <f>VLOOKUP(E89,VIP!$A$2:$O15594,2,0)</f>
        <v>DRBR440</v>
      </c>
      <c r="G89" s="134" t="str">
        <f>VLOOKUP(E89,'LISTADO ATM'!$A$2:$B$900,2,0)</f>
        <v xml:space="preserve">ATM Oficina Azua II </v>
      </c>
      <c r="H89" s="134" t="str">
        <f>VLOOKUP(E89,VIP!$A$2:$O20555,7,FALSE)</f>
        <v>Si</v>
      </c>
      <c r="I89" s="134" t="str">
        <f>VLOOKUP(E89,VIP!$A$2:$O12520,8,FALSE)</f>
        <v>Si</v>
      </c>
      <c r="J89" s="134" t="str">
        <f>VLOOKUP(E89,VIP!$A$2:$O12470,8,FALSE)</f>
        <v>Si</v>
      </c>
      <c r="K89" s="134" t="str">
        <f>VLOOKUP(E89,VIP!$A$2:$O16044,6,0)</f>
        <v>SI</v>
      </c>
      <c r="L89" s="140" t="s">
        <v>2833</v>
      </c>
      <c r="M89" s="147" t="s">
        <v>2533</v>
      </c>
      <c r="N89" s="95" t="s">
        <v>2722</v>
      </c>
      <c r="O89" s="134" t="s">
        <v>2812</v>
      </c>
      <c r="P89" s="140" t="s">
        <v>2724</v>
      </c>
      <c r="Q89" s="145" t="s">
        <v>2859</v>
      </c>
    </row>
    <row r="90" spans="1:17" ht="18" x14ac:dyDescent="0.25">
      <c r="A90" s="134" t="str">
        <f>VLOOKUP(E90,'LISTADO ATM'!$A$2:$C$901,3,0)</f>
        <v>DISTRITO NACIONAL</v>
      </c>
      <c r="B90" s="125" t="s">
        <v>2819</v>
      </c>
      <c r="C90" s="96">
        <v>44439.784178240741</v>
      </c>
      <c r="D90" s="96" t="s">
        <v>2460</v>
      </c>
      <c r="E90" s="125">
        <v>590</v>
      </c>
      <c r="F90" s="134" t="str">
        <f>VLOOKUP(E90,VIP!$A$2:$O15581,2,0)</f>
        <v>DRBR177</v>
      </c>
      <c r="G90" s="134" t="str">
        <f>VLOOKUP(E90,'LISTADO ATM'!$A$2:$B$900,2,0)</f>
        <v xml:space="preserve">ATM Olé Aut. Las Américas </v>
      </c>
      <c r="H90" s="134" t="str">
        <f>VLOOKUP(E90,VIP!$A$2:$O20542,7,FALSE)</f>
        <v>Si</v>
      </c>
      <c r="I90" s="134" t="str">
        <f>VLOOKUP(E90,VIP!$A$2:$O12507,8,FALSE)</f>
        <v>Si</v>
      </c>
      <c r="J90" s="134" t="str">
        <f>VLOOKUP(E90,VIP!$A$2:$O12457,8,FALSE)</f>
        <v>Si</v>
      </c>
      <c r="K90" s="134" t="str">
        <f>VLOOKUP(E90,VIP!$A$2:$O16031,6,0)</f>
        <v>SI</v>
      </c>
      <c r="L90" s="140" t="s">
        <v>2815</v>
      </c>
      <c r="M90" s="147" t="s">
        <v>2533</v>
      </c>
      <c r="N90" s="95" t="s">
        <v>2722</v>
      </c>
      <c r="O90" s="134" t="s">
        <v>2812</v>
      </c>
      <c r="P90" s="140" t="s">
        <v>2724</v>
      </c>
      <c r="Q90" s="145" t="s">
        <v>2858</v>
      </c>
    </row>
    <row r="91" spans="1:17" ht="18" x14ac:dyDescent="0.25">
      <c r="A91" s="134" t="str">
        <f>VLOOKUP(E91,'LISTADO ATM'!$A$2:$C$901,3,0)</f>
        <v>DISTRITO NACIONAL</v>
      </c>
      <c r="B91" s="125" t="s">
        <v>2814</v>
      </c>
      <c r="C91" s="96">
        <v>44439.785775462966</v>
      </c>
      <c r="D91" s="96" t="s">
        <v>2460</v>
      </c>
      <c r="E91" s="125">
        <v>823</v>
      </c>
      <c r="F91" s="134" t="str">
        <f>VLOOKUP(E91,VIP!$A$2:$O15578,2,0)</f>
        <v>DRBR823</v>
      </c>
      <c r="G91" s="134" t="str">
        <f>VLOOKUP(E91,'LISTADO ATM'!$A$2:$B$900,2,0)</f>
        <v xml:space="preserve">ATM UNP El Carril (Haina) </v>
      </c>
      <c r="H91" s="134" t="str">
        <f>VLOOKUP(E91,VIP!$A$2:$O20539,7,FALSE)</f>
        <v>Si</v>
      </c>
      <c r="I91" s="134" t="str">
        <f>VLOOKUP(E91,VIP!$A$2:$O12504,8,FALSE)</f>
        <v>Si</v>
      </c>
      <c r="J91" s="134" t="str">
        <f>VLOOKUP(E91,VIP!$A$2:$O12454,8,FALSE)</f>
        <v>Si</v>
      </c>
      <c r="K91" s="134" t="str">
        <f>VLOOKUP(E91,VIP!$A$2:$O16028,6,0)</f>
        <v>NO</v>
      </c>
      <c r="L91" s="140" t="s">
        <v>2815</v>
      </c>
      <c r="M91" s="147" t="s">
        <v>2533</v>
      </c>
      <c r="N91" s="95" t="s">
        <v>2722</v>
      </c>
      <c r="O91" s="134" t="s">
        <v>2812</v>
      </c>
      <c r="P91" s="140" t="s">
        <v>2724</v>
      </c>
      <c r="Q91" s="145" t="s">
        <v>2859</v>
      </c>
    </row>
    <row r="92" spans="1:17" ht="18" x14ac:dyDescent="0.25">
      <c r="A92" s="134" t="str">
        <f>VLOOKUP(E92,'LISTADO ATM'!$A$2:$C$901,3,0)</f>
        <v>ESTE</v>
      </c>
      <c r="B92" s="125">
        <v>3336007420</v>
      </c>
      <c r="C92" s="96">
        <v>44438.941377314812</v>
      </c>
      <c r="D92" s="96" t="s">
        <v>2460</v>
      </c>
      <c r="E92" s="125">
        <v>114</v>
      </c>
      <c r="F92" s="134" t="str">
        <f>VLOOKUP(E92,VIP!$A$2:$O15579,2,0)</f>
        <v>DRBR114</v>
      </c>
      <c r="G92" s="134" t="str">
        <f>VLOOKUP(E92,'LISTADO ATM'!$A$2:$B$900,2,0)</f>
        <v xml:space="preserve">ATM Oficina Hato Mayor </v>
      </c>
      <c r="H92" s="134" t="str">
        <f>VLOOKUP(E92,VIP!$A$2:$O20540,7,FALSE)</f>
        <v>Si</v>
      </c>
      <c r="I92" s="134" t="str">
        <f>VLOOKUP(E92,VIP!$A$2:$O12505,8,FALSE)</f>
        <v>Si</v>
      </c>
      <c r="J92" s="134" t="str">
        <f>VLOOKUP(E92,VIP!$A$2:$O12455,8,FALSE)</f>
        <v>Si</v>
      </c>
      <c r="K92" s="134" t="str">
        <f>VLOOKUP(E92,VIP!$A$2:$O16029,6,0)</f>
        <v>NO</v>
      </c>
      <c r="L92" s="140" t="s">
        <v>2410</v>
      </c>
      <c r="M92" s="147" t="s">
        <v>2533</v>
      </c>
      <c r="N92" s="147" t="s">
        <v>2722</v>
      </c>
      <c r="O92" s="134" t="s">
        <v>2461</v>
      </c>
      <c r="P92" s="140"/>
      <c r="Q92" s="145">
        <v>44439.435729166667</v>
      </c>
    </row>
    <row r="93" spans="1:17" ht="18" x14ac:dyDescent="0.25">
      <c r="A93" s="134" t="str">
        <f>VLOOKUP(E93,'LISTADO ATM'!$A$2:$C$901,3,0)</f>
        <v>ESTE</v>
      </c>
      <c r="B93" s="125">
        <v>3336007360</v>
      </c>
      <c r="C93" s="96">
        <v>44438.81453703704</v>
      </c>
      <c r="D93" s="96" t="s">
        <v>2460</v>
      </c>
      <c r="E93" s="125">
        <v>211</v>
      </c>
      <c r="F93" s="134" t="str">
        <f>VLOOKUP(E93,VIP!$A$2:$O15589,2,0)</f>
        <v>DRBR211</v>
      </c>
      <c r="G93" s="134" t="str">
        <f>VLOOKUP(E93,'LISTADO ATM'!$A$2:$B$900,2,0)</f>
        <v xml:space="preserve">ATM Oficina La Romana I </v>
      </c>
      <c r="H93" s="134" t="str">
        <f>VLOOKUP(E93,VIP!$A$2:$O20550,7,FALSE)</f>
        <v>Si</v>
      </c>
      <c r="I93" s="134" t="str">
        <f>VLOOKUP(E93,VIP!$A$2:$O12515,8,FALSE)</f>
        <v>Si</v>
      </c>
      <c r="J93" s="134" t="str">
        <f>VLOOKUP(E93,VIP!$A$2:$O12465,8,FALSE)</f>
        <v>Si</v>
      </c>
      <c r="K93" s="134" t="str">
        <f>VLOOKUP(E93,VIP!$A$2:$O16039,6,0)</f>
        <v>NO</v>
      </c>
      <c r="L93" s="140" t="s">
        <v>2410</v>
      </c>
      <c r="M93" s="129" t="s">
        <v>2533</v>
      </c>
      <c r="N93" s="147" t="s">
        <v>2722</v>
      </c>
      <c r="O93" s="134" t="s">
        <v>2461</v>
      </c>
      <c r="P93" s="140"/>
      <c r="Q93" s="145">
        <v>44439.435729166667</v>
      </c>
    </row>
    <row r="94" spans="1:17" ht="18" x14ac:dyDescent="0.25">
      <c r="A94" s="134" t="str">
        <f>VLOOKUP(E94,'LISTADO ATM'!$A$2:$C$901,3,0)</f>
        <v>SUR</v>
      </c>
      <c r="B94" s="125">
        <v>3336006853</v>
      </c>
      <c r="C94" s="96">
        <v>44438.615347222221</v>
      </c>
      <c r="D94" s="96" t="s">
        <v>2441</v>
      </c>
      <c r="E94" s="125">
        <v>252</v>
      </c>
      <c r="F94" s="134" t="str">
        <f>VLOOKUP(E94,VIP!$A$2:$O15584,2,0)</f>
        <v>DRBR252</v>
      </c>
      <c r="G94" s="134" t="str">
        <f>VLOOKUP(E94,'LISTADO ATM'!$A$2:$B$900,2,0)</f>
        <v xml:space="preserve">ATM Banco Agrícola (Barahona) </v>
      </c>
      <c r="H94" s="134" t="str">
        <f>VLOOKUP(E94,VIP!$A$2:$O20545,7,FALSE)</f>
        <v>Si</v>
      </c>
      <c r="I94" s="134" t="str">
        <f>VLOOKUP(E94,VIP!$A$2:$O12510,8,FALSE)</f>
        <v>Si</v>
      </c>
      <c r="J94" s="134" t="str">
        <f>VLOOKUP(E94,VIP!$A$2:$O12460,8,FALSE)</f>
        <v>Si</v>
      </c>
      <c r="K94" s="134" t="str">
        <f>VLOOKUP(E94,VIP!$A$2:$O16034,6,0)</f>
        <v>NO</v>
      </c>
      <c r="L94" s="140" t="s">
        <v>2410</v>
      </c>
      <c r="M94" s="129" t="s">
        <v>2533</v>
      </c>
      <c r="N94" s="147" t="s">
        <v>2722</v>
      </c>
      <c r="O94" s="134" t="s">
        <v>2445</v>
      </c>
      <c r="P94" s="140"/>
      <c r="Q94" s="145">
        <v>44439.435729166667</v>
      </c>
    </row>
    <row r="95" spans="1:17" ht="18" x14ac:dyDescent="0.25">
      <c r="A95" s="134" t="str">
        <f>VLOOKUP(E95,'LISTADO ATM'!$A$2:$C$901,3,0)</f>
        <v>NORTE</v>
      </c>
      <c r="B95" s="125">
        <v>3336007415</v>
      </c>
      <c r="C95" s="96">
        <v>44438.926145833335</v>
      </c>
      <c r="D95" s="96" t="s">
        <v>2626</v>
      </c>
      <c r="E95" s="125">
        <v>351</v>
      </c>
      <c r="F95" s="134" t="str">
        <f>VLOOKUP(E95,VIP!$A$2:$O15573,2,0)</f>
        <v>DRBR351</v>
      </c>
      <c r="G95" s="134" t="str">
        <f>VLOOKUP(E95,'LISTADO ATM'!$A$2:$B$900,2,0)</f>
        <v xml:space="preserve">ATM S/M José Luís (Puerto Plata) </v>
      </c>
      <c r="H95" s="134" t="str">
        <f>VLOOKUP(E95,VIP!$A$2:$O20534,7,FALSE)</f>
        <v>Si</v>
      </c>
      <c r="I95" s="134" t="str">
        <f>VLOOKUP(E95,VIP!$A$2:$O12499,8,FALSE)</f>
        <v>Si</v>
      </c>
      <c r="J95" s="134" t="str">
        <f>VLOOKUP(E95,VIP!$A$2:$O12449,8,FALSE)</f>
        <v>Si</v>
      </c>
      <c r="K95" s="134" t="str">
        <f>VLOOKUP(E95,VIP!$A$2:$O16023,6,0)</f>
        <v>NO</v>
      </c>
      <c r="L95" s="140" t="s">
        <v>2410</v>
      </c>
      <c r="M95" s="147" t="s">
        <v>2533</v>
      </c>
      <c r="N95" s="95" t="s">
        <v>2444</v>
      </c>
      <c r="O95" s="134" t="s">
        <v>2627</v>
      </c>
      <c r="P95" s="140"/>
      <c r="Q95" s="145">
        <v>44439.435729166667</v>
      </c>
    </row>
    <row r="96" spans="1:17" ht="18" x14ac:dyDescent="0.25">
      <c r="A96" s="134" t="str">
        <f>VLOOKUP(E96,'LISTADO ATM'!$A$2:$C$901,3,0)</f>
        <v>ESTE</v>
      </c>
      <c r="B96" s="125">
        <v>3336005468</v>
      </c>
      <c r="C96" s="96">
        <v>44436.823564814818</v>
      </c>
      <c r="D96" s="96" t="s">
        <v>2460</v>
      </c>
      <c r="E96" s="125">
        <v>399</v>
      </c>
      <c r="F96" s="134" t="str">
        <f>VLOOKUP(E96,VIP!$A$2:$O15533,2,0)</f>
        <v>DRBR399</v>
      </c>
      <c r="G96" s="134" t="str">
        <f>VLOOKUP(E96,'LISTADO ATM'!$A$2:$B$900,2,0)</f>
        <v xml:space="preserve">ATM Oficina La Romana II </v>
      </c>
      <c r="H96" s="134" t="str">
        <f>VLOOKUP(E96,VIP!$A$2:$O20494,7,FALSE)</f>
        <v>Si</v>
      </c>
      <c r="I96" s="134" t="str">
        <f>VLOOKUP(E96,VIP!$A$2:$O12459,8,FALSE)</f>
        <v>Si</v>
      </c>
      <c r="J96" s="134" t="str">
        <f>VLOOKUP(E96,VIP!$A$2:$O12409,8,FALSE)</f>
        <v>Si</v>
      </c>
      <c r="K96" s="134" t="str">
        <f>VLOOKUP(E96,VIP!$A$2:$O15983,6,0)</f>
        <v>NO</v>
      </c>
      <c r="L96" s="140" t="s">
        <v>2410</v>
      </c>
      <c r="M96" s="129" t="s">
        <v>2533</v>
      </c>
      <c r="N96" s="147" t="s">
        <v>2722</v>
      </c>
      <c r="O96" s="134" t="s">
        <v>2623</v>
      </c>
      <c r="P96" s="140"/>
      <c r="Q96" s="145">
        <v>44439.435729166667</v>
      </c>
    </row>
    <row r="97" spans="1:17" ht="18" x14ac:dyDescent="0.25">
      <c r="A97" s="134" t="str">
        <f>VLOOKUP(E97,'LISTADO ATM'!$A$2:$C$901,3,0)</f>
        <v>NORTE</v>
      </c>
      <c r="B97" s="125" t="s">
        <v>2661</v>
      </c>
      <c r="C97" s="96">
        <v>44439.094444444447</v>
      </c>
      <c r="D97" s="96" t="s">
        <v>2460</v>
      </c>
      <c r="E97" s="125">
        <v>405</v>
      </c>
      <c r="F97" s="134" t="str">
        <f>VLOOKUP(E97,VIP!$A$2:$O15600,2,0)</f>
        <v>DRBR405</v>
      </c>
      <c r="G97" s="134" t="str">
        <f>VLOOKUP(E97,'LISTADO ATM'!$A$2:$B$900,2,0)</f>
        <v xml:space="preserve">ATM UNP Loma de Cabrera </v>
      </c>
      <c r="H97" s="134" t="str">
        <f>VLOOKUP(E97,VIP!$A$2:$O20561,7,FALSE)</f>
        <v>Si</v>
      </c>
      <c r="I97" s="134" t="str">
        <f>VLOOKUP(E97,VIP!$A$2:$O12526,8,FALSE)</f>
        <v>Si</v>
      </c>
      <c r="J97" s="134" t="str">
        <f>VLOOKUP(E97,VIP!$A$2:$O12476,8,FALSE)</f>
        <v>Si</v>
      </c>
      <c r="K97" s="134" t="str">
        <f>VLOOKUP(E97,VIP!$A$2:$O16050,6,0)</f>
        <v>NO</v>
      </c>
      <c r="L97" s="140" t="s">
        <v>2410</v>
      </c>
      <c r="M97" s="147" t="s">
        <v>2533</v>
      </c>
      <c r="N97" s="147" t="s">
        <v>2722</v>
      </c>
      <c r="O97" s="134" t="s">
        <v>2677</v>
      </c>
      <c r="P97" s="140"/>
      <c r="Q97" s="145">
        <v>44439.435729166667</v>
      </c>
    </row>
    <row r="98" spans="1:17" ht="18" x14ac:dyDescent="0.25">
      <c r="A98" s="134" t="str">
        <f>VLOOKUP(E98,'LISTADO ATM'!$A$2:$C$901,3,0)</f>
        <v>DISTRITO NACIONAL</v>
      </c>
      <c r="B98" s="125">
        <v>3336007238</v>
      </c>
      <c r="C98" s="96">
        <v>44438.717916666668</v>
      </c>
      <c r="D98" s="96" t="s">
        <v>2460</v>
      </c>
      <c r="E98" s="125">
        <v>414</v>
      </c>
      <c r="F98" s="134" t="str">
        <f>VLOOKUP(E98,VIP!$A$2:$O15568,2,0)</f>
        <v>DRBR414</v>
      </c>
      <c r="G98" s="134" t="str">
        <f>VLOOKUP(E98,'LISTADO ATM'!$A$2:$B$900,2,0)</f>
        <v>ATM Villa Francisca II</v>
      </c>
      <c r="H98" s="134" t="str">
        <f>VLOOKUP(E98,VIP!$A$2:$O20529,7,FALSE)</f>
        <v>Si</v>
      </c>
      <c r="I98" s="134" t="str">
        <f>VLOOKUP(E98,VIP!$A$2:$O12494,8,FALSE)</f>
        <v>Si</v>
      </c>
      <c r="J98" s="134" t="str">
        <f>VLOOKUP(E98,VIP!$A$2:$O12444,8,FALSE)</f>
        <v>Si</v>
      </c>
      <c r="K98" s="134" t="str">
        <f>VLOOKUP(E98,VIP!$A$2:$O16018,6,0)</f>
        <v>SI</v>
      </c>
      <c r="L98" s="140" t="s">
        <v>2410</v>
      </c>
      <c r="M98" s="129" t="s">
        <v>2533</v>
      </c>
      <c r="N98" s="95" t="s">
        <v>2444</v>
      </c>
      <c r="O98" s="134" t="s">
        <v>2461</v>
      </c>
      <c r="P98" s="140"/>
      <c r="Q98" s="145">
        <v>44439.435729166667</v>
      </c>
    </row>
    <row r="99" spans="1:17" ht="18" x14ac:dyDescent="0.25">
      <c r="A99" s="134" t="str">
        <f>VLOOKUP(E99,'LISTADO ATM'!$A$2:$C$901,3,0)</f>
        <v>NORTE</v>
      </c>
      <c r="B99" s="125">
        <v>3336007425</v>
      </c>
      <c r="C99" s="96">
        <v>44438.947106481479</v>
      </c>
      <c r="D99" s="96" t="s">
        <v>2626</v>
      </c>
      <c r="E99" s="125">
        <v>605</v>
      </c>
      <c r="F99" s="134" t="str">
        <f>VLOOKUP(E99,VIP!$A$2:$O15575,2,0)</f>
        <v>DRBR141</v>
      </c>
      <c r="G99" s="134" t="str">
        <f>VLOOKUP(E99,'LISTADO ATM'!$A$2:$B$900,2,0)</f>
        <v xml:space="preserve">ATM Oficina Bonao I </v>
      </c>
      <c r="H99" s="134" t="str">
        <f>VLOOKUP(E99,VIP!$A$2:$O20536,7,FALSE)</f>
        <v>Si</v>
      </c>
      <c r="I99" s="134" t="str">
        <f>VLOOKUP(E99,VIP!$A$2:$O12501,8,FALSE)</f>
        <v>Si</v>
      </c>
      <c r="J99" s="134" t="str">
        <f>VLOOKUP(E99,VIP!$A$2:$O12451,8,FALSE)</f>
        <v>Si</v>
      </c>
      <c r="K99" s="134" t="str">
        <f>VLOOKUP(E99,VIP!$A$2:$O16025,6,0)</f>
        <v>SI</v>
      </c>
      <c r="L99" s="140" t="s">
        <v>2410</v>
      </c>
      <c r="M99" s="147" t="s">
        <v>2533</v>
      </c>
      <c r="N99" s="95" t="s">
        <v>2444</v>
      </c>
      <c r="O99" s="134" t="s">
        <v>2627</v>
      </c>
      <c r="P99" s="140"/>
      <c r="Q99" s="145">
        <v>44439.435729166667</v>
      </c>
    </row>
    <row r="100" spans="1:17" ht="18" x14ac:dyDescent="0.25">
      <c r="A100" s="134" t="str">
        <f>VLOOKUP(E100,'LISTADO ATM'!$A$2:$C$901,3,0)</f>
        <v>NORTE</v>
      </c>
      <c r="B100" s="125" t="s">
        <v>2678</v>
      </c>
      <c r="C100" s="96">
        <v>44439.339583333334</v>
      </c>
      <c r="D100" s="96" t="s">
        <v>2626</v>
      </c>
      <c r="E100" s="125">
        <v>633</v>
      </c>
      <c r="F100" s="134" t="str">
        <f>VLOOKUP(E100,VIP!$A$2:$O15572,2,0)</f>
        <v>DRBR260</v>
      </c>
      <c r="G100" s="134" t="str">
        <f>VLOOKUP(E100,'LISTADO ATM'!$A$2:$B$900,2,0)</f>
        <v xml:space="preserve">ATM Autobanco Las Colinas </v>
      </c>
      <c r="H100" s="134" t="str">
        <f>VLOOKUP(E100,VIP!$A$2:$O20533,7,FALSE)</f>
        <v>Si</v>
      </c>
      <c r="I100" s="134" t="str">
        <f>VLOOKUP(E100,VIP!$A$2:$O12498,8,FALSE)</f>
        <v>Si</v>
      </c>
      <c r="J100" s="134" t="str">
        <f>VLOOKUP(E100,VIP!$A$2:$O12448,8,FALSE)</f>
        <v>Si</v>
      </c>
      <c r="K100" s="134" t="str">
        <f>VLOOKUP(E100,VIP!$A$2:$O16022,6,0)</f>
        <v>SI</v>
      </c>
      <c r="L100" s="140" t="s">
        <v>2410</v>
      </c>
      <c r="M100" s="147" t="s">
        <v>2533</v>
      </c>
      <c r="N100" s="95" t="s">
        <v>2444</v>
      </c>
      <c r="O100" s="134" t="s">
        <v>2627</v>
      </c>
      <c r="P100" s="140"/>
      <c r="Q100" s="145">
        <v>44439.435729166667</v>
      </c>
    </row>
    <row r="101" spans="1:17" ht="18" x14ac:dyDescent="0.25">
      <c r="A101" s="134" t="str">
        <f>VLOOKUP(E101,'LISTADO ATM'!$A$2:$C$901,3,0)</f>
        <v>SUR</v>
      </c>
      <c r="B101" s="125">
        <v>3336007422</v>
      </c>
      <c r="C101" s="96">
        <v>44438.943287037036</v>
      </c>
      <c r="D101" s="96" t="s">
        <v>2460</v>
      </c>
      <c r="E101" s="125">
        <v>5</v>
      </c>
      <c r="F101" s="134" t="str">
        <f>VLOOKUP(E101,VIP!$A$2:$O15578,2,0)</f>
        <v>DRBR005</v>
      </c>
      <c r="G101" s="134" t="str">
        <f>VLOOKUP(E101,'LISTADO ATM'!$A$2:$B$900,2,0)</f>
        <v>ATM Oficina Autoservicio Villa Ofelia (San Juan)</v>
      </c>
      <c r="H101" s="134" t="str">
        <f>VLOOKUP(E101,VIP!$A$2:$O20539,7,FALSE)</f>
        <v>Si</v>
      </c>
      <c r="I101" s="134" t="str">
        <f>VLOOKUP(E101,VIP!$A$2:$O12504,8,FALSE)</f>
        <v>Si</v>
      </c>
      <c r="J101" s="134" t="str">
        <f>VLOOKUP(E101,VIP!$A$2:$O12454,8,FALSE)</f>
        <v>Si</v>
      </c>
      <c r="K101" s="134" t="str">
        <f>VLOOKUP(E101,VIP!$A$2:$O16028,6,0)</f>
        <v>NO</v>
      </c>
      <c r="L101" s="140" t="s">
        <v>2410</v>
      </c>
      <c r="M101" s="147" t="s">
        <v>2533</v>
      </c>
      <c r="N101" s="95" t="s">
        <v>2444</v>
      </c>
      <c r="O101" s="134" t="s">
        <v>2461</v>
      </c>
      <c r="P101" s="140"/>
      <c r="Q101" s="145">
        <v>44439.616724537038</v>
      </c>
    </row>
    <row r="102" spans="1:17" ht="18" x14ac:dyDescent="0.25">
      <c r="A102" s="134" t="str">
        <f>VLOOKUP(E102,'LISTADO ATM'!$A$2:$C$901,3,0)</f>
        <v>DISTRITO NACIONAL</v>
      </c>
      <c r="B102" s="125" t="s">
        <v>2694</v>
      </c>
      <c r="C102" s="96">
        <v>44439.449548611112</v>
      </c>
      <c r="D102" s="96" t="s">
        <v>2441</v>
      </c>
      <c r="E102" s="125">
        <v>96</v>
      </c>
      <c r="F102" s="134" t="str">
        <f>VLOOKUP(E102,VIP!$A$2:$O15573,2,0)</f>
        <v>DRBR096</v>
      </c>
      <c r="G102" s="134" t="str">
        <f>VLOOKUP(E102,'LISTADO ATM'!$A$2:$B$900,2,0)</f>
        <v>ATM S/M Caribe Av. Charles de Gaulle</v>
      </c>
      <c r="H102" s="134" t="str">
        <f>VLOOKUP(E102,VIP!$A$2:$O20534,7,FALSE)</f>
        <v>Si</v>
      </c>
      <c r="I102" s="134" t="str">
        <f>VLOOKUP(E102,VIP!$A$2:$O12499,8,FALSE)</f>
        <v>No</v>
      </c>
      <c r="J102" s="134" t="str">
        <f>VLOOKUP(E102,VIP!$A$2:$O12449,8,FALSE)</f>
        <v>No</v>
      </c>
      <c r="K102" s="134" t="str">
        <f>VLOOKUP(E102,VIP!$A$2:$O16023,6,0)</f>
        <v>NO</v>
      </c>
      <c r="L102" s="140" t="s">
        <v>2410</v>
      </c>
      <c r="M102" s="147" t="s">
        <v>2533</v>
      </c>
      <c r="N102" s="147" t="s">
        <v>2722</v>
      </c>
      <c r="O102" s="134" t="s">
        <v>2445</v>
      </c>
      <c r="P102" s="140"/>
      <c r="Q102" s="145">
        <v>44439.616724537038</v>
      </c>
    </row>
    <row r="103" spans="1:17" ht="18" x14ac:dyDescent="0.25">
      <c r="A103" s="134" t="str">
        <f>VLOOKUP(E103,'LISTADO ATM'!$A$2:$C$901,3,0)</f>
        <v>NORTE</v>
      </c>
      <c r="B103" s="125">
        <v>3336007361</v>
      </c>
      <c r="C103" s="96">
        <v>44438.81653935185</v>
      </c>
      <c r="D103" s="96" t="s">
        <v>2626</v>
      </c>
      <c r="E103" s="125">
        <v>136</v>
      </c>
      <c r="F103" s="134" t="str">
        <f>VLOOKUP(E103,VIP!$A$2:$O15588,2,0)</f>
        <v>DRBR136</v>
      </c>
      <c r="G103" s="134" t="str">
        <f>VLOOKUP(E103,'LISTADO ATM'!$A$2:$B$900,2,0)</f>
        <v>ATM S/M Xtra (Santiago)</v>
      </c>
      <c r="H103" s="134" t="str">
        <f>VLOOKUP(E103,VIP!$A$2:$O20549,7,FALSE)</f>
        <v>Si</v>
      </c>
      <c r="I103" s="134" t="str">
        <f>VLOOKUP(E103,VIP!$A$2:$O12514,8,FALSE)</f>
        <v>Si</v>
      </c>
      <c r="J103" s="134" t="str">
        <f>VLOOKUP(E103,VIP!$A$2:$O12464,8,FALSE)</f>
        <v>Si</v>
      </c>
      <c r="K103" s="134" t="str">
        <f>VLOOKUP(E103,VIP!$A$2:$O16038,6,0)</f>
        <v>NO</v>
      </c>
      <c r="L103" s="140" t="s">
        <v>2410</v>
      </c>
      <c r="M103" s="147" t="s">
        <v>2533</v>
      </c>
      <c r="N103" s="95" t="s">
        <v>2444</v>
      </c>
      <c r="O103" s="134" t="s">
        <v>2627</v>
      </c>
      <c r="P103" s="140"/>
      <c r="Q103" s="145">
        <v>44439.616724537038</v>
      </c>
    </row>
    <row r="104" spans="1:17" ht="18" x14ac:dyDescent="0.25">
      <c r="A104" s="134" t="str">
        <f>VLOOKUP(E104,'LISTADO ATM'!$A$2:$C$901,3,0)</f>
        <v>NORTE</v>
      </c>
      <c r="B104" s="125">
        <v>3336007367</v>
      </c>
      <c r="C104" s="96">
        <v>44438.838946759257</v>
      </c>
      <c r="D104" s="96" t="s">
        <v>2460</v>
      </c>
      <c r="E104" s="125">
        <v>144</v>
      </c>
      <c r="F104" s="134" t="str">
        <f>VLOOKUP(E104,VIP!$A$2:$O15585,2,0)</f>
        <v>DRBR144</v>
      </c>
      <c r="G104" s="134" t="str">
        <f>VLOOKUP(E104,'LISTADO ATM'!$A$2:$B$900,2,0)</f>
        <v xml:space="preserve">ATM Oficina Villa Altagracia </v>
      </c>
      <c r="H104" s="134" t="str">
        <f>VLOOKUP(E104,VIP!$A$2:$O20546,7,FALSE)</f>
        <v>Si</v>
      </c>
      <c r="I104" s="134" t="str">
        <f>VLOOKUP(E104,VIP!$A$2:$O12511,8,FALSE)</f>
        <v>Si</v>
      </c>
      <c r="J104" s="134" t="str">
        <f>VLOOKUP(E104,VIP!$A$2:$O12461,8,FALSE)</f>
        <v>Si</v>
      </c>
      <c r="K104" s="134" t="str">
        <f>VLOOKUP(E104,VIP!$A$2:$O16035,6,0)</f>
        <v>SI</v>
      </c>
      <c r="L104" s="140" t="s">
        <v>2410</v>
      </c>
      <c r="M104" s="147" t="s">
        <v>2533</v>
      </c>
      <c r="N104" s="147" t="s">
        <v>2722</v>
      </c>
      <c r="O104" s="134" t="s">
        <v>2461</v>
      </c>
      <c r="P104" s="140"/>
      <c r="Q104" s="145">
        <v>44439.616724537038</v>
      </c>
    </row>
    <row r="105" spans="1:17" ht="18" x14ac:dyDescent="0.25">
      <c r="A105" s="134" t="str">
        <f>VLOOKUP(E105,'LISTADO ATM'!$A$2:$C$901,3,0)</f>
        <v>ESTE</v>
      </c>
      <c r="B105" s="125">
        <v>3336007409</v>
      </c>
      <c r="C105" s="96">
        <v>44438.910081018519</v>
      </c>
      <c r="D105" s="96" t="s">
        <v>2460</v>
      </c>
      <c r="E105" s="125">
        <v>158</v>
      </c>
      <c r="F105" s="134" t="str">
        <f>VLOOKUP(E105,VIP!$A$2:$O15579,2,0)</f>
        <v>DRBR158</v>
      </c>
      <c r="G105" s="134" t="str">
        <f>VLOOKUP(E105,'LISTADO ATM'!$A$2:$B$900,2,0)</f>
        <v xml:space="preserve">ATM Oficina Romana Norte </v>
      </c>
      <c r="H105" s="134" t="str">
        <f>VLOOKUP(E105,VIP!$A$2:$O20540,7,FALSE)</f>
        <v>Si</v>
      </c>
      <c r="I105" s="134" t="str">
        <f>VLOOKUP(E105,VIP!$A$2:$O12505,8,FALSE)</f>
        <v>Si</v>
      </c>
      <c r="J105" s="134" t="str">
        <f>VLOOKUP(E105,VIP!$A$2:$O12455,8,FALSE)</f>
        <v>Si</v>
      </c>
      <c r="K105" s="134" t="str">
        <f>VLOOKUP(E105,VIP!$A$2:$O16029,6,0)</f>
        <v>SI</v>
      </c>
      <c r="L105" s="140" t="s">
        <v>2410</v>
      </c>
      <c r="M105" s="147" t="s">
        <v>2533</v>
      </c>
      <c r="N105" s="95" t="s">
        <v>2444</v>
      </c>
      <c r="O105" s="134" t="s">
        <v>2461</v>
      </c>
      <c r="P105" s="140"/>
      <c r="Q105" s="145">
        <v>44439.616724537038</v>
      </c>
    </row>
    <row r="106" spans="1:17" ht="18" x14ac:dyDescent="0.25">
      <c r="A106" s="134" t="str">
        <f>VLOOKUP(E106,'LISTADO ATM'!$A$2:$C$901,3,0)</f>
        <v>NORTE</v>
      </c>
      <c r="B106" s="125">
        <v>3336007231</v>
      </c>
      <c r="C106" s="96">
        <v>44438.715879629628</v>
      </c>
      <c r="D106" s="96" t="s">
        <v>2626</v>
      </c>
      <c r="E106" s="125">
        <v>171</v>
      </c>
      <c r="F106" s="134" t="str">
        <f>VLOOKUP(E106,VIP!$A$2:$O15569,2,0)</f>
        <v>DRBR171</v>
      </c>
      <c r="G106" s="134" t="str">
        <f>VLOOKUP(E106,'LISTADO ATM'!$A$2:$B$900,2,0)</f>
        <v xml:space="preserve">ATM Oficina Moca </v>
      </c>
      <c r="H106" s="134" t="str">
        <f>VLOOKUP(E106,VIP!$A$2:$O20530,7,FALSE)</f>
        <v>Si</v>
      </c>
      <c r="I106" s="134" t="str">
        <f>VLOOKUP(E106,VIP!$A$2:$O12495,8,FALSE)</f>
        <v>Si</v>
      </c>
      <c r="J106" s="134" t="str">
        <f>VLOOKUP(E106,VIP!$A$2:$O12445,8,FALSE)</f>
        <v>Si</v>
      </c>
      <c r="K106" s="134" t="str">
        <f>VLOOKUP(E106,VIP!$A$2:$O16019,6,0)</f>
        <v>NO</v>
      </c>
      <c r="L106" s="140" t="s">
        <v>2410</v>
      </c>
      <c r="M106" s="147" t="s">
        <v>2533</v>
      </c>
      <c r="N106" s="95" t="s">
        <v>2444</v>
      </c>
      <c r="O106" s="134" t="s">
        <v>2627</v>
      </c>
      <c r="P106" s="140"/>
      <c r="Q106" s="145">
        <v>44439.616724537038</v>
      </c>
    </row>
    <row r="107" spans="1:17" ht="18" x14ac:dyDescent="0.25">
      <c r="A107" s="134" t="str">
        <f>VLOOKUP(E107,'LISTADO ATM'!$A$2:$C$901,3,0)</f>
        <v>DISTRITO NACIONAL</v>
      </c>
      <c r="B107" s="125" t="s">
        <v>2702</v>
      </c>
      <c r="C107" s="96">
        <v>44439.409212962964</v>
      </c>
      <c r="D107" s="96" t="s">
        <v>2441</v>
      </c>
      <c r="E107" s="125">
        <v>225</v>
      </c>
      <c r="F107" s="134" t="str">
        <f>VLOOKUP(E107,VIP!$A$2:$O15581,2,0)</f>
        <v>DRBR225</v>
      </c>
      <c r="G107" s="134" t="str">
        <f>VLOOKUP(E107,'LISTADO ATM'!$A$2:$B$900,2,0)</f>
        <v xml:space="preserve">ATM S/M Nacional Arroyo Hondo </v>
      </c>
      <c r="H107" s="134" t="str">
        <f>VLOOKUP(E107,VIP!$A$2:$O20542,7,FALSE)</f>
        <v>Si</v>
      </c>
      <c r="I107" s="134" t="str">
        <f>VLOOKUP(E107,VIP!$A$2:$O12507,8,FALSE)</f>
        <v>Si</v>
      </c>
      <c r="J107" s="134" t="str">
        <f>VLOOKUP(E107,VIP!$A$2:$O12457,8,FALSE)</f>
        <v>Si</v>
      </c>
      <c r="K107" s="134" t="str">
        <f>VLOOKUP(E107,VIP!$A$2:$O16031,6,0)</f>
        <v>NO</v>
      </c>
      <c r="L107" s="140" t="s">
        <v>2410</v>
      </c>
      <c r="M107" s="147" t="s">
        <v>2533</v>
      </c>
      <c r="N107" s="147" t="s">
        <v>2722</v>
      </c>
      <c r="O107" s="134" t="s">
        <v>2445</v>
      </c>
      <c r="P107" s="140"/>
      <c r="Q107" s="145">
        <v>44439.616724537038</v>
      </c>
    </row>
    <row r="108" spans="1:17" ht="18" x14ac:dyDescent="0.25">
      <c r="A108" s="134" t="str">
        <f>VLOOKUP(E108,'LISTADO ATM'!$A$2:$C$901,3,0)</f>
        <v>DISTRITO NACIONAL</v>
      </c>
      <c r="B108" s="125" t="s">
        <v>2662</v>
      </c>
      <c r="C108" s="96">
        <v>44439.079756944448</v>
      </c>
      <c r="D108" s="96" t="s">
        <v>2441</v>
      </c>
      <c r="E108" s="125">
        <v>235</v>
      </c>
      <c r="F108" s="134" t="str">
        <f>VLOOKUP(E108,VIP!$A$2:$O15601,2,0)</f>
        <v>DRBR235</v>
      </c>
      <c r="G108" s="134" t="str">
        <f>VLOOKUP(E108,'LISTADO ATM'!$A$2:$B$900,2,0)</f>
        <v xml:space="preserve">ATM Oficina Multicentro La Sirena San Isidro </v>
      </c>
      <c r="H108" s="134" t="str">
        <f>VLOOKUP(E108,VIP!$A$2:$O20562,7,FALSE)</f>
        <v>Si</v>
      </c>
      <c r="I108" s="134" t="str">
        <f>VLOOKUP(E108,VIP!$A$2:$O12527,8,FALSE)</f>
        <v>Si</v>
      </c>
      <c r="J108" s="134" t="str">
        <f>VLOOKUP(E108,VIP!$A$2:$O12477,8,FALSE)</f>
        <v>Si</v>
      </c>
      <c r="K108" s="134" t="str">
        <f>VLOOKUP(E108,VIP!$A$2:$O16051,6,0)</f>
        <v>SI</v>
      </c>
      <c r="L108" s="140" t="s">
        <v>2410</v>
      </c>
      <c r="M108" s="147" t="s">
        <v>2533</v>
      </c>
      <c r="N108" s="147" t="s">
        <v>2722</v>
      </c>
      <c r="O108" s="134" t="s">
        <v>2445</v>
      </c>
      <c r="P108" s="140"/>
      <c r="Q108" s="145">
        <v>44439.616724537038</v>
      </c>
    </row>
    <row r="109" spans="1:17" ht="18" x14ac:dyDescent="0.25">
      <c r="A109" s="134" t="str">
        <f>VLOOKUP(E109,'LISTADO ATM'!$A$2:$C$901,3,0)</f>
        <v>ESTE</v>
      </c>
      <c r="B109" s="125">
        <v>3336007374</v>
      </c>
      <c r="C109" s="96">
        <v>44438.844456018516</v>
      </c>
      <c r="D109" s="96" t="s">
        <v>2460</v>
      </c>
      <c r="E109" s="125">
        <v>268</v>
      </c>
      <c r="F109" s="134" t="str">
        <f>VLOOKUP(E109,VIP!$A$2:$O15578,2,0)</f>
        <v>DRBR268</v>
      </c>
      <c r="G109" s="134" t="str">
        <f>VLOOKUP(E109,'LISTADO ATM'!$A$2:$B$900,2,0)</f>
        <v xml:space="preserve">ATM Autobanco La Altagracia (Higuey) </v>
      </c>
      <c r="H109" s="134" t="str">
        <f>VLOOKUP(E109,VIP!$A$2:$O20539,7,FALSE)</f>
        <v>Si</v>
      </c>
      <c r="I109" s="134" t="str">
        <f>VLOOKUP(E109,VIP!$A$2:$O12504,8,FALSE)</f>
        <v>Si</v>
      </c>
      <c r="J109" s="134" t="str">
        <f>VLOOKUP(E109,VIP!$A$2:$O12454,8,FALSE)</f>
        <v>Si</v>
      </c>
      <c r="K109" s="134" t="str">
        <f>VLOOKUP(E109,VIP!$A$2:$O16028,6,0)</f>
        <v>NO</v>
      </c>
      <c r="L109" s="140" t="s">
        <v>2410</v>
      </c>
      <c r="M109" s="147" t="s">
        <v>2533</v>
      </c>
      <c r="N109" s="147" t="s">
        <v>2722</v>
      </c>
      <c r="O109" s="134" t="s">
        <v>2461</v>
      </c>
      <c r="P109" s="140"/>
      <c r="Q109" s="145">
        <v>44439.616724537038</v>
      </c>
    </row>
    <row r="110" spans="1:17" ht="18" x14ac:dyDescent="0.25">
      <c r="A110" s="134" t="str">
        <f>VLOOKUP(E110,'LISTADO ATM'!$A$2:$C$901,3,0)</f>
        <v>DISTRITO NACIONAL</v>
      </c>
      <c r="B110" s="125" t="s">
        <v>2711</v>
      </c>
      <c r="C110" s="96">
        <v>44439.383171296293</v>
      </c>
      <c r="D110" s="96" t="s">
        <v>2626</v>
      </c>
      <c r="E110" s="125">
        <v>335</v>
      </c>
      <c r="F110" s="134" t="str">
        <f>VLOOKUP(E110,VIP!$A$2:$O15590,2,0)</f>
        <v>DRBR335</v>
      </c>
      <c r="G110" s="134" t="str">
        <f>VLOOKUP(E110,'LISTADO ATM'!$A$2:$B$900,2,0)</f>
        <v>ATM Edificio Aster</v>
      </c>
      <c r="H110" s="134" t="str">
        <f>VLOOKUP(E110,VIP!$A$2:$O20551,7,FALSE)</f>
        <v>Si</v>
      </c>
      <c r="I110" s="134" t="str">
        <f>VLOOKUP(E110,VIP!$A$2:$O12516,8,FALSE)</f>
        <v>Si</v>
      </c>
      <c r="J110" s="134" t="str">
        <f>VLOOKUP(E110,VIP!$A$2:$O12466,8,FALSE)</f>
        <v>Si</v>
      </c>
      <c r="K110" s="134" t="str">
        <f>VLOOKUP(E110,VIP!$A$2:$O16040,6,0)</f>
        <v>NO</v>
      </c>
      <c r="L110" s="140" t="s">
        <v>2410</v>
      </c>
      <c r="M110" s="147" t="s">
        <v>2533</v>
      </c>
      <c r="N110" s="95" t="s">
        <v>2444</v>
      </c>
      <c r="O110" s="134" t="s">
        <v>2627</v>
      </c>
      <c r="P110" s="140"/>
      <c r="Q110" s="145">
        <v>44439.616724537038</v>
      </c>
    </row>
    <row r="111" spans="1:17" ht="18" x14ac:dyDescent="0.25">
      <c r="A111" s="134" t="str">
        <f>VLOOKUP(E111,'LISTADO ATM'!$A$2:$C$901,3,0)</f>
        <v>SUR</v>
      </c>
      <c r="B111" s="125">
        <v>3336007368</v>
      </c>
      <c r="C111" s="96">
        <v>44438.83971064815</v>
      </c>
      <c r="D111" s="96" t="s">
        <v>2460</v>
      </c>
      <c r="E111" s="125">
        <v>342</v>
      </c>
      <c r="F111" s="134" t="str">
        <f>VLOOKUP(E111,VIP!$A$2:$O15584,2,0)</f>
        <v>DRBR342</v>
      </c>
      <c r="G111" s="134" t="str">
        <f>VLOOKUP(E111,'LISTADO ATM'!$A$2:$B$900,2,0)</f>
        <v>ATM Oficina Obras Públicas Azua</v>
      </c>
      <c r="H111" s="134" t="str">
        <f>VLOOKUP(E111,VIP!$A$2:$O20545,7,FALSE)</f>
        <v>Si</v>
      </c>
      <c r="I111" s="134" t="str">
        <f>VLOOKUP(E111,VIP!$A$2:$O12510,8,FALSE)</f>
        <v>Si</v>
      </c>
      <c r="J111" s="134" t="str">
        <f>VLOOKUP(E111,VIP!$A$2:$O12460,8,FALSE)</f>
        <v>Si</v>
      </c>
      <c r="K111" s="134" t="str">
        <f>VLOOKUP(E111,VIP!$A$2:$O16034,6,0)</f>
        <v>SI</v>
      </c>
      <c r="L111" s="140" t="s">
        <v>2410</v>
      </c>
      <c r="M111" s="147" t="s">
        <v>2533</v>
      </c>
      <c r="N111" s="95" t="s">
        <v>2444</v>
      </c>
      <c r="O111" s="134" t="s">
        <v>2461</v>
      </c>
      <c r="P111" s="140"/>
      <c r="Q111" s="145">
        <v>44439.616724537038</v>
      </c>
    </row>
    <row r="112" spans="1:17" ht="18" x14ac:dyDescent="0.25">
      <c r="A112" s="134" t="str">
        <f>VLOOKUP(E112,'LISTADO ATM'!$A$2:$C$901,3,0)</f>
        <v>DISTRITO NACIONAL</v>
      </c>
      <c r="B112" s="125">
        <v>3336007372</v>
      </c>
      <c r="C112" s="96">
        <v>44438.842418981483</v>
      </c>
      <c r="D112" s="96" t="s">
        <v>2460</v>
      </c>
      <c r="E112" s="125">
        <v>354</v>
      </c>
      <c r="F112" s="134" t="str">
        <f>VLOOKUP(E112,VIP!$A$2:$O15580,2,0)</f>
        <v>DRBR354</v>
      </c>
      <c r="G112" s="134" t="str">
        <f>VLOOKUP(E112,'LISTADO ATM'!$A$2:$B$900,2,0)</f>
        <v xml:space="preserve">ATM Oficina Núñez de Cáceres II </v>
      </c>
      <c r="H112" s="134" t="str">
        <f>VLOOKUP(E112,VIP!$A$2:$O20541,7,FALSE)</f>
        <v>Si</v>
      </c>
      <c r="I112" s="134" t="str">
        <f>VLOOKUP(E112,VIP!$A$2:$O12506,8,FALSE)</f>
        <v>Si</v>
      </c>
      <c r="J112" s="134" t="str">
        <f>VLOOKUP(E112,VIP!$A$2:$O12456,8,FALSE)</f>
        <v>Si</v>
      </c>
      <c r="K112" s="134" t="str">
        <f>VLOOKUP(E112,VIP!$A$2:$O16030,6,0)</f>
        <v>NO</v>
      </c>
      <c r="L112" s="140" t="s">
        <v>2410</v>
      </c>
      <c r="M112" s="147" t="s">
        <v>2533</v>
      </c>
      <c r="N112" s="95" t="s">
        <v>2444</v>
      </c>
      <c r="O112" s="134" t="s">
        <v>2461</v>
      </c>
      <c r="P112" s="140"/>
      <c r="Q112" s="145">
        <v>44439.616724537038</v>
      </c>
    </row>
    <row r="113" spans="1:17" ht="18" x14ac:dyDescent="0.25">
      <c r="A113" s="134" t="str">
        <f>VLOOKUP(E113,'LISTADO ATM'!$A$2:$C$901,3,0)</f>
        <v>DISTRITO NACIONAL</v>
      </c>
      <c r="B113" s="125">
        <v>3336007423</v>
      </c>
      <c r="C113" s="96">
        <v>44438.945567129631</v>
      </c>
      <c r="D113" s="96" t="s">
        <v>2441</v>
      </c>
      <c r="E113" s="125">
        <v>359</v>
      </c>
      <c r="F113" s="134" t="str">
        <f>VLOOKUP(E113,VIP!$A$2:$O15577,2,0)</f>
        <v>DRBR359</v>
      </c>
      <c r="G113" s="134" t="str">
        <f>VLOOKUP(E113,'LISTADO ATM'!$A$2:$B$900,2,0)</f>
        <v>ATM S/M Bravo Ozama</v>
      </c>
      <c r="H113" s="134" t="str">
        <f>VLOOKUP(E113,VIP!$A$2:$O20538,7,FALSE)</f>
        <v>N/A</v>
      </c>
      <c r="I113" s="134" t="str">
        <f>VLOOKUP(E113,VIP!$A$2:$O12503,8,FALSE)</f>
        <v>N/A</v>
      </c>
      <c r="J113" s="134" t="str">
        <f>VLOOKUP(E113,VIP!$A$2:$O12453,8,FALSE)</f>
        <v>N/A</v>
      </c>
      <c r="K113" s="134" t="str">
        <f>VLOOKUP(E113,VIP!$A$2:$O16027,6,0)</f>
        <v>N/A</v>
      </c>
      <c r="L113" s="140" t="s">
        <v>2410</v>
      </c>
      <c r="M113" s="147" t="s">
        <v>2533</v>
      </c>
      <c r="N113" s="147" t="s">
        <v>2722</v>
      </c>
      <c r="O113" s="134" t="s">
        <v>2445</v>
      </c>
      <c r="P113" s="140"/>
      <c r="Q113" s="145">
        <v>44439.616724537038</v>
      </c>
    </row>
    <row r="114" spans="1:17" ht="18" x14ac:dyDescent="0.25">
      <c r="A114" s="134" t="str">
        <f>VLOOKUP(E114,'LISTADO ATM'!$A$2:$C$901,3,0)</f>
        <v>DISTRITO NACIONAL</v>
      </c>
      <c r="B114" s="125">
        <v>3336007413</v>
      </c>
      <c r="C114" s="96">
        <v>44438.916342592594</v>
      </c>
      <c r="D114" s="96" t="s">
        <v>2460</v>
      </c>
      <c r="E114" s="125">
        <v>378</v>
      </c>
      <c r="F114" s="134" t="str">
        <f>VLOOKUP(E114,VIP!$A$2:$O15575,2,0)</f>
        <v>DRBR378</v>
      </c>
      <c r="G114" s="134" t="str">
        <f>VLOOKUP(E114,'LISTADO ATM'!$A$2:$B$900,2,0)</f>
        <v>ATM UNP Villa Flores</v>
      </c>
      <c r="H114" s="134" t="str">
        <f>VLOOKUP(E114,VIP!$A$2:$O20536,7,FALSE)</f>
        <v>N/A</v>
      </c>
      <c r="I114" s="134" t="str">
        <f>VLOOKUP(E114,VIP!$A$2:$O12501,8,FALSE)</f>
        <v>N/A</v>
      </c>
      <c r="J114" s="134" t="str">
        <f>VLOOKUP(E114,VIP!$A$2:$O12451,8,FALSE)</f>
        <v>N/A</v>
      </c>
      <c r="K114" s="134" t="str">
        <f>VLOOKUP(E114,VIP!$A$2:$O16025,6,0)</f>
        <v>N/A</v>
      </c>
      <c r="L114" s="140" t="s">
        <v>2410</v>
      </c>
      <c r="M114" s="147" t="s">
        <v>2533</v>
      </c>
      <c r="N114" s="95" t="s">
        <v>2444</v>
      </c>
      <c r="O114" s="134" t="s">
        <v>2461</v>
      </c>
      <c r="P114" s="140"/>
      <c r="Q114" s="145">
        <v>44439.616724537038</v>
      </c>
    </row>
    <row r="115" spans="1:17" ht="18" x14ac:dyDescent="0.25">
      <c r="A115" s="134" t="str">
        <f>VLOOKUP(E115,'LISTADO ATM'!$A$2:$C$901,3,0)</f>
        <v>DISTRITO NACIONAL</v>
      </c>
      <c r="B115" s="125" t="s">
        <v>2708</v>
      </c>
      <c r="C115" s="96">
        <v>44439.394201388888</v>
      </c>
      <c r="D115" s="96" t="s">
        <v>2441</v>
      </c>
      <c r="E115" s="125">
        <v>441</v>
      </c>
      <c r="F115" s="134" t="str">
        <f>VLOOKUP(E115,VIP!$A$2:$O15587,2,0)</f>
        <v>DRBR441</v>
      </c>
      <c r="G115" s="134" t="str">
        <f>VLOOKUP(E115,'LISTADO ATM'!$A$2:$B$900,2,0)</f>
        <v>ATM Estacion de Servicio Romulo Betancour</v>
      </c>
      <c r="H115" s="134" t="str">
        <f>VLOOKUP(E115,VIP!$A$2:$O20548,7,FALSE)</f>
        <v>NO</v>
      </c>
      <c r="I115" s="134" t="str">
        <f>VLOOKUP(E115,VIP!$A$2:$O12513,8,FALSE)</f>
        <v>NO</v>
      </c>
      <c r="J115" s="134" t="str">
        <f>VLOOKUP(E115,VIP!$A$2:$O12463,8,FALSE)</f>
        <v>NO</v>
      </c>
      <c r="K115" s="134" t="str">
        <f>VLOOKUP(E115,VIP!$A$2:$O16037,6,0)</f>
        <v>NO</v>
      </c>
      <c r="L115" s="140" t="s">
        <v>2410</v>
      </c>
      <c r="M115" s="147" t="s">
        <v>2533</v>
      </c>
      <c r="N115" s="147" t="s">
        <v>2722</v>
      </c>
      <c r="O115" s="134" t="s">
        <v>2445</v>
      </c>
      <c r="P115" s="140"/>
      <c r="Q115" s="145">
        <v>44439.616724537038</v>
      </c>
    </row>
    <row r="116" spans="1:17" ht="18" x14ac:dyDescent="0.25">
      <c r="A116" s="134" t="str">
        <f>VLOOKUP(E116,'LISTADO ATM'!$A$2:$C$901,3,0)</f>
        <v>DISTRITO NACIONAL</v>
      </c>
      <c r="B116" s="125">
        <v>3336007252</v>
      </c>
      <c r="C116" s="96">
        <v>44438.719849537039</v>
      </c>
      <c r="D116" s="96" t="s">
        <v>2441</v>
      </c>
      <c r="E116" s="125">
        <v>549</v>
      </c>
      <c r="F116" s="134" t="str">
        <f>VLOOKUP(E116,VIP!$A$2:$O15567,2,0)</f>
        <v>DRBR026</v>
      </c>
      <c r="G116" s="134" t="str">
        <f>VLOOKUP(E116,'LISTADO ATM'!$A$2:$B$900,2,0)</f>
        <v xml:space="preserve">ATM Ministerio de Turismo (Oficinas Gubernamentales) </v>
      </c>
      <c r="H116" s="134" t="str">
        <f>VLOOKUP(E116,VIP!$A$2:$O20528,7,FALSE)</f>
        <v>Si</v>
      </c>
      <c r="I116" s="134" t="str">
        <f>VLOOKUP(E116,VIP!$A$2:$O12493,8,FALSE)</f>
        <v>Si</v>
      </c>
      <c r="J116" s="134" t="str">
        <f>VLOOKUP(E116,VIP!$A$2:$O12443,8,FALSE)</f>
        <v>Si</v>
      </c>
      <c r="K116" s="134" t="str">
        <f>VLOOKUP(E116,VIP!$A$2:$O16017,6,0)</f>
        <v>NO</v>
      </c>
      <c r="L116" s="140" t="s">
        <v>2410</v>
      </c>
      <c r="M116" s="147" t="s">
        <v>2533</v>
      </c>
      <c r="N116" s="147" t="s">
        <v>2722</v>
      </c>
      <c r="O116" s="134" t="s">
        <v>2445</v>
      </c>
      <c r="P116" s="140"/>
      <c r="Q116" s="145">
        <v>44439.616724537038</v>
      </c>
    </row>
    <row r="117" spans="1:17" ht="18" x14ac:dyDescent="0.25">
      <c r="A117" s="134" t="str">
        <f>VLOOKUP(E117,'LISTADO ATM'!$A$2:$C$901,3,0)</f>
        <v>DISTRITO NACIONAL</v>
      </c>
      <c r="B117" s="125" t="s">
        <v>2656</v>
      </c>
      <c r="C117" s="96">
        <v>44439.108171296299</v>
      </c>
      <c r="D117" s="96" t="s">
        <v>2441</v>
      </c>
      <c r="E117" s="125">
        <v>590</v>
      </c>
      <c r="F117" s="134" t="str">
        <f>VLOOKUP(E117,VIP!$A$2:$O15595,2,0)</f>
        <v>DRBR177</v>
      </c>
      <c r="G117" s="134" t="str">
        <f>VLOOKUP(E117,'LISTADO ATM'!$A$2:$B$900,2,0)</f>
        <v xml:space="preserve">ATM Olé Aut. Las Américas </v>
      </c>
      <c r="H117" s="134" t="str">
        <f>VLOOKUP(E117,VIP!$A$2:$O20556,7,FALSE)</f>
        <v>Si</v>
      </c>
      <c r="I117" s="134" t="str">
        <f>VLOOKUP(E117,VIP!$A$2:$O12521,8,FALSE)</f>
        <v>Si</v>
      </c>
      <c r="J117" s="134" t="str">
        <f>VLOOKUP(E117,VIP!$A$2:$O12471,8,FALSE)</f>
        <v>Si</v>
      </c>
      <c r="K117" s="134" t="str">
        <f>VLOOKUP(E117,VIP!$A$2:$O16045,6,0)</f>
        <v>SI</v>
      </c>
      <c r="L117" s="140" t="s">
        <v>2410</v>
      </c>
      <c r="M117" s="147" t="s">
        <v>2533</v>
      </c>
      <c r="N117" s="147" t="s">
        <v>2722</v>
      </c>
      <c r="O117" s="134" t="s">
        <v>2445</v>
      </c>
      <c r="P117" s="140"/>
      <c r="Q117" s="145">
        <v>44439.616724537038</v>
      </c>
    </row>
    <row r="118" spans="1:17" ht="18" x14ac:dyDescent="0.25">
      <c r="A118" s="134" t="str">
        <f>VLOOKUP(E118,'LISTADO ATM'!$A$2:$C$901,3,0)</f>
        <v>NORTE</v>
      </c>
      <c r="B118" s="125" t="s">
        <v>2713</v>
      </c>
      <c r="C118" s="96">
        <v>44439.371215277781</v>
      </c>
      <c r="D118" s="96" t="s">
        <v>2626</v>
      </c>
      <c r="E118" s="125">
        <v>594</v>
      </c>
      <c r="F118" s="134" t="str">
        <f>VLOOKUP(E118,VIP!$A$2:$O15592,2,0)</f>
        <v>DRBR594</v>
      </c>
      <c r="G118" s="134" t="str">
        <f>VLOOKUP(E118,'LISTADO ATM'!$A$2:$B$900,2,0)</f>
        <v xml:space="preserve">ATM Plaza Venezuela II (Santiago) </v>
      </c>
      <c r="H118" s="134" t="str">
        <f>VLOOKUP(E118,VIP!$A$2:$O20553,7,FALSE)</f>
        <v>Si</v>
      </c>
      <c r="I118" s="134" t="str">
        <f>VLOOKUP(E118,VIP!$A$2:$O12518,8,FALSE)</f>
        <v>Si</v>
      </c>
      <c r="J118" s="134" t="str">
        <f>VLOOKUP(E118,VIP!$A$2:$O12468,8,FALSE)</f>
        <v>Si</v>
      </c>
      <c r="K118" s="134" t="str">
        <f>VLOOKUP(E118,VIP!$A$2:$O16042,6,0)</f>
        <v>NO</v>
      </c>
      <c r="L118" s="140" t="s">
        <v>2410</v>
      </c>
      <c r="M118" s="147" t="s">
        <v>2533</v>
      </c>
      <c r="N118" s="95" t="s">
        <v>2444</v>
      </c>
      <c r="O118" s="134" t="s">
        <v>2627</v>
      </c>
      <c r="P118" s="140"/>
      <c r="Q118" s="145">
        <v>44439.616724537038</v>
      </c>
    </row>
    <row r="119" spans="1:17" ht="18" x14ac:dyDescent="0.25">
      <c r="A119" s="134" t="str">
        <f>VLOOKUP(E119,'LISTADO ATM'!$A$2:$C$901,3,0)</f>
        <v>ESTE</v>
      </c>
      <c r="B119" s="125" t="s">
        <v>2710</v>
      </c>
      <c r="C119" s="96">
        <v>44439.385312500002</v>
      </c>
      <c r="D119" s="96" t="s">
        <v>2441</v>
      </c>
      <c r="E119" s="125">
        <v>651</v>
      </c>
      <c r="F119" s="134" t="str">
        <f>VLOOKUP(E119,VIP!$A$2:$O15589,2,0)</f>
        <v>DRBR651</v>
      </c>
      <c r="G119" s="134" t="str">
        <f>VLOOKUP(E119,'LISTADO ATM'!$A$2:$B$900,2,0)</f>
        <v>ATM Eco Petroleo Romana</v>
      </c>
      <c r="H119" s="134" t="str">
        <f>VLOOKUP(E119,VIP!$A$2:$O20550,7,FALSE)</f>
        <v>Si</v>
      </c>
      <c r="I119" s="134" t="str">
        <f>VLOOKUP(E119,VIP!$A$2:$O12515,8,FALSE)</f>
        <v>Si</v>
      </c>
      <c r="J119" s="134" t="str">
        <f>VLOOKUP(E119,VIP!$A$2:$O12465,8,FALSE)</f>
        <v>Si</v>
      </c>
      <c r="K119" s="134" t="str">
        <f>VLOOKUP(E119,VIP!$A$2:$O16039,6,0)</f>
        <v>NO</v>
      </c>
      <c r="L119" s="140" t="s">
        <v>2410</v>
      </c>
      <c r="M119" s="147" t="s">
        <v>2533</v>
      </c>
      <c r="N119" s="147" t="s">
        <v>2722</v>
      </c>
      <c r="O119" s="134" t="s">
        <v>2445</v>
      </c>
      <c r="P119" s="140"/>
      <c r="Q119" s="145">
        <v>44439.616724537038</v>
      </c>
    </row>
    <row r="120" spans="1:17" ht="18" x14ac:dyDescent="0.25">
      <c r="A120" s="134" t="str">
        <f>VLOOKUP(E120,'LISTADO ATM'!$A$2:$C$901,3,0)</f>
        <v>ESTE</v>
      </c>
      <c r="B120" s="125">
        <v>3336007411</v>
      </c>
      <c r="C120" s="96">
        <v>44438.912939814814</v>
      </c>
      <c r="D120" s="96" t="s">
        <v>2460</v>
      </c>
      <c r="E120" s="125">
        <v>660</v>
      </c>
      <c r="F120" s="134" t="str">
        <f>VLOOKUP(E120,VIP!$A$2:$O15577,2,0)</f>
        <v>DRBR660</v>
      </c>
      <c r="G120" s="134" t="str">
        <f>VLOOKUP(E120,'LISTADO ATM'!$A$2:$B$900,2,0)</f>
        <v>ATM Romana Norte II</v>
      </c>
      <c r="H120" s="134" t="str">
        <f>VLOOKUP(E120,VIP!$A$2:$O20538,7,FALSE)</f>
        <v>N/A</v>
      </c>
      <c r="I120" s="134" t="str">
        <f>VLOOKUP(E120,VIP!$A$2:$O12503,8,FALSE)</f>
        <v>N/A</v>
      </c>
      <c r="J120" s="134" t="str">
        <f>VLOOKUP(E120,VIP!$A$2:$O12453,8,FALSE)</f>
        <v>N/A</v>
      </c>
      <c r="K120" s="134" t="str">
        <f>VLOOKUP(E120,VIP!$A$2:$O16027,6,0)</f>
        <v>N/A</v>
      </c>
      <c r="L120" s="140" t="s">
        <v>2410</v>
      </c>
      <c r="M120" s="147" t="s">
        <v>2533</v>
      </c>
      <c r="N120" s="95" t="s">
        <v>2444</v>
      </c>
      <c r="O120" s="134" t="s">
        <v>2461</v>
      </c>
      <c r="P120" s="140"/>
      <c r="Q120" s="145">
        <v>44439.616724537038</v>
      </c>
    </row>
    <row r="121" spans="1:17" ht="18" x14ac:dyDescent="0.25">
      <c r="A121" s="134" t="str">
        <f>VLOOKUP(E121,'LISTADO ATM'!$A$2:$C$901,3,0)</f>
        <v>DISTRITO NACIONAL</v>
      </c>
      <c r="B121" s="125">
        <v>3336007390</v>
      </c>
      <c r="C121" s="96">
        <v>44438.893182870372</v>
      </c>
      <c r="D121" s="96" t="s">
        <v>2441</v>
      </c>
      <c r="E121" s="125">
        <v>669</v>
      </c>
      <c r="F121" s="134" t="str">
        <f>VLOOKUP(E121,VIP!$A$2:$O15584,2,0)</f>
        <v>DRBR669</v>
      </c>
      <c r="G121" s="134" t="str">
        <f>VLOOKUP(E121,'LISTADO ATM'!$A$2:$B$900,2,0)</f>
        <v>ATM Ayuntamiento Sto. Dgo. Norte</v>
      </c>
      <c r="H121" s="134" t="str">
        <f>VLOOKUP(E121,VIP!$A$2:$O20545,7,FALSE)</f>
        <v>Si</v>
      </c>
      <c r="I121" s="134" t="str">
        <f>VLOOKUP(E121,VIP!$A$2:$O12510,8,FALSE)</f>
        <v>Si</v>
      </c>
      <c r="J121" s="134" t="str">
        <f>VLOOKUP(E121,VIP!$A$2:$O12460,8,FALSE)</f>
        <v>Si</v>
      </c>
      <c r="K121" s="134" t="str">
        <f>VLOOKUP(E121,VIP!$A$2:$O16034,6,0)</f>
        <v>SI</v>
      </c>
      <c r="L121" s="140" t="s">
        <v>2410</v>
      </c>
      <c r="M121" s="147" t="s">
        <v>2533</v>
      </c>
      <c r="N121" s="147" t="s">
        <v>2722</v>
      </c>
      <c r="O121" s="134" t="s">
        <v>2445</v>
      </c>
      <c r="P121" s="140"/>
      <c r="Q121" s="145">
        <v>44439.616724537038</v>
      </c>
    </row>
    <row r="122" spans="1:17" ht="18" x14ac:dyDescent="0.25">
      <c r="A122" s="134" t="str">
        <f>VLOOKUP(E122,'LISTADO ATM'!$A$2:$C$901,3,0)</f>
        <v>DISTRITO NACIONAL</v>
      </c>
      <c r="B122" s="125">
        <v>3336007424</v>
      </c>
      <c r="C122" s="96">
        <v>44438.946469907409</v>
      </c>
      <c r="D122" s="96" t="s">
        <v>2441</v>
      </c>
      <c r="E122" s="125">
        <v>684</v>
      </c>
      <c r="F122" s="134" t="str">
        <f>VLOOKUP(E122,VIP!$A$2:$O15576,2,0)</f>
        <v>DRBR684</v>
      </c>
      <c r="G122" s="134" t="str">
        <f>VLOOKUP(E122,'LISTADO ATM'!$A$2:$B$900,2,0)</f>
        <v>ATM Estación Texaco Prolongación 27 Febrero</v>
      </c>
      <c r="H122" s="134" t="str">
        <f>VLOOKUP(E122,VIP!$A$2:$O20537,7,FALSE)</f>
        <v>NO</v>
      </c>
      <c r="I122" s="134" t="str">
        <f>VLOOKUP(E122,VIP!$A$2:$O12502,8,FALSE)</f>
        <v>NO</v>
      </c>
      <c r="J122" s="134" t="str">
        <f>VLOOKUP(E122,VIP!$A$2:$O12452,8,FALSE)</f>
        <v>NO</v>
      </c>
      <c r="K122" s="134" t="str">
        <f>VLOOKUP(E122,VIP!$A$2:$O16026,6,0)</f>
        <v>NO</v>
      </c>
      <c r="L122" s="140" t="s">
        <v>2410</v>
      </c>
      <c r="M122" s="147" t="s">
        <v>2533</v>
      </c>
      <c r="N122" s="147" t="s">
        <v>2722</v>
      </c>
      <c r="O122" s="134" t="s">
        <v>2445</v>
      </c>
      <c r="P122" s="140"/>
      <c r="Q122" s="145">
        <v>44439.616724537038</v>
      </c>
    </row>
    <row r="123" spans="1:17" ht="18" x14ac:dyDescent="0.25">
      <c r="A123" s="134" t="str">
        <f>VLOOKUP(E123,'LISTADO ATM'!$A$2:$C$901,3,0)</f>
        <v>NORTE</v>
      </c>
      <c r="B123" s="125">
        <v>3336007375</v>
      </c>
      <c r="C123" s="96">
        <v>44438.844988425924</v>
      </c>
      <c r="D123" s="96" t="s">
        <v>2460</v>
      </c>
      <c r="E123" s="125">
        <v>687</v>
      </c>
      <c r="F123" s="134" t="str">
        <f>VLOOKUP(E123,VIP!$A$2:$O15577,2,0)</f>
        <v>DRBR687</v>
      </c>
      <c r="G123" s="134" t="str">
        <f>VLOOKUP(E123,'LISTADO ATM'!$A$2:$B$900,2,0)</f>
        <v>ATM Oficina Monterrico II</v>
      </c>
      <c r="H123" s="134" t="str">
        <f>VLOOKUP(E123,VIP!$A$2:$O20538,7,FALSE)</f>
        <v>NO</v>
      </c>
      <c r="I123" s="134" t="str">
        <f>VLOOKUP(E123,VIP!$A$2:$O12503,8,FALSE)</f>
        <v>NO</v>
      </c>
      <c r="J123" s="134" t="str">
        <f>VLOOKUP(E123,VIP!$A$2:$O12453,8,FALSE)</f>
        <v>NO</v>
      </c>
      <c r="K123" s="134" t="str">
        <f>VLOOKUP(E123,VIP!$A$2:$O16027,6,0)</f>
        <v>SI</v>
      </c>
      <c r="L123" s="140" t="s">
        <v>2410</v>
      </c>
      <c r="M123" s="147" t="s">
        <v>2533</v>
      </c>
      <c r="N123" s="147" t="s">
        <v>2722</v>
      </c>
      <c r="O123" s="134" t="s">
        <v>2461</v>
      </c>
      <c r="P123" s="140"/>
      <c r="Q123" s="145">
        <v>44439.616724537038</v>
      </c>
    </row>
    <row r="124" spans="1:17" ht="18" x14ac:dyDescent="0.25">
      <c r="A124" s="134" t="str">
        <f>VLOOKUP(E124,'LISTADO ATM'!$A$2:$C$901,3,0)</f>
        <v>NORTE</v>
      </c>
      <c r="B124" s="125">
        <v>3336007428</v>
      </c>
      <c r="C124" s="96">
        <v>44438.949953703705</v>
      </c>
      <c r="D124" s="96" t="s">
        <v>2626</v>
      </c>
      <c r="E124" s="125">
        <v>720</v>
      </c>
      <c r="F124" s="134" t="str">
        <f>VLOOKUP(E124,VIP!$A$2:$O15573,2,0)</f>
        <v>DRBR12E</v>
      </c>
      <c r="G124" s="134" t="str">
        <f>VLOOKUP(E124,'LISTADO ATM'!$A$2:$B$900,2,0)</f>
        <v xml:space="preserve">ATM OMSA (Santiago) </v>
      </c>
      <c r="H124" s="134" t="str">
        <f>VLOOKUP(E124,VIP!$A$2:$O20534,7,FALSE)</f>
        <v>Si</v>
      </c>
      <c r="I124" s="134" t="str">
        <f>VLOOKUP(E124,VIP!$A$2:$O12499,8,FALSE)</f>
        <v>Si</v>
      </c>
      <c r="J124" s="134" t="str">
        <f>VLOOKUP(E124,VIP!$A$2:$O12449,8,FALSE)</f>
        <v>Si</v>
      </c>
      <c r="K124" s="134" t="str">
        <f>VLOOKUP(E124,VIP!$A$2:$O16023,6,0)</f>
        <v>NO</v>
      </c>
      <c r="L124" s="140" t="s">
        <v>2410</v>
      </c>
      <c r="M124" s="147" t="s">
        <v>2533</v>
      </c>
      <c r="N124" s="95" t="s">
        <v>2444</v>
      </c>
      <c r="O124" s="134" t="s">
        <v>2627</v>
      </c>
      <c r="P124" s="140"/>
      <c r="Q124" s="145">
        <v>44439.616724537038</v>
      </c>
    </row>
    <row r="125" spans="1:17" ht="18" x14ac:dyDescent="0.25">
      <c r="A125" s="134" t="str">
        <f>VLOOKUP(E125,'LISTADO ATM'!$A$2:$C$901,3,0)</f>
        <v>ESTE</v>
      </c>
      <c r="B125" s="125" t="s">
        <v>2703</v>
      </c>
      <c r="C125" s="96">
        <v>44439.407534722224</v>
      </c>
      <c r="D125" s="96" t="s">
        <v>2441</v>
      </c>
      <c r="E125" s="125">
        <v>742</v>
      </c>
      <c r="F125" s="134" t="str">
        <f>VLOOKUP(E125,VIP!$A$2:$O15582,2,0)</f>
        <v>DRBR990</v>
      </c>
      <c r="G125" s="134" t="str">
        <f>VLOOKUP(E125,'LISTADO ATM'!$A$2:$B$900,2,0)</f>
        <v xml:space="preserve">ATM Oficina Plaza del Rey (La Romana) </v>
      </c>
      <c r="H125" s="134" t="str">
        <f>VLOOKUP(E125,VIP!$A$2:$O20543,7,FALSE)</f>
        <v>Si</v>
      </c>
      <c r="I125" s="134" t="str">
        <f>VLOOKUP(E125,VIP!$A$2:$O12508,8,FALSE)</f>
        <v>Si</v>
      </c>
      <c r="J125" s="134" t="str">
        <f>VLOOKUP(E125,VIP!$A$2:$O12458,8,FALSE)</f>
        <v>Si</v>
      </c>
      <c r="K125" s="134" t="str">
        <f>VLOOKUP(E125,VIP!$A$2:$O16032,6,0)</f>
        <v>NO</v>
      </c>
      <c r="L125" s="140" t="s">
        <v>2410</v>
      </c>
      <c r="M125" s="147" t="s">
        <v>2533</v>
      </c>
      <c r="N125" s="147" t="s">
        <v>2722</v>
      </c>
      <c r="O125" s="134" t="s">
        <v>2445</v>
      </c>
      <c r="P125" s="140"/>
      <c r="Q125" s="145">
        <v>44439.616724537038</v>
      </c>
    </row>
    <row r="126" spans="1:17" ht="18" x14ac:dyDescent="0.25">
      <c r="A126" s="134" t="str">
        <f>VLOOKUP(E126,'LISTADO ATM'!$A$2:$C$901,3,0)</f>
        <v>SUR</v>
      </c>
      <c r="B126" s="125">
        <v>3336005268</v>
      </c>
      <c r="C126" s="96">
        <v>44436.479861111111</v>
      </c>
      <c r="D126" s="96" t="s">
        <v>2460</v>
      </c>
      <c r="E126" s="125">
        <v>817</v>
      </c>
      <c r="F126" s="134" t="str">
        <f>VLOOKUP(E126,VIP!$A$2:$O15530,2,0)</f>
        <v>DRBR817</v>
      </c>
      <c r="G126" s="134" t="str">
        <f>VLOOKUP(E126,'LISTADO ATM'!$A$2:$B$900,2,0)</f>
        <v xml:space="preserve">ATM Ayuntamiento Sabana Larga (San José de Ocoa) </v>
      </c>
      <c r="H126" s="134" t="str">
        <f>VLOOKUP(E126,VIP!$A$2:$O20491,7,FALSE)</f>
        <v>Si</v>
      </c>
      <c r="I126" s="134" t="str">
        <f>VLOOKUP(E126,VIP!$A$2:$O12456,8,FALSE)</f>
        <v>Si</v>
      </c>
      <c r="J126" s="134" t="str">
        <f>VLOOKUP(E126,VIP!$A$2:$O12406,8,FALSE)</f>
        <v>Si</v>
      </c>
      <c r="K126" s="134" t="str">
        <f>VLOOKUP(E126,VIP!$A$2:$O15980,6,0)</f>
        <v>NO</v>
      </c>
      <c r="L126" s="140" t="s">
        <v>2410</v>
      </c>
      <c r="M126" s="147" t="s">
        <v>2533</v>
      </c>
      <c r="N126" s="95" t="s">
        <v>2444</v>
      </c>
      <c r="O126" s="134" t="s">
        <v>2461</v>
      </c>
      <c r="P126" s="140"/>
      <c r="Q126" s="145">
        <v>44439.616724537038</v>
      </c>
    </row>
    <row r="127" spans="1:17" ht="18" x14ac:dyDescent="0.25">
      <c r="A127" s="134" t="str">
        <f>VLOOKUP(E127,'LISTADO ATM'!$A$2:$C$901,3,0)</f>
        <v>DISTRITO NACIONAL</v>
      </c>
      <c r="B127" s="125" t="s">
        <v>2755</v>
      </c>
      <c r="C127" s="96">
        <v>44439.582546296297</v>
      </c>
      <c r="D127" s="96" t="s">
        <v>2441</v>
      </c>
      <c r="E127" s="125">
        <v>821</v>
      </c>
      <c r="F127" s="134" t="str">
        <f>VLOOKUP(E127,VIP!$A$2:$O15585,2,0)</f>
        <v>DRBR821</v>
      </c>
      <c r="G127" s="134" t="str">
        <f>VLOOKUP(E127,'LISTADO ATM'!$A$2:$B$900,2,0)</f>
        <v xml:space="preserve">ATM S/M Bravo Churchill </v>
      </c>
      <c r="H127" s="134" t="str">
        <f>VLOOKUP(E127,VIP!$A$2:$O20546,7,FALSE)</f>
        <v>Si</v>
      </c>
      <c r="I127" s="134" t="str">
        <f>VLOOKUP(E127,VIP!$A$2:$O12511,8,FALSE)</f>
        <v>No</v>
      </c>
      <c r="J127" s="134" t="str">
        <f>VLOOKUP(E127,VIP!$A$2:$O12461,8,FALSE)</f>
        <v>No</v>
      </c>
      <c r="K127" s="134" t="str">
        <f>VLOOKUP(E127,VIP!$A$2:$O16035,6,0)</f>
        <v>SI</v>
      </c>
      <c r="L127" s="140" t="s">
        <v>2410</v>
      </c>
      <c r="M127" s="147" t="s">
        <v>2533</v>
      </c>
      <c r="N127" s="147" t="s">
        <v>2722</v>
      </c>
      <c r="O127" s="134" t="s">
        <v>2445</v>
      </c>
      <c r="P127" s="140"/>
      <c r="Q127" s="145">
        <v>44439.616724537038</v>
      </c>
    </row>
    <row r="128" spans="1:17" ht="18" x14ac:dyDescent="0.25">
      <c r="A128" s="134" t="str">
        <f>VLOOKUP(E128,'LISTADO ATM'!$A$2:$C$901,3,0)</f>
        <v>SUR</v>
      </c>
      <c r="B128" s="125">
        <v>3336005603</v>
      </c>
      <c r="C128" s="96">
        <v>44437.808900462966</v>
      </c>
      <c r="D128" s="96" t="s">
        <v>2460</v>
      </c>
      <c r="E128" s="125">
        <v>829</v>
      </c>
      <c r="F128" s="134" t="str">
        <f>VLOOKUP(E128,VIP!$A$2:$O15567,2,0)</f>
        <v>DRBR829</v>
      </c>
      <c r="G128" s="134" t="str">
        <f>VLOOKUP(E128,'LISTADO ATM'!$A$2:$B$900,2,0)</f>
        <v xml:space="preserve">ATM UNP Multicentro Sirena Baní </v>
      </c>
      <c r="H128" s="134" t="str">
        <f>VLOOKUP(E128,VIP!$A$2:$O20528,7,FALSE)</f>
        <v>Si</v>
      </c>
      <c r="I128" s="134" t="str">
        <f>VLOOKUP(E128,VIP!$A$2:$O12493,8,FALSE)</f>
        <v>Si</v>
      </c>
      <c r="J128" s="134" t="str">
        <f>VLOOKUP(E128,VIP!$A$2:$O12443,8,FALSE)</f>
        <v>Si</v>
      </c>
      <c r="K128" s="134" t="str">
        <f>VLOOKUP(E128,VIP!$A$2:$O16017,6,0)</f>
        <v>NO</v>
      </c>
      <c r="L128" s="140" t="s">
        <v>2410</v>
      </c>
      <c r="M128" s="147" t="s">
        <v>2533</v>
      </c>
      <c r="N128" s="147" t="s">
        <v>2722</v>
      </c>
      <c r="O128" s="134" t="s">
        <v>2623</v>
      </c>
      <c r="P128" s="140"/>
      <c r="Q128" s="145">
        <v>44439.616724537038</v>
      </c>
    </row>
    <row r="129" spans="1:17" ht="18" x14ac:dyDescent="0.25">
      <c r="A129" s="134" t="str">
        <f>VLOOKUP(E129,'LISTADO ATM'!$A$2:$C$901,3,0)</f>
        <v>NORTE</v>
      </c>
      <c r="B129" s="125" t="s">
        <v>2771</v>
      </c>
      <c r="C129" s="96">
        <v>44439.457060185188</v>
      </c>
      <c r="D129" s="96" t="s">
        <v>2626</v>
      </c>
      <c r="E129" s="125">
        <v>895</v>
      </c>
      <c r="F129" s="134" t="str">
        <f>VLOOKUP(E129,VIP!$A$2:$O15601,2,0)</f>
        <v>DRBR895</v>
      </c>
      <c r="G129" s="134" t="str">
        <f>VLOOKUP(E129,'LISTADO ATM'!$A$2:$B$900,2,0)</f>
        <v xml:space="preserve">ATM S/M Bravo (Santiago) </v>
      </c>
      <c r="H129" s="134" t="str">
        <f>VLOOKUP(E129,VIP!$A$2:$O20562,7,FALSE)</f>
        <v>Si</v>
      </c>
      <c r="I129" s="134" t="str">
        <f>VLOOKUP(E129,VIP!$A$2:$O12527,8,FALSE)</f>
        <v>No</v>
      </c>
      <c r="J129" s="134" t="str">
        <f>VLOOKUP(E129,VIP!$A$2:$O12477,8,FALSE)</f>
        <v>No</v>
      </c>
      <c r="K129" s="134" t="str">
        <f>VLOOKUP(E129,VIP!$A$2:$O16051,6,0)</f>
        <v>NO</v>
      </c>
      <c r="L129" s="140" t="s">
        <v>2410</v>
      </c>
      <c r="M129" s="147" t="s">
        <v>2533</v>
      </c>
      <c r="N129" s="95" t="s">
        <v>2444</v>
      </c>
      <c r="O129" s="134" t="s">
        <v>2627</v>
      </c>
      <c r="P129" s="140"/>
      <c r="Q129" s="145">
        <v>44439.616724537038</v>
      </c>
    </row>
    <row r="130" spans="1:17" ht="18" x14ac:dyDescent="0.25">
      <c r="A130" s="134" t="str">
        <f>VLOOKUP(E130,'LISTADO ATM'!$A$2:$C$901,3,0)</f>
        <v>ESTE</v>
      </c>
      <c r="B130" s="125">
        <v>3336007370</v>
      </c>
      <c r="C130" s="96">
        <v>44438.840914351851</v>
      </c>
      <c r="D130" s="96" t="s">
        <v>2460</v>
      </c>
      <c r="E130" s="125">
        <v>899</v>
      </c>
      <c r="F130" s="134" t="str">
        <f>VLOOKUP(E130,VIP!$A$2:$O15582,2,0)</f>
        <v>DRBR899</v>
      </c>
      <c r="G130" s="134" t="str">
        <f>VLOOKUP(E130,'LISTADO ATM'!$A$2:$B$900,2,0)</f>
        <v xml:space="preserve">ATM Oficina Punta Cana </v>
      </c>
      <c r="H130" s="134" t="str">
        <f>VLOOKUP(E130,VIP!$A$2:$O20543,7,FALSE)</f>
        <v>Si</v>
      </c>
      <c r="I130" s="134" t="str">
        <f>VLOOKUP(E130,VIP!$A$2:$O12508,8,FALSE)</f>
        <v>Si</v>
      </c>
      <c r="J130" s="134" t="str">
        <f>VLOOKUP(E130,VIP!$A$2:$O12458,8,FALSE)</f>
        <v>Si</v>
      </c>
      <c r="K130" s="134" t="str">
        <f>VLOOKUP(E130,VIP!$A$2:$O16032,6,0)</f>
        <v>NO</v>
      </c>
      <c r="L130" s="140" t="s">
        <v>2410</v>
      </c>
      <c r="M130" s="147" t="s">
        <v>2533</v>
      </c>
      <c r="N130" s="95" t="s">
        <v>2444</v>
      </c>
      <c r="O130" s="134" t="s">
        <v>2461</v>
      </c>
      <c r="P130" s="140"/>
      <c r="Q130" s="145">
        <v>44439.616724537038</v>
      </c>
    </row>
    <row r="131" spans="1:17" ht="18" x14ac:dyDescent="0.25">
      <c r="A131" s="134" t="str">
        <f>VLOOKUP(E131,'LISTADO ATM'!$A$2:$C$901,3,0)</f>
        <v>DISTRITO NACIONAL</v>
      </c>
      <c r="B131" s="125">
        <v>3336007408</v>
      </c>
      <c r="C131" s="96">
        <v>44438.909421296295</v>
      </c>
      <c r="D131" s="96" t="s">
        <v>2441</v>
      </c>
      <c r="E131" s="125">
        <v>914</v>
      </c>
      <c r="F131" s="134" t="str">
        <f>VLOOKUP(E131,VIP!$A$2:$O15580,2,0)</f>
        <v>DRBR914</v>
      </c>
      <c r="G131" s="134" t="str">
        <f>VLOOKUP(E131,'LISTADO ATM'!$A$2:$B$900,2,0)</f>
        <v xml:space="preserve">ATM Clínica Abreu </v>
      </c>
      <c r="H131" s="134" t="str">
        <f>VLOOKUP(E131,VIP!$A$2:$O20541,7,FALSE)</f>
        <v>Si</v>
      </c>
      <c r="I131" s="134" t="str">
        <f>VLOOKUP(E131,VIP!$A$2:$O12506,8,FALSE)</f>
        <v>No</v>
      </c>
      <c r="J131" s="134" t="str">
        <f>VLOOKUP(E131,VIP!$A$2:$O12456,8,FALSE)</f>
        <v>No</v>
      </c>
      <c r="K131" s="134" t="str">
        <f>VLOOKUP(E131,VIP!$A$2:$O16030,6,0)</f>
        <v>NO</v>
      </c>
      <c r="L131" s="140" t="s">
        <v>2410</v>
      </c>
      <c r="M131" s="147" t="s">
        <v>2533</v>
      </c>
      <c r="N131" s="147" t="s">
        <v>2722</v>
      </c>
      <c r="O131" s="134" t="s">
        <v>2445</v>
      </c>
      <c r="P131" s="140"/>
      <c r="Q131" s="145">
        <v>44439.616724537038</v>
      </c>
    </row>
    <row r="132" spans="1:17" ht="18" x14ac:dyDescent="0.25">
      <c r="A132" s="134" t="str">
        <f>VLOOKUP(E132,'LISTADO ATM'!$A$2:$C$901,3,0)</f>
        <v>ESTE</v>
      </c>
      <c r="B132" s="125" t="s">
        <v>2709</v>
      </c>
      <c r="C132" s="96">
        <v>44439.39266203704</v>
      </c>
      <c r="D132" s="96" t="s">
        <v>2441</v>
      </c>
      <c r="E132" s="125">
        <v>934</v>
      </c>
      <c r="F132" s="134" t="str">
        <f>VLOOKUP(E132,VIP!$A$2:$O15588,2,0)</f>
        <v>DRBR934</v>
      </c>
      <c r="G132" s="134" t="str">
        <f>VLOOKUP(E132,'LISTADO ATM'!$A$2:$B$900,2,0)</f>
        <v>ATM Hotel Dreams La Romana</v>
      </c>
      <c r="H132" s="134" t="str">
        <f>VLOOKUP(E132,VIP!$A$2:$O20549,7,FALSE)</f>
        <v>Si</v>
      </c>
      <c r="I132" s="134" t="str">
        <f>VLOOKUP(E132,VIP!$A$2:$O12514,8,FALSE)</f>
        <v>Si</v>
      </c>
      <c r="J132" s="134" t="str">
        <f>VLOOKUP(E132,VIP!$A$2:$O12464,8,FALSE)</f>
        <v>Si</v>
      </c>
      <c r="K132" s="134" t="str">
        <f>VLOOKUP(E132,VIP!$A$2:$O16038,6,0)</f>
        <v>NO</v>
      </c>
      <c r="L132" s="140" t="s">
        <v>2410</v>
      </c>
      <c r="M132" s="147" t="s">
        <v>2533</v>
      </c>
      <c r="N132" s="147" t="s">
        <v>2722</v>
      </c>
      <c r="O132" s="134" t="s">
        <v>2445</v>
      </c>
      <c r="P132" s="140"/>
      <c r="Q132" s="145">
        <v>44439.616724537038</v>
      </c>
    </row>
    <row r="133" spans="1:17" ht="18" x14ac:dyDescent="0.25">
      <c r="A133" s="134" t="str">
        <f>VLOOKUP(E133,'LISTADO ATM'!$A$2:$C$901,3,0)</f>
        <v>NORTE</v>
      </c>
      <c r="B133" s="125" t="s">
        <v>2649</v>
      </c>
      <c r="C133" s="96">
        <v>44439.134155092594</v>
      </c>
      <c r="D133" s="96" t="s">
        <v>2460</v>
      </c>
      <c r="E133" s="125">
        <v>950</v>
      </c>
      <c r="F133" s="134" t="str">
        <f>VLOOKUP(E133,VIP!$A$2:$O15588,2,0)</f>
        <v>DRBR12G</v>
      </c>
      <c r="G133" s="134" t="str">
        <f>VLOOKUP(E133,'LISTADO ATM'!$A$2:$B$900,2,0)</f>
        <v xml:space="preserve">ATM Oficina Monterrico </v>
      </c>
      <c r="H133" s="134" t="str">
        <f>VLOOKUP(E133,VIP!$A$2:$O20549,7,FALSE)</f>
        <v>Si</v>
      </c>
      <c r="I133" s="134" t="str">
        <f>VLOOKUP(E133,VIP!$A$2:$O12514,8,FALSE)</f>
        <v>Si</v>
      </c>
      <c r="J133" s="134" t="str">
        <f>VLOOKUP(E133,VIP!$A$2:$O12464,8,FALSE)</f>
        <v>Si</v>
      </c>
      <c r="K133" s="134" t="str">
        <f>VLOOKUP(E133,VIP!$A$2:$O16038,6,0)</f>
        <v>SI</v>
      </c>
      <c r="L133" s="140" t="s">
        <v>2410</v>
      </c>
      <c r="M133" s="147" t="s">
        <v>2533</v>
      </c>
      <c r="N133" s="95" t="s">
        <v>2444</v>
      </c>
      <c r="O133" s="134" t="s">
        <v>2677</v>
      </c>
      <c r="P133" s="140"/>
      <c r="Q133" s="145">
        <v>44439.616724537038</v>
      </c>
    </row>
    <row r="134" spans="1:17" ht="18" x14ac:dyDescent="0.25">
      <c r="A134" s="134" t="str">
        <f>VLOOKUP(E134,'LISTADO ATM'!$A$2:$C$901,3,0)</f>
        <v>ESTE</v>
      </c>
      <c r="B134" s="125" t="s">
        <v>2651</v>
      </c>
      <c r="C134" s="96">
        <v>44439.131840277776</v>
      </c>
      <c r="D134" s="96" t="s">
        <v>2441</v>
      </c>
      <c r="E134" s="125">
        <v>963</v>
      </c>
      <c r="F134" s="134" t="str">
        <f>VLOOKUP(E134,VIP!$A$2:$O15590,2,0)</f>
        <v>DRBR963</v>
      </c>
      <c r="G134" s="134" t="str">
        <f>VLOOKUP(E134,'LISTADO ATM'!$A$2:$B$900,2,0)</f>
        <v xml:space="preserve">ATM Multiplaza La Romana </v>
      </c>
      <c r="H134" s="134" t="str">
        <f>VLOOKUP(E134,VIP!$A$2:$O20551,7,FALSE)</f>
        <v>Si</v>
      </c>
      <c r="I134" s="134" t="str">
        <f>VLOOKUP(E134,VIP!$A$2:$O12516,8,FALSE)</f>
        <v>Si</v>
      </c>
      <c r="J134" s="134" t="str">
        <f>VLOOKUP(E134,VIP!$A$2:$O12466,8,FALSE)</f>
        <v>Si</v>
      </c>
      <c r="K134" s="134" t="str">
        <f>VLOOKUP(E134,VIP!$A$2:$O16040,6,0)</f>
        <v>NO</v>
      </c>
      <c r="L134" s="140" t="s">
        <v>2410</v>
      </c>
      <c r="M134" s="147" t="s">
        <v>2533</v>
      </c>
      <c r="N134" s="147" t="s">
        <v>2722</v>
      </c>
      <c r="O134" s="134" t="s">
        <v>2445</v>
      </c>
      <c r="P134" s="140"/>
      <c r="Q134" s="145">
        <v>44439.616724537038</v>
      </c>
    </row>
    <row r="135" spans="1:17" ht="18" x14ac:dyDescent="0.25">
      <c r="A135" s="134" t="str">
        <f>VLOOKUP(E135,'LISTADO ATM'!$A$2:$C$901,3,0)</f>
        <v>DISTRITO NACIONAL</v>
      </c>
      <c r="B135" s="125" t="s">
        <v>2761</v>
      </c>
      <c r="C135" s="96">
        <v>44439.566354166665</v>
      </c>
      <c r="D135" s="96" t="s">
        <v>2441</v>
      </c>
      <c r="E135" s="125">
        <v>967</v>
      </c>
      <c r="F135" s="134" t="str">
        <f>VLOOKUP(E135,VIP!$A$2:$O15591,2,0)</f>
        <v>DRBR967</v>
      </c>
      <c r="G135" s="134" t="str">
        <f>VLOOKUP(E135,'LISTADO ATM'!$A$2:$B$900,2,0)</f>
        <v xml:space="preserve">ATM UNP Hiper Olé Autopista Duarte </v>
      </c>
      <c r="H135" s="134" t="str">
        <f>VLOOKUP(E135,VIP!$A$2:$O20552,7,FALSE)</f>
        <v>Si</v>
      </c>
      <c r="I135" s="134" t="str">
        <f>VLOOKUP(E135,VIP!$A$2:$O12517,8,FALSE)</f>
        <v>Si</v>
      </c>
      <c r="J135" s="134" t="str">
        <f>VLOOKUP(E135,VIP!$A$2:$O12467,8,FALSE)</f>
        <v>Si</v>
      </c>
      <c r="K135" s="134" t="str">
        <f>VLOOKUP(E135,VIP!$A$2:$O16041,6,0)</f>
        <v>NO</v>
      </c>
      <c r="L135" s="140" t="s">
        <v>2410</v>
      </c>
      <c r="M135" s="147" t="s">
        <v>2533</v>
      </c>
      <c r="N135" s="147" t="s">
        <v>2722</v>
      </c>
      <c r="O135" s="134" t="s">
        <v>2445</v>
      </c>
      <c r="P135" s="140"/>
      <c r="Q135" s="145">
        <v>44439.616724537038</v>
      </c>
    </row>
    <row r="136" spans="1:17" ht="18" x14ac:dyDescent="0.25">
      <c r="A136" s="134" t="str">
        <f>VLOOKUP(E136,'LISTADO ATM'!$A$2:$C$901,3,0)</f>
        <v>DISTRITO NACIONAL</v>
      </c>
      <c r="B136" s="125" t="s">
        <v>2682</v>
      </c>
      <c r="C136" s="96">
        <v>44439.324861111112</v>
      </c>
      <c r="D136" s="96" t="s">
        <v>2441</v>
      </c>
      <c r="E136" s="125">
        <v>879</v>
      </c>
      <c r="F136" s="134" t="str">
        <f>VLOOKUP(E136,VIP!$A$2:$O15576,2,0)</f>
        <v>DRBR879</v>
      </c>
      <c r="G136" s="134" t="str">
        <f>VLOOKUP(E136,'LISTADO ATM'!$A$2:$B$900,2,0)</f>
        <v xml:space="preserve">ATM Plaza Metropolitana </v>
      </c>
      <c r="H136" s="134" t="str">
        <f>VLOOKUP(E136,VIP!$A$2:$O20537,7,FALSE)</f>
        <v>Si</v>
      </c>
      <c r="I136" s="134" t="str">
        <f>VLOOKUP(E136,VIP!$A$2:$O12502,8,FALSE)</f>
        <v>Si</v>
      </c>
      <c r="J136" s="134" t="str">
        <f>VLOOKUP(E136,VIP!$A$2:$O12452,8,FALSE)</f>
        <v>Si</v>
      </c>
      <c r="K136" s="134" t="str">
        <f>VLOOKUP(E136,VIP!$A$2:$O16026,6,0)</f>
        <v>NO</v>
      </c>
      <c r="L136" s="140" t="s">
        <v>2410</v>
      </c>
      <c r="M136" s="147" t="s">
        <v>2533</v>
      </c>
      <c r="N136" s="147" t="s">
        <v>2722</v>
      </c>
      <c r="O136" s="134" t="s">
        <v>2445</v>
      </c>
      <c r="P136" s="140"/>
      <c r="Q136" s="145" t="s">
        <v>2879</v>
      </c>
    </row>
    <row r="137" spans="1:17" ht="18" x14ac:dyDescent="0.25">
      <c r="A137" s="134" t="str">
        <f>VLOOKUP(E137,'LISTADO ATM'!$A$2:$C$901,3,0)</f>
        <v>SUR</v>
      </c>
      <c r="B137" s="125" t="s">
        <v>2759</v>
      </c>
      <c r="C137" s="96">
        <v>44439.570960648147</v>
      </c>
      <c r="D137" s="96" t="s">
        <v>2441</v>
      </c>
      <c r="E137" s="125">
        <v>44</v>
      </c>
      <c r="F137" s="134" t="str">
        <f>VLOOKUP(E137,VIP!$A$2:$O15589,2,0)</f>
        <v>DRBR044</v>
      </c>
      <c r="G137" s="134" t="str">
        <f>VLOOKUP(E137,'LISTADO ATM'!$A$2:$B$900,2,0)</f>
        <v xml:space="preserve">ATM Oficina Pedernales </v>
      </c>
      <c r="H137" s="134" t="str">
        <f>VLOOKUP(E137,VIP!$A$2:$O20550,7,FALSE)</f>
        <v>Si</v>
      </c>
      <c r="I137" s="134" t="str">
        <f>VLOOKUP(E137,VIP!$A$2:$O12515,8,FALSE)</f>
        <v>Si</v>
      </c>
      <c r="J137" s="134" t="str">
        <f>VLOOKUP(E137,VIP!$A$2:$O12465,8,FALSE)</f>
        <v>Si</v>
      </c>
      <c r="K137" s="134" t="str">
        <f>VLOOKUP(E137,VIP!$A$2:$O16039,6,0)</f>
        <v>SI</v>
      </c>
      <c r="L137" s="140" t="s">
        <v>2410</v>
      </c>
      <c r="M137" s="147" t="s">
        <v>2533</v>
      </c>
      <c r="N137" s="147" t="s">
        <v>2722</v>
      </c>
      <c r="O137" s="134" t="s">
        <v>2445</v>
      </c>
      <c r="P137" s="140"/>
      <c r="Q137" s="145" t="s">
        <v>2861</v>
      </c>
    </row>
    <row r="138" spans="1:17" ht="18" x14ac:dyDescent="0.25">
      <c r="A138" s="134" t="str">
        <f>VLOOKUP(E138,'LISTADO ATM'!$A$2:$C$901,3,0)</f>
        <v>DISTRITO NACIONAL</v>
      </c>
      <c r="B138" s="125">
        <v>3336007260</v>
      </c>
      <c r="C138" s="96">
        <v>44438.723032407404</v>
      </c>
      <c r="D138" s="96" t="s">
        <v>2441</v>
      </c>
      <c r="E138" s="125">
        <v>983</v>
      </c>
      <c r="F138" s="134" t="str">
        <f>VLOOKUP(E138,VIP!$A$2:$O15565,2,0)</f>
        <v>DRBR983</v>
      </c>
      <c r="G138" s="134" t="str">
        <f>VLOOKUP(E138,'LISTADO ATM'!$A$2:$B$900,2,0)</f>
        <v xml:space="preserve">ATM Bravo República de Colombia </v>
      </c>
      <c r="H138" s="134" t="str">
        <f>VLOOKUP(E138,VIP!$A$2:$O20526,7,FALSE)</f>
        <v>Si</v>
      </c>
      <c r="I138" s="134" t="str">
        <f>VLOOKUP(E138,VIP!$A$2:$O12491,8,FALSE)</f>
        <v>No</v>
      </c>
      <c r="J138" s="134" t="str">
        <f>VLOOKUP(E138,VIP!$A$2:$O12441,8,FALSE)</f>
        <v>No</v>
      </c>
      <c r="K138" s="134" t="str">
        <f>VLOOKUP(E138,VIP!$A$2:$O16015,6,0)</f>
        <v>NO</v>
      </c>
      <c r="L138" s="140" t="s">
        <v>2410</v>
      </c>
      <c r="M138" s="147" t="s">
        <v>2533</v>
      </c>
      <c r="N138" s="147" t="s">
        <v>2722</v>
      </c>
      <c r="O138" s="134" t="s">
        <v>2445</v>
      </c>
      <c r="P138" s="140"/>
      <c r="Q138" s="145" t="s">
        <v>2876</v>
      </c>
    </row>
    <row r="139" spans="1:17" ht="18" x14ac:dyDescent="0.25">
      <c r="A139" s="134" t="str">
        <f>VLOOKUP(E139,'LISTADO ATM'!$A$2:$C$901,3,0)</f>
        <v>NORTE</v>
      </c>
      <c r="B139" s="125" t="s">
        <v>2765</v>
      </c>
      <c r="C139" s="96">
        <v>44439.530185185184</v>
      </c>
      <c r="D139" s="96" t="s">
        <v>2626</v>
      </c>
      <c r="E139" s="125">
        <v>444</v>
      </c>
      <c r="F139" s="134" t="str">
        <f>VLOOKUP(E139,VIP!$A$2:$O15595,2,0)</f>
        <v>DRBR444</v>
      </c>
      <c r="G139" s="134" t="str">
        <f>VLOOKUP(E139,'LISTADO ATM'!$A$2:$B$900,2,0)</f>
        <v xml:space="preserve">ATM Hospital Metropolitano de (Santiago) (HOMS) </v>
      </c>
      <c r="H139" s="134" t="str">
        <f>VLOOKUP(E139,VIP!$A$2:$O20556,7,FALSE)</f>
        <v>Si</v>
      </c>
      <c r="I139" s="134" t="str">
        <f>VLOOKUP(E139,VIP!$A$2:$O12521,8,FALSE)</f>
        <v>Si</v>
      </c>
      <c r="J139" s="134" t="str">
        <f>VLOOKUP(E139,VIP!$A$2:$O12471,8,FALSE)</f>
        <v>Si</v>
      </c>
      <c r="K139" s="134" t="str">
        <f>VLOOKUP(E139,VIP!$A$2:$O16045,6,0)</f>
        <v>NO</v>
      </c>
      <c r="L139" s="140" t="s">
        <v>2410</v>
      </c>
      <c r="M139" s="147" t="s">
        <v>2533</v>
      </c>
      <c r="N139" s="95" t="s">
        <v>2444</v>
      </c>
      <c r="O139" s="134" t="s">
        <v>2627</v>
      </c>
      <c r="P139" s="140"/>
      <c r="Q139" s="145" t="s">
        <v>2865</v>
      </c>
    </row>
    <row r="140" spans="1:17" ht="18" x14ac:dyDescent="0.25">
      <c r="A140" s="134" t="str">
        <f>VLOOKUP(E140,'LISTADO ATM'!$A$2:$C$901,3,0)</f>
        <v>DISTRITO NACIONAL</v>
      </c>
      <c r="B140" s="125" t="s">
        <v>2679</v>
      </c>
      <c r="C140" s="96">
        <v>44439.336099537039</v>
      </c>
      <c r="D140" s="96" t="s">
        <v>2441</v>
      </c>
      <c r="E140" s="125">
        <v>212</v>
      </c>
      <c r="F140" s="134" t="str">
        <f>VLOOKUP(E140,VIP!$A$2:$O15573,2,0)</f>
        <v>DRBR212</v>
      </c>
      <c r="G140" s="134" t="str">
        <f>VLOOKUP(E140,'LISTADO ATM'!$A$2:$B$900,2,0)</f>
        <v>ATM Universidad Nacional Evangélica (Santo Domingo)</v>
      </c>
      <c r="H140" s="134" t="str">
        <f>VLOOKUP(E140,VIP!$A$2:$O20534,7,FALSE)</f>
        <v>Si</v>
      </c>
      <c r="I140" s="134" t="str">
        <f>VLOOKUP(E140,VIP!$A$2:$O12499,8,FALSE)</f>
        <v>No</v>
      </c>
      <c r="J140" s="134" t="str">
        <f>VLOOKUP(E140,VIP!$A$2:$O12449,8,FALSE)</f>
        <v>No</v>
      </c>
      <c r="K140" s="134" t="str">
        <f>VLOOKUP(E140,VIP!$A$2:$O16023,6,0)</f>
        <v>NO</v>
      </c>
      <c r="L140" s="140" t="s">
        <v>2410</v>
      </c>
      <c r="M140" s="147" t="s">
        <v>2533</v>
      </c>
      <c r="N140" s="147" t="s">
        <v>2722</v>
      </c>
      <c r="O140" s="134" t="s">
        <v>2445</v>
      </c>
      <c r="P140" s="140"/>
      <c r="Q140" s="145" t="s">
        <v>2854</v>
      </c>
    </row>
    <row r="141" spans="1:17" ht="18" x14ac:dyDescent="0.25">
      <c r="A141" s="134" t="str">
        <f>VLOOKUP(E141,'LISTADO ATM'!$A$2:$C$901,3,0)</f>
        <v>DISTRITO NACIONAL</v>
      </c>
      <c r="B141" s="125" t="s">
        <v>2760</v>
      </c>
      <c r="C141" s="96">
        <v>44439.568993055553</v>
      </c>
      <c r="D141" s="96" t="s">
        <v>2441</v>
      </c>
      <c r="E141" s="125">
        <v>443</v>
      </c>
      <c r="F141" s="134" t="str">
        <f>VLOOKUP(E141,VIP!$A$2:$O15590,2,0)</f>
        <v>DRBR443</v>
      </c>
      <c r="G141" s="134" t="str">
        <f>VLOOKUP(E141,'LISTADO ATM'!$A$2:$B$900,2,0)</f>
        <v xml:space="preserve">ATM Edificio San Rafael </v>
      </c>
      <c r="H141" s="134" t="str">
        <f>VLOOKUP(E141,VIP!$A$2:$O20551,7,FALSE)</f>
        <v>Si</v>
      </c>
      <c r="I141" s="134" t="str">
        <f>VLOOKUP(E141,VIP!$A$2:$O12516,8,FALSE)</f>
        <v>Si</v>
      </c>
      <c r="J141" s="134" t="str">
        <f>VLOOKUP(E141,VIP!$A$2:$O12466,8,FALSE)</f>
        <v>Si</v>
      </c>
      <c r="K141" s="134" t="str">
        <f>VLOOKUP(E141,VIP!$A$2:$O16040,6,0)</f>
        <v>NO</v>
      </c>
      <c r="L141" s="140" t="s">
        <v>2410</v>
      </c>
      <c r="M141" s="147" t="s">
        <v>2533</v>
      </c>
      <c r="N141" s="147" t="s">
        <v>2722</v>
      </c>
      <c r="O141" s="134" t="s">
        <v>2445</v>
      </c>
      <c r="P141" s="140"/>
      <c r="Q141" s="145" t="s">
        <v>2864</v>
      </c>
    </row>
    <row r="142" spans="1:17" ht="18" x14ac:dyDescent="0.25">
      <c r="A142" s="134" t="str">
        <f>VLOOKUP(E142,'LISTADO ATM'!$A$2:$C$901,3,0)</f>
        <v>NORTE</v>
      </c>
      <c r="B142" s="125">
        <v>3336007410</v>
      </c>
      <c r="C142" s="96">
        <v>44438.910949074074</v>
      </c>
      <c r="D142" s="96" t="s">
        <v>2626</v>
      </c>
      <c r="E142" s="125">
        <v>22</v>
      </c>
      <c r="F142" s="134" t="str">
        <f>VLOOKUP(E142,VIP!$A$2:$O15578,2,0)</f>
        <v>DRBR813</v>
      </c>
      <c r="G142" s="134" t="str">
        <f>VLOOKUP(E142,'LISTADO ATM'!$A$2:$B$900,2,0)</f>
        <v>ATM S/M Olimpico (Santiago)</v>
      </c>
      <c r="H142" s="134" t="str">
        <f>VLOOKUP(E142,VIP!$A$2:$O20539,7,FALSE)</f>
        <v>Si</v>
      </c>
      <c r="I142" s="134" t="str">
        <f>VLOOKUP(E142,VIP!$A$2:$O12504,8,FALSE)</f>
        <v>Si</v>
      </c>
      <c r="J142" s="134" t="str">
        <f>VLOOKUP(E142,VIP!$A$2:$O12454,8,FALSE)</f>
        <v>Si</v>
      </c>
      <c r="K142" s="134" t="str">
        <f>VLOOKUP(E142,VIP!$A$2:$O16028,6,0)</f>
        <v>NO</v>
      </c>
      <c r="L142" s="140" t="s">
        <v>2410</v>
      </c>
      <c r="M142" s="147" t="s">
        <v>2533</v>
      </c>
      <c r="N142" s="95" t="s">
        <v>2444</v>
      </c>
      <c r="O142" s="134" t="s">
        <v>2627</v>
      </c>
      <c r="P142" s="140"/>
      <c r="Q142" s="145" t="s">
        <v>2859</v>
      </c>
    </row>
    <row r="143" spans="1:17" ht="18" x14ac:dyDescent="0.25">
      <c r="A143" s="134" t="str">
        <f>VLOOKUP(E143,'LISTADO ATM'!$A$2:$C$901,3,0)</f>
        <v>DISTRITO NACIONAL</v>
      </c>
      <c r="B143" s="125" t="s">
        <v>2763</v>
      </c>
      <c r="C143" s="96">
        <v>44439.535046296296</v>
      </c>
      <c r="D143" s="96" t="s">
        <v>2441</v>
      </c>
      <c r="E143" s="125">
        <v>379</v>
      </c>
      <c r="F143" s="134" t="str">
        <f>VLOOKUP(E143,VIP!$A$2:$O15593,2,0)</f>
        <v>DRBR379</v>
      </c>
      <c r="G143" s="134" t="str">
        <f>VLOOKUP(E143,'LISTADO ATM'!$A$2:$B$900,2,0)</f>
        <v>ATM S/M Nacional Plaza Central</v>
      </c>
      <c r="H143" s="134">
        <f>VLOOKUP(E143,VIP!$A$2:$O20554,7,FALSE)</f>
        <v>0</v>
      </c>
      <c r="I143" s="134">
        <f>VLOOKUP(E143,VIP!$A$2:$O12519,8,FALSE)</f>
        <v>0</v>
      </c>
      <c r="J143" s="134">
        <f>VLOOKUP(E143,VIP!$A$2:$O12469,8,FALSE)</f>
        <v>0</v>
      </c>
      <c r="K143" s="134">
        <f>VLOOKUP(E143,VIP!$A$2:$O16043,6,0)</f>
        <v>0</v>
      </c>
      <c r="L143" s="140" t="s">
        <v>2410</v>
      </c>
      <c r="M143" s="147" t="s">
        <v>2533</v>
      </c>
      <c r="N143" s="147" t="s">
        <v>2722</v>
      </c>
      <c r="O143" s="134" t="s">
        <v>2445</v>
      </c>
      <c r="P143" s="140"/>
      <c r="Q143" s="145" t="s">
        <v>2859</v>
      </c>
    </row>
    <row r="144" spans="1:17" ht="18" x14ac:dyDescent="0.25">
      <c r="A144" s="134" t="str">
        <f>VLOOKUP(E144,'LISTADO ATM'!$A$2:$C$901,3,0)</f>
        <v>NORTE</v>
      </c>
      <c r="B144" s="125" t="s">
        <v>2823</v>
      </c>
      <c r="C144" s="96">
        <v>44439.76190972222</v>
      </c>
      <c r="D144" s="96" t="s">
        <v>2441</v>
      </c>
      <c r="E144" s="125">
        <v>138</v>
      </c>
      <c r="F144" s="134" t="str">
        <f>VLOOKUP(E144,VIP!$A$2:$O15584,2,0)</f>
        <v>DRBR138</v>
      </c>
      <c r="G144" s="134" t="str">
        <f>VLOOKUP(E144,'LISTADO ATM'!$A$2:$B$900,2,0)</f>
        <v xml:space="preserve">ATM UNP Fantino </v>
      </c>
      <c r="H144" s="134" t="str">
        <f>VLOOKUP(E144,VIP!$A$2:$O20545,7,FALSE)</f>
        <v>Si</v>
      </c>
      <c r="I144" s="134" t="str">
        <f>VLOOKUP(E144,VIP!$A$2:$O12510,8,FALSE)</f>
        <v>Si</v>
      </c>
      <c r="J144" s="134" t="str">
        <f>VLOOKUP(E144,VIP!$A$2:$O12460,8,FALSE)</f>
        <v>Si</v>
      </c>
      <c r="K144" s="134" t="str">
        <f>VLOOKUP(E144,VIP!$A$2:$O16034,6,0)</f>
        <v>NO</v>
      </c>
      <c r="L144" s="140" t="s">
        <v>2410</v>
      </c>
      <c r="M144" s="147" t="s">
        <v>2533</v>
      </c>
      <c r="N144" s="95" t="s">
        <v>2444</v>
      </c>
      <c r="O144" s="134" t="s">
        <v>2445</v>
      </c>
      <c r="P144" s="140"/>
      <c r="Q144" s="145" t="s">
        <v>2862</v>
      </c>
    </row>
    <row r="145" spans="1:17" ht="18" x14ac:dyDescent="0.25">
      <c r="A145" s="134" t="str">
        <f>VLOOKUP(E145,'LISTADO ATM'!$A$2:$C$901,3,0)</f>
        <v>DISTRITO NACIONAL</v>
      </c>
      <c r="B145" s="125" t="s">
        <v>2663</v>
      </c>
      <c r="C145" s="96">
        <v>44439.077337962961</v>
      </c>
      <c r="D145" s="96" t="s">
        <v>2460</v>
      </c>
      <c r="E145" s="125">
        <v>314</v>
      </c>
      <c r="F145" s="134" t="str">
        <f>VLOOKUP(E145,VIP!$A$2:$O15602,2,0)</f>
        <v>DRBR314</v>
      </c>
      <c r="G145" s="134" t="str">
        <f>VLOOKUP(E145,'LISTADO ATM'!$A$2:$B$900,2,0)</f>
        <v xml:space="preserve">ATM UNP Cambita Garabito (San Cristóbal) </v>
      </c>
      <c r="H145" s="134" t="str">
        <f>VLOOKUP(E145,VIP!$A$2:$O20563,7,FALSE)</f>
        <v>Si</v>
      </c>
      <c r="I145" s="134" t="str">
        <f>VLOOKUP(E145,VIP!$A$2:$O12528,8,FALSE)</f>
        <v>Si</v>
      </c>
      <c r="J145" s="134" t="str">
        <f>VLOOKUP(E145,VIP!$A$2:$O12478,8,FALSE)</f>
        <v>Si</v>
      </c>
      <c r="K145" s="134" t="str">
        <f>VLOOKUP(E145,VIP!$A$2:$O16052,6,0)</f>
        <v>NO</v>
      </c>
      <c r="L145" s="140" t="s">
        <v>2410</v>
      </c>
      <c r="M145" s="147" t="s">
        <v>2533</v>
      </c>
      <c r="N145" s="95" t="s">
        <v>2444</v>
      </c>
      <c r="O145" s="134" t="s">
        <v>2677</v>
      </c>
      <c r="P145" s="140"/>
      <c r="Q145" s="145" t="s">
        <v>2863</v>
      </c>
    </row>
    <row r="146" spans="1:17" ht="18" x14ac:dyDescent="0.25">
      <c r="A146" s="134" t="str">
        <f>VLOOKUP(E146,'LISTADO ATM'!$A$2:$C$901,3,0)</f>
        <v>NORTE</v>
      </c>
      <c r="B146" s="125" t="s">
        <v>2809</v>
      </c>
      <c r="C146" s="96">
        <v>44439.610092592593</v>
      </c>
      <c r="D146" s="96" t="s">
        <v>2626</v>
      </c>
      <c r="E146" s="125">
        <v>348</v>
      </c>
      <c r="F146" s="134" t="str">
        <f>VLOOKUP(E146,VIP!$A$2:$O15587,2,0)</f>
        <v>DRBR348</v>
      </c>
      <c r="G146" s="134" t="str">
        <f>VLOOKUP(E146,'LISTADO ATM'!$A$2:$B$900,2,0)</f>
        <v xml:space="preserve">ATM Oficina Las Terrenas </v>
      </c>
      <c r="H146" s="134" t="str">
        <f>VLOOKUP(E146,VIP!$A$2:$O20548,7,FALSE)</f>
        <v>N/A</v>
      </c>
      <c r="I146" s="134" t="str">
        <f>VLOOKUP(E146,VIP!$A$2:$O12513,8,FALSE)</f>
        <v>N/A</v>
      </c>
      <c r="J146" s="134" t="str">
        <f>VLOOKUP(E146,VIP!$A$2:$O12463,8,FALSE)</f>
        <v>N/A</v>
      </c>
      <c r="K146" s="134" t="str">
        <f>VLOOKUP(E146,VIP!$A$2:$O16037,6,0)</f>
        <v>N/A</v>
      </c>
      <c r="L146" s="140" t="s">
        <v>2410</v>
      </c>
      <c r="M146" s="147" t="s">
        <v>2533</v>
      </c>
      <c r="N146" s="95" t="s">
        <v>2444</v>
      </c>
      <c r="O146" s="134" t="s">
        <v>2627</v>
      </c>
      <c r="P146" s="140"/>
      <c r="Q146" s="145" t="s">
        <v>2863</v>
      </c>
    </row>
    <row r="147" spans="1:17" ht="18" x14ac:dyDescent="0.25">
      <c r="A147" s="134" t="str">
        <f>VLOOKUP(E147,'LISTADO ATM'!$A$2:$C$901,3,0)</f>
        <v>DISTRITO NACIONAL</v>
      </c>
      <c r="B147" s="125" t="s">
        <v>2758</v>
      </c>
      <c r="C147" s="96">
        <v>44439.576574074075</v>
      </c>
      <c r="D147" s="96" t="s">
        <v>2441</v>
      </c>
      <c r="E147" s="125">
        <v>369</v>
      </c>
      <c r="F147" s="134" t="str">
        <f>VLOOKUP(E147,VIP!$A$2:$O15588,2,0)</f>
        <v xml:space="preserve">DRBR369 </v>
      </c>
      <c r="G147" s="134" t="str">
        <f>VLOOKUP(E147,'LISTADO ATM'!$A$2:$B$900,2,0)</f>
        <v>ATM Plaza Lama Aut. Duarte</v>
      </c>
      <c r="H147" s="134" t="str">
        <f>VLOOKUP(E147,VIP!$A$2:$O20549,7,FALSE)</f>
        <v>N/A</v>
      </c>
      <c r="I147" s="134" t="str">
        <f>VLOOKUP(E147,VIP!$A$2:$O12514,8,FALSE)</f>
        <v>N/A</v>
      </c>
      <c r="J147" s="134" t="str">
        <f>VLOOKUP(E147,VIP!$A$2:$O12464,8,FALSE)</f>
        <v>N/A</v>
      </c>
      <c r="K147" s="134" t="str">
        <f>VLOOKUP(E147,VIP!$A$2:$O16038,6,0)</f>
        <v>N/A</v>
      </c>
      <c r="L147" s="140" t="s">
        <v>2410</v>
      </c>
      <c r="M147" s="147" t="s">
        <v>2533</v>
      </c>
      <c r="N147" s="147" t="s">
        <v>2722</v>
      </c>
      <c r="O147" s="134" t="s">
        <v>2445</v>
      </c>
      <c r="P147" s="140"/>
      <c r="Q147" s="145" t="s">
        <v>2863</v>
      </c>
    </row>
    <row r="148" spans="1:17" ht="18" x14ac:dyDescent="0.25">
      <c r="A148" s="134" t="str">
        <f>VLOOKUP(E148,'LISTADO ATM'!$A$2:$C$901,3,0)</f>
        <v>ESTE</v>
      </c>
      <c r="B148" s="125">
        <v>3336005465</v>
      </c>
      <c r="C148" s="96">
        <v>44436.814722222225</v>
      </c>
      <c r="D148" s="96" t="s">
        <v>2441</v>
      </c>
      <c r="E148" s="125">
        <v>480</v>
      </c>
      <c r="F148" s="134" t="str">
        <f>VLOOKUP(E148,VIP!$A$2:$O15536,2,0)</f>
        <v>DRBR480</v>
      </c>
      <c r="G148" s="134" t="str">
        <f>VLOOKUP(E148,'LISTADO ATM'!$A$2:$B$900,2,0)</f>
        <v>ATM UNP Farmaconal Higuey</v>
      </c>
      <c r="H148" s="134" t="str">
        <f>VLOOKUP(E148,VIP!$A$2:$O20497,7,FALSE)</f>
        <v>N/A</v>
      </c>
      <c r="I148" s="134" t="str">
        <f>VLOOKUP(E148,VIP!$A$2:$O12462,8,FALSE)</f>
        <v>N/A</v>
      </c>
      <c r="J148" s="134" t="str">
        <f>VLOOKUP(E148,VIP!$A$2:$O12412,8,FALSE)</f>
        <v>N/A</v>
      </c>
      <c r="K148" s="134" t="str">
        <f>VLOOKUP(E148,VIP!$A$2:$O15986,6,0)</f>
        <v>N/A</v>
      </c>
      <c r="L148" s="140" t="s">
        <v>2410</v>
      </c>
      <c r="M148" s="147" t="s">
        <v>2533</v>
      </c>
      <c r="N148" s="147" t="s">
        <v>2722</v>
      </c>
      <c r="O148" s="134" t="s">
        <v>2445</v>
      </c>
      <c r="P148" s="140"/>
      <c r="Q148" s="145" t="s">
        <v>2866</v>
      </c>
    </row>
    <row r="149" spans="1:17" ht="18" x14ac:dyDescent="0.25">
      <c r="A149" s="134" t="str">
        <f>VLOOKUP(E149,'LISTADO ATM'!$A$2:$C$901,3,0)</f>
        <v>DISTRITO NACIONAL</v>
      </c>
      <c r="B149" s="125">
        <v>3336007371</v>
      </c>
      <c r="C149" s="96">
        <v>44438.84175925926</v>
      </c>
      <c r="D149" s="96" t="s">
        <v>2441</v>
      </c>
      <c r="E149" s="125">
        <v>540</v>
      </c>
      <c r="F149" s="134" t="str">
        <f>VLOOKUP(E149,VIP!$A$2:$O15581,2,0)</f>
        <v>DRBR540</v>
      </c>
      <c r="G149" s="134" t="str">
        <f>VLOOKUP(E149,'LISTADO ATM'!$A$2:$B$900,2,0)</f>
        <v xml:space="preserve">ATM Autoservicio Sambil I </v>
      </c>
      <c r="H149" s="134" t="str">
        <f>VLOOKUP(E149,VIP!$A$2:$O20542,7,FALSE)</f>
        <v>Si</v>
      </c>
      <c r="I149" s="134" t="str">
        <f>VLOOKUP(E149,VIP!$A$2:$O12507,8,FALSE)</f>
        <v>Si</v>
      </c>
      <c r="J149" s="134" t="str">
        <f>VLOOKUP(E149,VIP!$A$2:$O12457,8,FALSE)</f>
        <v>Si</v>
      </c>
      <c r="K149" s="134" t="str">
        <f>VLOOKUP(E149,VIP!$A$2:$O16031,6,0)</f>
        <v>NO</v>
      </c>
      <c r="L149" s="140" t="s">
        <v>2410</v>
      </c>
      <c r="M149" s="147" t="s">
        <v>2533</v>
      </c>
      <c r="N149" s="147" t="s">
        <v>2722</v>
      </c>
      <c r="O149" s="134" t="s">
        <v>2445</v>
      </c>
      <c r="P149" s="140"/>
      <c r="Q149" s="145" t="s">
        <v>2867</v>
      </c>
    </row>
    <row r="150" spans="1:17" ht="18" x14ac:dyDescent="0.25">
      <c r="A150" s="134" t="str">
        <f>VLOOKUP(E150,'LISTADO ATM'!$A$2:$C$901,3,0)</f>
        <v>NORTE</v>
      </c>
      <c r="B150" s="125" t="s">
        <v>2744</v>
      </c>
      <c r="C150" s="96">
        <v>44439.606192129628</v>
      </c>
      <c r="D150" s="96" t="s">
        <v>2460</v>
      </c>
      <c r="E150" s="125">
        <v>746</v>
      </c>
      <c r="F150" s="134" t="str">
        <f>VLOOKUP(E150,VIP!$A$2:$O15574,2,0)</f>
        <v>DRBR156</v>
      </c>
      <c r="G150" s="134" t="str">
        <f>VLOOKUP(E150,'LISTADO ATM'!$A$2:$B$900,2,0)</f>
        <v xml:space="preserve">ATM Oficina Las Terrenas </v>
      </c>
      <c r="H150" s="134" t="str">
        <f>VLOOKUP(E150,VIP!$A$2:$O20535,7,FALSE)</f>
        <v>Si</v>
      </c>
      <c r="I150" s="134" t="str">
        <f>VLOOKUP(E150,VIP!$A$2:$O12500,8,FALSE)</f>
        <v>Si</v>
      </c>
      <c r="J150" s="134" t="str">
        <f>VLOOKUP(E150,VIP!$A$2:$O12450,8,FALSE)</f>
        <v>Si</v>
      </c>
      <c r="K150" s="134" t="str">
        <f>VLOOKUP(E150,VIP!$A$2:$O16024,6,0)</f>
        <v>SI</v>
      </c>
      <c r="L150" s="140" t="s">
        <v>2410</v>
      </c>
      <c r="M150" s="147" t="s">
        <v>2533</v>
      </c>
      <c r="N150" s="95" t="s">
        <v>2444</v>
      </c>
      <c r="O150" s="134" t="s">
        <v>2461</v>
      </c>
      <c r="P150" s="140"/>
      <c r="Q150" s="145" t="s">
        <v>2873</v>
      </c>
    </row>
    <row r="151" spans="1:17" ht="18" x14ac:dyDescent="0.25">
      <c r="A151" s="134" t="str">
        <f>VLOOKUP(E151,'LISTADO ATM'!$A$2:$C$901,3,0)</f>
        <v>NORTE</v>
      </c>
      <c r="B151" s="125" t="s">
        <v>2659</v>
      </c>
      <c r="C151" s="96">
        <v>44439.102800925924</v>
      </c>
      <c r="D151" s="96" t="s">
        <v>2626</v>
      </c>
      <c r="E151" s="125">
        <v>668</v>
      </c>
      <c r="F151" s="134" t="str">
        <f>VLOOKUP(E151,VIP!$A$2:$O15598,2,0)</f>
        <v>DRBR668</v>
      </c>
      <c r="G151" s="134" t="str">
        <f>VLOOKUP(E151,'LISTADO ATM'!$A$2:$B$900,2,0)</f>
        <v>ATM Hospital HEMMI (Santiago)</v>
      </c>
      <c r="H151" s="134" t="str">
        <f>VLOOKUP(E151,VIP!$A$2:$O20559,7,FALSE)</f>
        <v>N/A</v>
      </c>
      <c r="I151" s="134" t="str">
        <f>VLOOKUP(E151,VIP!$A$2:$O12524,8,FALSE)</f>
        <v>N/A</v>
      </c>
      <c r="J151" s="134" t="str">
        <f>VLOOKUP(E151,VIP!$A$2:$O12474,8,FALSE)</f>
        <v>N/A</v>
      </c>
      <c r="K151" s="134" t="str">
        <f>VLOOKUP(E151,VIP!$A$2:$O16048,6,0)</f>
        <v>N/A</v>
      </c>
      <c r="L151" s="140" t="s">
        <v>2410</v>
      </c>
      <c r="M151" s="147" t="s">
        <v>2533</v>
      </c>
      <c r="N151" s="95" t="s">
        <v>2444</v>
      </c>
      <c r="O151" s="134" t="s">
        <v>2627</v>
      </c>
      <c r="P151" s="140"/>
      <c r="Q151" s="145" t="s">
        <v>2871</v>
      </c>
    </row>
    <row r="152" spans="1:17" ht="18" x14ac:dyDescent="0.25">
      <c r="A152" s="134" t="str">
        <f>VLOOKUP(E152,'LISTADO ATM'!$A$2:$C$901,3,0)</f>
        <v>DISTRITO NACIONAL</v>
      </c>
      <c r="B152" s="125" t="s">
        <v>2706</v>
      </c>
      <c r="C152" s="96">
        <v>44439.397974537038</v>
      </c>
      <c r="D152" s="96" t="s">
        <v>2460</v>
      </c>
      <c r="E152" s="125">
        <v>734</v>
      </c>
      <c r="F152" s="134" t="str">
        <f>VLOOKUP(E152,VIP!$A$2:$O15585,2,0)</f>
        <v>DRBR178</v>
      </c>
      <c r="G152" s="134" t="str">
        <f>VLOOKUP(E152,'LISTADO ATM'!$A$2:$B$900,2,0)</f>
        <v xml:space="preserve">ATM Oficina Independencia I </v>
      </c>
      <c r="H152" s="134" t="str">
        <f>VLOOKUP(E152,VIP!$A$2:$O20546,7,FALSE)</f>
        <v>Si</v>
      </c>
      <c r="I152" s="134" t="str">
        <f>VLOOKUP(E152,VIP!$A$2:$O12511,8,FALSE)</f>
        <v>Si</v>
      </c>
      <c r="J152" s="134" t="str">
        <f>VLOOKUP(E152,VIP!$A$2:$O12461,8,FALSE)</f>
        <v>Si</v>
      </c>
      <c r="K152" s="134" t="str">
        <f>VLOOKUP(E152,VIP!$A$2:$O16035,6,0)</f>
        <v>SI</v>
      </c>
      <c r="L152" s="140" t="s">
        <v>2410</v>
      </c>
      <c r="M152" s="147" t="s">
        <v>2533</v>
      </c>
      <c r="N152" s="95" t="s">
        <v>2444</v>
      </c>
      <c r="O152" s="134" t="s">
        <v>2685</v>
      </c>
      <c r="P152" s="140"/>
      <c r="Q152" s="145" t="s">
        <v>2871</v>
      </c>
    </row>
    <row r="153" spans="1:17" ht="18" x14ac:dyDescent="0.25">
      <c r="A153" s="134" t="str">
        <f>VLOOKUP(E153,'LISTADO ATM'!$A$2:$C$901,3,0)</f>
        <v>SUR</v>
      </c>
      <c r="B153" s="125">
        <v>3336007414</v>
      </c>
      <c r="C153" s="96">
        <v>44438.925011574072</v>
      </c>
      <c r="D153" s="96" t="s">
        <v>2460</v>
      </c>
      <c r="E153" s="125">
        <v>582</v>
      </c>
      <c r="F153" s="134" t="str">
        <f>VLOOKUP(E153,VIP!$A$2:$O15574,2,0)</f>
        <v xml:space="preserve">DRBR582 </v>
      </c>
      <c r="G153" s="134" t="str">
        <f>VLOOKUP(E153,'LISTADO ATM'!$A$2:$B$900,2,0)</f>
        <v>ATM Estación Sabana Yegua</v>
      </c>
      <c r="H153" s="134" t="str">
        <f>VLOOKUP(E153,VIP!$A$2:$O20535,7,FALSE)</f>
        <v>N/A</v>
      </c>
      <c r="I153" s="134" t="str">
        <f>VLOOKUP(E153,VIP!$A$2:$O12500,8,FALSE)</f>
        <v>N/A</v>
      </c>
      <c r="J153" s="134" t="str">
        <f>VLOOKUP(E153,VIP!$A$2:$O12450,8,FALSE)</f>
        <v>N/A</v>
      </c>
      <c r="K153" s="134" t="str">
        <f>VLOOKUP(E153,VIP!$A$2:$O16024,6,0)</f>
        <v>N/A</v>
      </c>
      <c r="L153" s="140" t="s">
        <v>2410</v>
      </c>
      <c r="M153" s="147" t="s">
        <v>2533</v>
      </c>
      <c r="N153" s="95" t="s">
        <v>2444</v>
      </c>
      <c r="O153" s="134" t="s">
        <v>2461</v>
      </c>
      <c r="P153" s="140"/>
      <c r="Q153" s="145" t="s">
        <v>2868</v>
      </c>
    </row>
    <row r="154" spans="1:17" ht="18" x14ac:dyDescent="0.25">
      <c r="A154" s="134" t="str">
        <f>VLOOKUP(E154,'LISTADO ATM'!$A$2:$C$901,3,0)</f>
        <v>ESTE</v>
      </c>
      <c r="B154" s="125">
        <v>3336006522</v>
      </c>
      <c r="C154" s="96">
        <v>44438.497696759259</v>
      </c>
      <c r="D154" s="96" t="s">
        <v>2441</v>
      </c>
      <c r="E154" s="125">
        <v>613</v>
      </c>
      <c r="F154" s="134" t="str">
        <f>VLOOKUP(E154,VIP!$A$2:$O15597,2,0)</f>
        <v>DRBR145</v>
      </c>
      <c r="G154" s="134" t="str">
        <f>VLOOKUP(E154,'LISTADO ATM'!$A$2:$B$900,2,0)</f>
        <v xml:space="preserve">ATM Almacenes Zaglul (La Altagracia) </v>
      </c>
      <c r="H154" s="134" t="str">
        <f>VLOOKUP(E154,VIP!$A$2:$O20558,7,FALSE)</f>
        <v>Si</v>
      </c>
      <c r="I154" s="134" t="str">
        <f>VLOOKUP(E154,VIP!$A$2:$O12523,8,FALSE)</f>
        <v>Si</v>
      </c>
      <c r="J154" s="134" t="str">
        <f>VLOOKUP(E154,VIP!$A$2:$O12473,8,FALSE)</f>
        <v>Si</v>
      </c>
      <c r="K154" s="134" t="str">
        <f>VLOOKUP(E154,VIP!$A$2:$O16047,6,0)</f>
        <v>NO</v>
      </c>
      <c r="L154" s="140" t="s">
        <v>2410</v>
      </c>
      <c r="M154" s="147" t="s">
        <v>2533</v>
      </c>
      <c r="N154" s="147" t="s">
        <v>2722</v>
      </c>
      <c r="O154" s="134" t="s">
        <v>2445</v>
      </c>
      <c r="P154" s="140"/>
      <c r="Q154" s="145" t="s">
        <v>2870</v>
      </c>
    </row>
    <row r="155" spans="1:17" s="122" customFormat="1" ht="18" x14ac:dyDescent="0.25">
      <c r="A155" s="134" t="str">
        <f>VLOOKUP(E155,'LISTADO ATM'!$A$2:$C$901,3,0)</f>
        <v>SUR</v>
      </c>
      <c r="B155" s="125" t="s">
        <v>2657</v>
      </c>
      <c r="C155" s="96">
        <v>44439.107233796298</v>
      </c>
      <c r="D155" s="96" t="s">
        <v>2441</v>
      </c>
      <c r="E155" s="125">
        <v>592</v>
      </c>
      <c r="F155" s="134" t="str">
        <f>VLOOKUP(E155,VIP!$A$2:$O15596,2,0)</f>
        <v>DRBR081</v>
      </c>
      <c r="G155" s="134" t="str">
        <f>VLOOKUP(E155,'LISTADO ATM'!$A$2:$B$900,2,0)</f>
        <v xml:space="preserve">ATM Centro de Caja San Cristóbal I </v>
      </c>
      <c r="H155" s="134" t="str">
        <f>VLOOKUP(E155,VIP!$A$2:$O20557,7,FALSE)</f>
        <v>Si</v>
      </c>
      <c r="I155" s="134" t="str">
        <f>VLOOKUP(E155,VIP!$A$2:$O12522,8,FALSE)</f>
        <v>Si</v>
      </c>
      <c r="J155" s="134" t="str">
        <f>VLOOKUP(E155,VIP!$A$2:$O12472,8,FALSE)</f>
        <v>Si</v>
      </c>
      <c r="K155" s="134" t="str">
        <f>VLOOKUP(E155,VIP!$A$2:$O16046,6,0)</f>
        <v>SI</v>
      </c>
      <c r="L155" s="140" t="s">
        <v>2410</v>
      </c>
      <c r="M155" s="147" t="s">
        <v>2533</v>
      </c>
      <c r="N155" s="147" t="s">
        <v>2722</v>
      </c>
      <c r="O155" s="134" t="s">
        <v>2445</v>
      </c>
      <c r="P155" s="140"/>
      <c r="Q155" s="145" t="s">
        <v>2869</v>
      </c>
    </row>
    <row r="156" spans="1:17" s="122" customFormat="1" ht="18" x14ac:dyDescent="0.25">
      <c r="A156" s="134" t="str">
        <f>VLOOKUP(E156,'LISTADO ATM'!$A$2:$C$901,3,0)</f>
        <v>DISTRITO NACIONAL</v>
      </c>
      <c r="B156" s="125">
        <v>3336007407</v>
      </c>
      <c r="C156" s="96">
        <v>44438.907534722224</v>
      </c>
      <c r="D156" s="96" t="s">
        <v>2441</v>
      </c>
      <c r="E156" s="125">
        <v>696</v>
      </c>
      <c r="F156" s="134" t="str">
        <f>VLOOKUP(E156,VIP!$A$2:$O15581,2,0)</f>
        <v>DRBR696</v>
      </c>
      <c r="G156" s="134" t="str">
        <f>VLOOKUP(E156,'LISTADO ATM'!$A$2:$B$900,2,0)</f>
        <v>ATM Olé Jacobo Majluta</v>
      </c>
      <c r="H156" s="134" t="str">
        <f>VLOOKUP(E156,VIP!$A$2:$O20542,7,FALSE)</f>
        <v>Si</v>
      </c>
      <c r="I156" s="134" t="str">
        <f>VLOOKUP(E156,VIP!$A$2:$O12507,8,FALSE)</f>
        <v>Si</v>
      </c>
      <c r="J156" s="134" t="str">
        <f>VLOOKUP(E156,VIP!$A$2:$O12457,8,FALSE)</f>
        <v>Si</v>
      </c>
      <c r="K156" s="134" t="str">
        <f>VLOOKUP(E156,VIP!$A$2:$O16031,6,0)</f>
        <v>NO</v>
      </c>
      <c r="L156" s="140" t="s">
        <v>2410</v>
      </c>
      <c r="M156" s="147" t="s">
        <v>2533</v>
      </c>
      <c r="N156" s="147" t="s">
        <v>2722</v>
      </c>
      <c r="O156" s="134" t="s">
        <v>2445</v>
      </c>
      <c r="P156" s="140"/>
      <c r="Q156" s="145" t="s">
        <v>2869</v>
      </c>
    </row>
    <row r="157" spans="1:17" s="122" customFormat="1" ht="18" x14ac:dyDescent="0.25">
      <c r="A157" s="134" t="str">
        <f>VLOOKUP(E157,'LISTADO ATM'!$A$2:$C$901,3,0)</f>
        <v>DISTRITO NACIONAL</v>
      </c>
      <c r="B157" s="125" t="s">
        <v>2764</v>
      </c>
      <c r="C157" s="96">
        <v>44439.532847222225</v>
      </c>
      <c r="D157" s="96" t="s">
        <v>2441</v>
      </c>
      <c r="E157" s="125">
        <v>769</v>
      </c>
      <c r="F157" s="134" t="str">
        <f>VLOOKUP(E157,VIP!$A$2:$O15594,2,0)</f>
        <v>DRBR769</v>
      </c>
      <c r="G157" s="134" t="str">
        <f>VLOOKUP(E157,'LISTADO ATM'!$A$2:$B$900,2,0)</f>
        <v>ATM UNP Pablo Mella Morales</v>
      </c>
      <c r="H157" s="134" t="str">
        <f>VLOOKUP(E157,VIP!$A$2:$O20555,7,FALSE)</f>
        <v>Si</v>
      </c>
      <c r="I157" s="134" t="str">
        <f>VLOOKUP(E157,VIP!$A$2:$O12520,8,FALSE)</f>
        <v>Si</v>
      </c>
      <c r="J157" s="134" t="str">
        <f>VLOOKUP(E157,VIP!$A$2:$O12470,8,FALSE)</f>
        <v>Si</v>
      </c>
      <c r="K157" s="134" t="str">
        <f>VLOOKUP(E157,VIP!$A$2:$O16044,6,0)</f>
        <v>NO</v>
      </c>
      <c r="L157" s="140" t="s">
        <v>2410</v>
      </c>
      <c r="M157" s="147" t="s">
        <v>2533</v>
      </c>
      <c r="N157" s="147" t="s">
        <v>2722</v>
      </c>
      <c r="O157" s="134" t="s">
        <v>2445</v>
      </c>
      <c r="P157" s="140"/>
      <c r="Q157" s="145" t="s">
        <v>2874</v>
      </c>
    </row>
    <row r="158" spans="1:17" s="122" customFormat="1" ht="18" x14ac:dyDescent="0.25">
      <c r="A158" s="134" t="str">
        <f>VLOOKUP(E158,'LISTADO ATM'!$A$2:$C$901,3,0)</f>
        <v>SUR</v>
      </c>
      <c r="B158" s="125" t="s">
        <v>2696</v>
      </c>
      <c r="C158" s="96">
        <v>44439.425104166665</v>
      </c>
      <c r="D158" s="96" t="s">
        <v>2441</v>
      </c>
      <c r="E158" s="125">
        <v>699</v>
      </c>
      <c r="F158" s="134" t="str">
        <f>VLOOKUP(E158,VIP!$A$2:$O15575,2,0)</f>
        <v>DRBR699</v>
      </c>
      <c r="G158" s="134" t="str">
        <f>VLOOKUP(E158,'LISTADO ATM'!$A$2:$B$900,2,0)</f>
        <v>ATM S/M Bravo Bani</v>
      </c>
      <c r="H158" s="134" t="str">
        <f>VLOOKUP(E158,VIP!$A$2:$O20536,7,FALSE)</f>
        <v>NO</v>
      </c>
      <c r="I158" s="134" t="str">
        <f>VLOOKUP(E158,VIP!$A$2:$O12501,8,FALSE)</f>
        <v>SI</v>
      </c>
      <c r="J158" s="134" t="str">
        <f>VLOOKUP(E158,VIP!$A$2:$O12451,8,FALSE)</f>
        <v>SI</v>
      </c>
      <c r="K158" s="134" t="str">
        <f>VLOOKUP(E158,VIP!$A$2:$O16025,6,0)</f>
        <v>NO</v>
      </c>
      <c r="L158" s="140" t="s">
        <v>2410</v>
      </c>
      <c r="M158" s="147" t="s">
        <v>2533</v>
      </c>
      <c r="N158" s="147" t="s">
        <v>2722</v>
      </c>
      <c r="O158" s="134" t="s">
        <v>2445</v>
      </c>
      <c r="P158" s="140"/>
      <c r="Q158" s="145" t="s">
        <v>2872</v>
      </c>
    </row>
    <row r="159" spans="1:17" s="122" customFormat="1" ht="18" x14ac:dyDescent="0.25">
      <c r="A159" s="134" t="str">
        <f>VLOOKUP(E159,'LISTADO ATM'!$A$2:$C$901,3,0)</f>
        <v>ESTE</v>
      </c>
      <c r="B159" s="125">
        <v>3336005384</v>
      </c>
      <c r="C159" s="96">
        <v>44436.612291666665</v>
      </c>
      <c r="D159" s="96" t="s">
        <v>2460</v>
      </c>
      <c r="E159" s="125">
        <v>824</v>
      </c>
      <c r="F159" s="134" t="str">
        <f>VLOOKUP(E159,VIP!$A$2:$O15571,2,0)</f>
        <v>DRBR824</v>
      </c>
      <c r="G159" s="134" t="str">
        <f>VLOOKUP(E159,'LISTADO ATM'!$A$2:$B$900,2,0)</f>
        <v xml:space="preserve">ATM Multiplaza (Higuey) </v>
      </c>
      <c r="H159" s="134" t="str">
        <f>VLOOKUP(E159,VIP!$A$2:$O20532,7,FALSE)</f>
        <v>Si</v>
      </c>
      <c r="I159" s="134" t="str">
        <f>VLOOKUP(E159,VIP!$A$2:$O12497,8,FALSE)</f>
        <v>Si</v>
      </c>
      <c r="J159" s="134" t="str">
        <f>VLOOKUP(E159,VIP!$A$2:$O12447,8,FALSE)</f>
        <v>Si</v>
      </c>
      <c r="K159" s="134" t="str">
        <f>VLOOKUP(E159,VIP!$A$2:$O16021,6,0)</f>
        <v>NO</v>
      </c>
      <c r="L159" s="140" t="s">
        <v>2410</v>
      </c>
      <c r="M159" s="147" t="s">
        <v>2533</v>
      </c>
      <c r="N159" s="95" t="s">
        <v>2444</v>
      </c>
      <c r="O159" s="134" t="s">
        <v>2461</v>
      </c>
      <c r="P159" s="140"/>
      <c r="Q159" s="145" t="s">
        <v>2872</v>
      </c>
    </row>
    <row r="160" spans="1:17" s="122" customFormat="1" ht="18" x14ac:dyDescent="0.25">
      <c r="A160" s="134" t="str">
        <f>VLOOKUP(E160,'LISTADO ATM'!$A$2:$C$901,3,0)</f>
        <v>DISTRITO NACIONAL</v>
      </c>
      <c r="B160" s="125" t="s">
        <v>2698</v>
      </c>
      <c r="C160" s="96">
        <v>44439.42359953704</v>
      </c>
      <c r="D160" s="96" t="s">
        <v>2441</v>
      </c>
      <c r="E160" s="125">
        <v>918</v>
      </c>
      <c r="F160" s="134" t="str">
        <f>VLOOKUP(E160,VIP!$A$2:$O15577,2,0)</f>
        <v>DRBR918</v>
      </c>
      <c r="G160" s="134" t="str">
        <f>VLOOKUP(E160,'LISTADO ATM'!$A$2:$B$900,2,0)</f>
        <v xml:space="preserve">ATM S/M Liverpool de la Jacobo Majluta </v>
      </c>
      <c r="H160" s="134" t="str">
        <f>VLOOKUP(E160,VIP!$A$2:$O20538,7,FALSE)</f>
        <v>Si</v>
      </c>
      <c r="I160" s="134" t="str">
        <f>VLOOKUP(E160,VIP!$A$2:$O12503,8,FALSE)</f>
        <v>Si</v>
      </c>
      <c r="J160" s="134" t="str">
        <f>VLOOKUP(E160,VIP!$A$2:$O12453,8,FALSE)</f>
        <v>Si</v>
      </c>
      <c r="K160" s="134" t="str">
        <f>VLOOKUP(E160,VIP!$A$2:$O16027,6,0)</f>
        <v>NO</v>
      </c>
      <c r="L160" s="140" t="s">
        <v>2410</v>
      </c>
      <c r="M160" s="147" t="s">
        <v>2533</v>
      </c>
      <c r="N160" s="147" t="s">
        <v>2722</v>
      </c>
      <c r="O160" s="134" t="s">
        <v>2445</v>
      </c>
      <c r="P160" s="140"/>
      <c r="Q160" s="145" t="s">
        <v>2872</v>
      </c>
    </row>
    <row r="161" spans="1:17" s="122" customFormat="1" ht="18" x14ac:dyDescent="0.25">
      <c r="A161" s="134" t="str">
        <f>VLOOKUP(E161,'LISTADO ATM'!$A$2:$C$901,3,0)</f>
        <v>DISTRITO NACIONAL</v>
      </c>
      <c r="B161" s="125" t="s">
        <v>2650</v>
      </c>
      <c r="C161" s="96">
        <v>44439.132916666669</v>
      </c>
      <c r="D161" s="96" t="s">
        <v>2441</v>
      </c>
      <c r="E161" s="125">
        <v>958</v>
      </c>
      <c r="F161" s="134" t="str">
        <f>VLOOKUP(E161,VIP!$A$2:$O15589,2,0)</f>
        <v>DRBR958</v>
      </c>
      <c r="G161" s="134" t="str">
        <f>VLOOKUP(E161,'LISTADO ATM'!$A$2:$B$900,2,0)</f>
        <v xml:space="preserve">ATM Olé Aut. San Isidro </v>
      </c>
      <c r="H161" s="134" t="str">
        <f>VLOOKUP(E161,VIP!$A$2:$O20550,7,FALSE)</f>
        <v>Si</v>
      </c>
      <c r="I161" s="134" t="str">
        <f>VLOOKUP(E161,VIP!$A$2:$O12515,8,FALSE)</f>
        <v>Si</v>
      </c>
      <c r="J161" s="134" t="str">
        <f>VLOOKUP(E161,VIP!$A$2:$O12465,8,FALSE)</f>
        <v>Si</v>
      </c>
      <c r="K161" s="134" t="str">
        <f>VLOOKUP(E161,VIP!$A$2:$O16039,6,0)</f>
        <v>NO</v>
      </c>
      <c r="L161" s="140" t="s">
        <v>2410</v>
      </c>
      <c r="M161" s="147" t="s">
        <v>2533</v>
      </c>
      <c r="N161" s="147" t="s">
        <v>2722</v>
      </c>
      <c r="O161" s="134" t="s">
        <v>2445</v>
      </c>
      <c r="P161" s="140"/>
      <c r="Q161" s="145" t="s">
        <v>2875</v>
      </c>
    </row>
    <row r="162" spans="1:17" s="122" customFormat="1" ht="18" x14ac:dyDescent="0.25">
      <c r="A162" s="134" t="str">
        <f>VLOOKUP(E162,'LISTADO ATM'!$A$2:$C$901,3,0)</f>
        <v>DISTRITO NACIONAL</v>
      </c>
      <c r="B162" s="125">
        <v>3336007307</v>
      </c>
      <c r="C162" s="96">
        <v>44438.756701388891</v>
      </c>
      <c r="D162" s="96" t="s">
        <v>2174</v>
      </c>
      <c r="E162" s="125">
        <v>390</v>
      </c>
      <c r="F162" s="134" t="str">
        <f>VLOOKUP(E162,VIP!$A$2:$O15566,2,0)</f>
        <v>DRBR390</v>
      </c>
      <c r="G162" s="134" t="str">
        <f>VLOOKUP(E162,'LISTADO ATM'!$A$2:$B$900,2,0)</f>
        <v xml:space="preserve">ATM Oficina Boca Chica II </v>
      </c>
      <c r="H162" s="134" t="str">
        <f>VLOOKUP(E162,VIP!$A$2:$O20527,7,FALSE)</f>
        <v>Si</v>
      </c>
      <c r="I162" s="134" t="str">
        <f>VLOOKUP(E162,VIP!$A$2:$O12492,8,FALSE)</f>
        <v>Si</v>
      </c>
      <c r="J162" s="134" t="str">
        <f>VLOOKUP(E162,VIP!$A$2:$O12442,8,FALSE)</f>
        <v>Si</v>
      </c>
      <c r="K162" s="134" t="str">
        <f>VLOOKUP(E162,VIP!$A$2:$O16016,6,0)</f>
        <v>NO</v>
      </c>
      <c r="L162" s="140" t="s">
        <v>2456</v>
      </c>
      <c r="M162" s="147" t="s">
        <v>2533</v>
      </c>
      <c r="N162" s="95" t="s">
        <v>2444</v>
      </c>
      <c r="O162" s="134" t="s">
        <v>2446</v>
      </c>
      <c r="P162" s="140"/>
      <c r="Q162" s="145">
        <v>44439.435729166667</v>
      </c>
    </row>
    <row r="163" spans="1:17" s="122" customFormat="1" ht="18" x14ac:dyDescent="0.25">
      <c r="A163" s="134" t="str">
        <f>VLOOKUP(E163,'LISTADO ATM'!$A$2:$C$901,3,0)</f>
        <v>NORTE</v>
      </c>
      <c r="B163" s="125">
        <v>3336007256</v>
      </c>
      <c r="C163" s="96">
        <v>44438.720925925925</v>
      </c>
      <c r="D163" s="96" t="s">
        <v>2175</v>
      </c>
      <c r="E163" s="125">
        <v>987</v>
      </c>
      <c r="F163" s="134" t="str">
        <f>VLOOKUP(E163,VIP!$A$2:$O15566,2,0)</f>
        <v>DRBR987</v>
      </c>
      <c r="G163" s="134" t="str">
        <f>VLOOKUP(E163,'LISTADO ATM'!$A$2:$B$900,2,0)</f>
        <v xml:space="preserve">ATM S/M Jumbo (Moca) </v>
      </c>
      <c r="H163" s="134" t="str">
        <f>VLOOKUP(E163,VIP!$A$2:$O20527,7,FALSE)</f>
        <v>Si</v>
      </c>
      <c r="I163" s="134" t="str">
        <f>VLOOKUP(E163,VIP!$A$2:$O12492,8,FALSE)</f>
        <v>Si</v>
      </c>
      <c r="J163" s="134" t="str">
        <f>VLOOKUP(E163,VIP!$A$2:$O12442,8,FALSE)</f>
        <v>Si</v>
      </c>
      <c r="K163" s="134" t="str">
        <f>VLOOKUP(E163,VIP!$A$2:$O16016,6,0)</f>
        <v>NO</v>
      </c>
      <c r="L163" s="140" t="s">
        <v>2456</v>
      </c>
      <c r="M163" s="147" t="s">
        <v>2533</v>
      </c>
      <c r="N163" s="147" t="s">
        <v>2722</v>
      </c>
      <c r="O163" s="134" t="s">
        <v>2581</v>
      </c>
      <c r="P163" s="140"/>
      <c r="Q163" s="145">
        <v>44439.435729166667</v>
      </c>
    </row>
    <row r="164" spans="1:17" s="122" customFormat="1" ht="18" x14ac:dyDescent="0.25">
      <c r="A164" s="134" t="str">
        <f>VLOOKUP(E164,'LISTADO ATM'!$A$2:$C$901,3,0)</f>
        <v>DISTRITO NACIONAL</v>
      </c>
      <c r="B164" s="125" t="s">
        <v>2666</v>
      </c>
      <c r="C164" s="96">
        <v>44439.033541666664</v>
      </c>
      <c r="D164" s="96" t="s">
        <v>2174</v>
      </c>
      <c r="E164" s="125">
        <v>24</v>
      </c>
      <c r="F164" s="134" t="str">
        <f>VLOOKUP(E164,VIP!$A$2:$O15605,2,0)</f>
        <v>DRBR024</v>
      </c>
      <c r="G164" s="134" t="str">
        <f>VLOOKUP(E164,'LISTADO ATM'!$A$2:$B$900,2,0)</f>
        <v xml:space="preserve">ATM Oficina Eusebio Manzueta </v>
      </c>
      <c r="H164" s="134" t="str">
        <f>VLOOKUP(E164,VIP!$A$2:$O20566,7,FALSE)</f>
        <v>No</v>
      </c>
      <c r="I164" s="134" t="str">
        <f>VLOOKUP(E164,VIP!$A$2:$O12531,8,FALSE)</f>
        <v>No</v>
      </c>
      <c r="J164" s="134" t="str">
        <f>VLOOKUP(E164,VIP!$A$2:$O12481,8,FALSE)</f>
        <v>No</v>
      </c>
      <c r="K164" s="134" t="str">
        <f>VLOOKUP(E164,VIP!$A$2:$O16055,6,0)</f>
        <v>NO</v>
      </c>
      <c r="L164" s="140" t="s">
        <v>2456</v>
      </c>
      <c r="M164" s="147" t="s">
        <v>2533</v>
      </c>
      <c r="N164" s="95" t="s">
        <v>2444</v>
      </c>
      <c r="O164" s="134" t="s">
        <v>2446</v>
      </c>
      <c r="P164" s="140"/>
      <c r="Q164" s="145">
        <v>44439.616724537038</v>
      </c>
    </row>
    <row r="165" spans="1:17" s="122" customFormat="1" ht="18" x14ac:dyDescent="0.25">
      <c r="A165" s="134" t="str">
        <f>VLOOKUP(E165,'LISTADO ATM'!$A$2:$C$901,3,0)</f>
        <v>DISTRITO NACIONAL</v>
      </c>
      <c r="B165" s="125">
        <v>3336007389</v>
      </c>
      <c r="C165" s="96">
        <v>44438.891342592593</v>
      </c>
      <c r="D165" s="96" t="s">
        <v>2174</v>
      </c>
      <c r="E165" s="125">
        <v>85</v>
      </c>
      <c r="F165" s="134" t="str">
        <f>VLOOKUP(E165,VIP!$A$2:$O15585,2,0)</f>
        <v>DRBR085</v>
      </c>
      <c r="G165" s="134" t="str">
        <f>VLOOKUP(E165,'LISTADO ATM'!$A$2:$B$900,2,0)</f>
        <v xml:space="preserve">ATM Oficina San Isidro (Fuerza Aérea) </v>
      </c>
      <c r="H165" s="134" t="str">
        <f>VLOOKUP(E165,VIP!$A$2:$O20546,7,FALSE)</f>
        <v>Si</v>
      </c>
      <c r="I165" s="134" t="str">
        <f>VLOOKUP(E165,VIP!$A$2:$O12511,8,FALSE)</f>
        <v>Si</v>
      </c>
      <c r="J165" s="134" t="str">
        <f>VLOOKUP(E165,VIP!$A$2:$O12461,8,FALSE)</f>
        <v>Si</v>
      </c>
      <c r="K165" s="134" t="str">
        <f>VLOOKUP(E165,VIP!$A$2:$O16035,6,0)</f>
        <v>NO</v>
      </c>
      <c r="L165" s="140" t="s">
        <v>2456</v>
      </c>
      <c r="M165" s="147" t="s">
        <v>2533</v>
      </c>
      <c r="N165" s="95" t="s">
        <v>2444</v>
      </c>
      <c r="O165" s="134" t="s">
        <v>2446</v>
      </c>
      <c r="P165" s="140"/>
      <c r="Q165" s="145">
        <v>44439.616724537038</v>
      </c>
    </row>
    <row r="166" spans="1:17" s="122" customFormat="1" ht="18" x14ac:dyDescent="0.25">
      <c r="A166" s="134" t="str">
        <f>VLOOKUP(E166,'LISTADO ATM'!$A$2:$C$901,3,0)</f>
        <v>DISTRITO NACIONAL</v>
      </c>
      <c r="B166" s="125">
        <v>3336006956</v>
      </c>
      <c r="C166" s="96">
        <v>44438.633622685185</v>
      </c>
      <c r="D166" s="96" t="s">
        <v>2174</v>
      </c>
      <c r="E166" s="125">
        <v>264</v>
      </c>
      <c r="F166" s="134" t="str">
        <f>VLOOKUP(E166,VIP!$A$2:$O15577,2,0)</f>
        <v>DRBR264</v>
      </c>
      <c r="G166" s="134" t="str">
        <f>VLOOKUP(E166,'LISTADO ATM'!$A$2:$B$900,2,0)</f>
        <v xml:space="preserve">ATM S/M Nacional Independencia </v>
      </c>
      <c r="H166" s="134" t="str">
        <f>VLOOKUP(E166,VIP!$A$2:$O20538,7,FALSE)</f>
        <v>Si</v>
      </c>
      <c r="I166" s="134" t="str">
        <f>VLOOKUP(E166,VIP!$A$2:$O12503,8,FALSE)</f>
        <v>Si</v>
      </c>
      <c r="J166" s="134" t="str">
        <f>VLOOKUP(E166,VIP!$A$2:$O12453,8,FALSE)</f>
        <v>Si</v>
      </c>
      <c r="K166" s="134" t="str">
        <f>VLOOKUP(E166,VIP!$A$2:$O16027,6,0)</f>
        <v>SI</v>
      </c>
      <c r="L166" s="140" t="s">
        <v>2456</v>
      </c>
      <c r="M166" s="147" t="s">
        <v>2533</v>
      </c>
      <c r="N166" s="147" t="s">
        <v>2722</v>
      </c>
      <c r="O166" s="134" t="s">
        <v>2446</v>
      </c>
      <c r="P166" s="140"/>
      <c r="Q166" s="145">
        <v>44439.616724537038</v>
      </c>
    </row>
    <row r="167" spans="1:17" s="122" customFormat="1" ht="18" x14ac:dyDescent="0.25">
      <c r="A167" s="134" t="str">
        <f>VLOOKUP(E167,'LISTADO ATM'!$A$2:$C$901,3,0)</f>
        <v>DISTRITO NACIONAL</v>
      </c>
      <c r="B167" s="125">
        <v>3336007143</v>
      </c>
      <c r="C167" s="96">
        <v>44438.693807870368</v>
      </c>
      <c r="D167" s="96" t="s">
        <v>2174</v>
      </c>
      <c r="E167" s="125">
        <v>394</v>
      </c>
      <c r="F167" s="134" t="str">
        <f>VLOOKUP(E167,VIP!$A$2:$O15576,2,0)</f>
        <v>DRBR394</v>
      </c>
      <c r="G167" s="134" t="str">
        <f>VLOOKUP(E167,'LISTADO ATM'!$A$2:$B$900,2,0)</f>
        <v xml:space="preserve">ATM Multicentro La Sirena Luperón </v>
      </c>
      <c r="H167" s="134" t="str">
        <f>VLOOKUP(E167,VIP!$A$2:$O20537,7,FALSE)</f>
        <v>Si</v>
      </c>
      <c r="I167" s="134" t="str">
        <f>VLOOKUP(E167,VIP!$A$2:$O12502,8,FALSE)</f>
        <v>Si</v>
      </c>
      <c r="J167" s="134" t="str">
        <f>VLOOKUP(E167,VIP!$A$2:$O12452,8,FALSE)</f>
        <v>Si</v>
      </c>
      <c r="K167" s="134" t="str">
        <f>VLOOKUP(E167,VIP!$A$2:$O16026,6,0)</f>
        <v>NO</v>
      </c>
      <c r="L167" s="140" t="s">
        <v>2456</v>
      </c>
      <c r="M167" s="147" t="s">
        <v>2533</v>
      </c>
      <c r="N167" s="95" t="s">
        <v>2444</v>
      </c>
      <c r="O167" s="134" t="s">
        <v>2446</v>
      </c>
      <c r="P167" s="140"/>
      <c r="Q167" s="145">
        <v>44439.616724537038</v>
      </c>
    </row>
    <row r="168" spans="1:17" s="122" customFormat="1" ht="18" x14ac:dyDescent="0.25">
      <c r="A168" s="134" t="str">
        <f>VLOOKUP(E168,'LISTADO ATM'!$A$2:$C$901,3,0)</f>
        <v>DISTRITO NACIONAL</v>
      </c>
      <c r="B168" s="125">
        <v>3336005529</v>
      </c>
      <c r="C168" s="96">
        <v>44437.51771990741</v>
      </c>
      <c r="D168" s="96" t="s">
        <v>2174</v>
      </c>
      <c r="E168" s="125">
        <v>422</v>
      </c>
      <c r="F168" s="134" t="str">
        <f>VLOOKUP(E168,VIP!$A$2:$O15602,2,0)</f>
        <v>DRBR422</v>
      </c>
      <c r="G168" s="134" t="str">
        <f>VLOOKUP(E168,'LISTADO ATM'!$A$2:$B$900,2,0)</f>
        <v xml:space="preserve">ATM Olé Manoguayabo </v>
      </c>
      <c r="H168" s="134" t="str">
        <f>VLOOKUP(E168,VIP!$A$2:$O20563,7,FALSE)</f>
        <v>Si</v>
      </c>
      <c r="I168" s="134" t="str">
        <f>VLOOKUP(E168,VIP!$A$2:$O12528,8,FALSE)</f>
        <v>Si</v>
      </c>
      <c r="J168" s="134" t="str">
        <f>VLOOKUP(E168,VIP!$A$2:$O12478,8,FALSE)</f>
        <v>Si</v>
      </c>
      <c r="K168" s="134" t="str">
        <f>VLOOKUP(E168,VIP!$A$2:$O16052,6,0)</f>
        <v>NO</v>
      </c>
      <c r="L168" s="140" t="s">
        <v>2456</v>
      </c>
      <c r="M168" s="147" t="s">
        <v>2533</v>
      </c>
      <c r="N168" s="147" t="s">
        <v>2722</v>
      </c>
      <c r="O168" s="134" t="s">
        <v>2446</v>
      </c>
      <c r="P168" s="140"/>
      <c r="Q168" s="145">
        <v>44439.616724537038</v>
      </c>
    </row>
    <row r="169" spans="1:17" s="122" customFormat="1" ht="18" x14ac:dyDescent="0.25">
      <c r="A169" s="134" t="str">
        <f>VLOOKUP(E169,'LISTADO ATM'!$A$2:$C$901,3,0)</f>
        <v>ESTE</v>
      </c>
      <c r="B169" s="125">
        <v>3336005392</v>
      </c>
      <c r="C169" s="96">
        <v>44436.647152777776</v>
      </c>
      <c r="D169" s="96" t="s">
        <v>2174</v>
      </c>
      <c r="E169" s="125">
        <v>427</v>
      </c>
      <c r="F169" s="134" t="str">
        <f>VLOOKUP(E169,VIP!$A$2:$O15566,2,0)</f>
        <v>DRBR427</v>
      </c>
      <c r="G169" s="134" t="str">
        <f>VLOOKUP(E169,'LISTADO ATM'!$A$2:$B$900,2,0)</f>
        <v xml:space="preserve">ATM Almacenes Iberia (Hato Mayor) </v>
      </c>
      <c r="H169" s="134" t="str">
        <f>VLOOKUP(E169,VIP!$A$2:$O20527,7,FALSE)</f>
        <v>Si</v>
      </c>
      <c r="I169" s="134" t="str">
        <f>VLOOKUP(E169,VIP!$A$2:$O12492,8,FALSE)</f>
        <v>Si</v>
      </c>
      <c r="J169" s="134" t="str">
        <f>VLOOKUP(E169,VIP!$A$2:$O12442,8,FALSE)</f>
        <v>Si</v>
      </c>
      <c r="K169" s="134" t="str">
        <f>VLOOKUP(E169,VIP!$A$2:$O16016,6,0)</f>
        <v>NO</v>
      </c>
      <c r="L169" s="140" t="s">
        <v>2456</v>
      </c>
      <c r="M169" s="147" t="s">
        <v>2533</v>
      </c>
      <c r="N169" s="95" t="s">
        <v>2444</v>
      </c>
      <c r="O169" s="134" t="s">
        <v>2446</v>
      </c>
      <c r="P169" s="140"/>
      <c r="Q169" s="145">
        <v>44439.616724537038</v>
      </c>
    </row>
    <row r="170" spans="1:17" s="122" customFormat="1" ht="18" x14ac:dyDescent="0.25">
      <c r="A170" s="134" t="str">
        <f>VLOOKUP(E170,'LISTADO ATM'!$A$2:$C$901,3,0)</f>
        <v>DISTRITO NACIONAL</v>
      </c>
      <c r="B170" s="125">
        <v>3336007340</v>
      </c>
      <c r="C170" s="96">
        <v>44438.780069444445</v>
      </c>
      <c r="D170" s="96" t="s">
        <v>2174</v>
      </c>
      <c r="E170" s="125">
        <v>788</v>
      </c>
      <c r="F170" s="134" t="str">
        <f>VLOOKUP(E170,VIP!$A$2:$O15567,2,0)</f>
        <v>DRBR452</v>
      </c>
      <c r="G170" s="134" t="str">
        <f>VLOOKUP(E170,'LISTADO ATM'!$A$2:$B$900,2,0)</f>
        <v xml:space="preserve">ATM Relaciones Exteriores (Cancillería) </v>
      </c>
      <c r="H170" s="134" t="str">
        <f>VLOOKUP(E170,VIP!$A$2:$O20528,7,FALSE)</f>
        <v>No</v>
      </c>
      <c r="I170" s="134" t="str">
        <f>VLOOKUP(E170,VIP!$A$2:$O12493,8,FALSE)</f>
        <v>No</v>
      </c>
      <c r="J170" s="134" t="str">
        <f>VLOOKUP(E170,VIP!$A$2:$O12443,8,FALSE)</f>
        <v>No</v>
      </c>
      <c r="K170" s="134" t="str">
        <f>VLOOKUP(E170,VIP!$A$2:$O16017,6,0)</f>
        <v>NO</v>
      </c>
      <c r="L170" s="140" t="s">
        <v>2456</v>
      </c>
      <c r="M170" s="147" t="s">
        <v>2533</v>
      </c>
      <c r="N170" s="95" t="s">
        <v>2444</v>
      </c>
      <c r="O170" s="134" t="s">
        <v>2446</v>
      </c>
      <c r="P170" s="140"/>
      <c r="Q170" s="145">
        <v>44439.616724537038</v>
      </c>
    </row>
    <row r="171" spans="1:17" s="122" customFormat="1" ht="18" x14ac:dyDescent="0.25">
      <c r="A171" s="134" t="str">
        <f>VLOOKUP(E171,'LISTADO ATM'!$A$2:$C$901,3,0)</f>
        <v>DISTRITO NACIONAL</v>
      </c>
      <c r="B171" s="125">
        <v>3336005533</v>
      </c>
      <c r="C171" s="96">
        <v>44437.522013888891</v>
      </c>
      <c r="D171" s="96" t="s">
        <v>2174</v>
      </c>
      <c r="E171" s="125">
        <v>813</v>
      </c>
      <c r="F171" s="134" t="str">
        <f>VLOOKUP(E171,VIP!$A$2:$O15598,2,0)</f>
        <v>DRBR815</v>
      </c>
      <c r="G171" s="134" t="str">
        <f>VLOOKUP(E171,'LISTADO ATM'!$A$2:$B$900,2,0)</f>
        <v>ATM Occidental Mall</v>
      </c>
      <c r="H171" s="134" t="str">
        <f>VLOOKUP(E171,VIP!$A$2:$O20559,7,FALSE)</f>
        <v>Si</v>
      </c>
      <c r="I171" s="134" t="str">
        <f>VLOOKUP(E171,VIP!$A$2:$O12524,8,FALSE)</f>
        <v>Si</v>
      </c>
      <c r="J171" s="134" t="str">
        <f>VLOOKUP(E171,VIP!$A$2:$O12474,8,FALSE)</f>
        <v>Si</v>
      </c>
      <c r="K171" s="134" t="str">
        <f>VLOOKUP(E171,VIP!$A$2:$O16048,6,0)</f>
        <v>NO</v>
      </c>
      <c r="L171" s="140" t="s">
        <v>2456</v>
      </c>
      <c r="M171" s="147" t="s">
        <v>2533</v>
      </c>
      <c r="N171" s="95" t="s">
        <v>2444</v>
      </c>
      <c r="O171" s="134" t="s">
        <v>2446</v>
      </c>
      <c r="P171" s="140"/>
      <c r="Q171" s="145">
        <v>44439.616724537038</v>
      </c>
    </row>
    <row r="172" spans="1:17" s="122" customFormat="1" ht="18" x14ac:dyDescent="0.25">
      <c r="A172" s="134" t="str">
        <f>VLOOKUP(E172,'LISTADO ATM'!$A$2:$C$901,3,0)</f>
        <v>ESTE</v>
      </c>
      <c r="B172" s="125">
        <v>3336007365</v>
      </c>
      <c r="C172" s="96">
        <v>44438.834513888891</v>
      </c>
      <c r="D172" s="96" t="s">
        <v>2174</v>
      </c>
      <c r="E172" s="125">
        <v>933</v>
      </c>
      <c r="F172" s="134" t="str">
        <f>VLOOKUP(E172,VIP!$A$2:$O15586,2,0)</f>
        <v>DRBR933</v>
      </c>
      <c r="G172" s="134" t="str">
        <f>VLOOKUP(E172,'LISTADO ATM'!$A$2:$B$900,2,0)</f>
        <v>ATM Hotel Dreams Punta Cana II</v>
      </c>
      <c r="H172" s="134" t="str">
        <f>VLOOKUP(E172,VIP!$A$2:$O20547,7,FALSE)</f>
        <v>Si</v>
      </c>
      <c r="I172" s="134" t="str">
        <f>VLOOKUP(E172,VIP!$A$2:$O12512,8,FALSE)</f>
        <v>Si</v>
      </c>
      <c r="J172" s="134" t="str">
        <f>VLOOKUP(E172,VIP!$A$2:$O12462,8,FALSE)</f>
        <v>Si</v>
      </c>
      <c r="K172" s="134" t="str">
        <f>VLOOKUP(E172,VIP!$A$2:$O16036,6,0)</f>
        <v>NO</v>
      </c>
      <c r="L172" s="140" t="s">
        <v>2456</v>
      </c>
      <c r="M172" s="147" t="s">
        <v>2533</v>
      </c>
      <c r="N172" s="95" t="s">
        <v>2444</v>
      </c>
      <c r="O172" s="134" t="s">
        <v>2446</v>
      </c>
      <c r="P172" s="140"/>
      <c r="Q172" s="145">
        <v>44439.616724537038</v>
      </c>
    </row>
    <row r="173" spans="1:17" s="122" customFormat="1" ht="18" x14ac:dyDescent="0.25">
      <c r="A173" s="134" t="str">
        <f>VLOOKUP(E173,'LISTADO ATM'!$A$2:$C$901,3,0)</f>
        <v>NORTE</v>
      </c>
      <c r="B173" s="125" t="s">
        <v>2748</v>
      </c>
      <c r="C173" s="96">
        <v>44439.594317129631</v>
      </c>
      <c r="D173" s="96" t="s">
        <v>2175</v>
      </c>
      <c r="E173" s="125">
        <v>857</v>
      </c>
      <c r="F173" s="134" t="str">
        <f>VLOOKUP(E173,VIP!$A$2:$O15578,2,0)</f>
        <v>DRBR857</v>
      </c>
      <c r="G173" s="134" t="str">
        <f>VLOOKUP(E173,'LISTADO ATM'!$A$2:$B$900,2,0)</f>
        <v xml:space="preserve">ATM Oficina Los Alamos </v>
      </c>
      <c r="H173" s="134" t="str">
        <f>VLOOKUP(E173,VIP!$A$2:$O20539,7,FALSE)</f>
        <v>Si</v>
      </c>
      <c r="I173" s="134" t="str">
        <f>VLOOKUP(E173,VIP!$A$2:$O12504,8,FALSE)</f>
        <v>Si</v>
      </c>
      <c r="J173" s="134" t="str">
        <f>VLOOKUP(E173,VIP!$A$2:$O12454,8,FALSE)</f>
        <v>Si</v>
      </c>
      <c r="K173" s="134" t="str">
        <f>VLOOKUP(E173,VIP!$A$2:$O16028,6,0)</f>
        <v>NO</v>
      </c>
      <c r="L173" s="140" t="s">
        <v>2456</v>
      </c>
      <c r="M173" s="147" t="s">
        <v>2533</v>
      </c>
      <c r="N173" s="95" t="s">
        <v>2444</v>
      </c>
      <c r="O173" s="134" t="s">
        <v>2581</v>
      </c>
      <c r="P173" s="140"/>
      <c r="Q173" s="145" t="s">
        <v>2878</v>
      </c>
    </row>
    <row r="174" spans="1:17" s="122" customFormat="1" ht="18" x14ac:dyDescent="0.25">
      <c r="A174" s="134" t="str">
        <f>VLOOKUP(E174,'LISTADO ATM'!$A$2:$C$901,3,0)</f>
        <v>ESTE</v>
      </c>
      <c r="B174" s="125">
        <v>3336005527</v>
      </c>
      <c r="C174" s="96">
        <v>44437.514201388891</v>
      </c>
      <c r="D174" s="96" t="s">
        <v>2174</v>
      </c>
      <c r="E174" s="125">
        <v>104</v>
      </c>
      <c r="F174" s="134" t="str">
        <f>VLOOKUP(E174,VIP!$A$2:$O15604,2,0)</f>
        <v>DRBR104</v>
      </c>
      <c r="G174" s="134" t="str">
        <f>VLOOKUP(E174,'LISTADO ATM'!$A$2:$B$900,2,0)</f>
        <v xml:space="preserve">ATM Jumbo Higuey </v>
      </c>
      <c r="H174" s="134" t="str">
        <f>VLOOKUP(E174,VIP!$A$2:$O20565,7,FALSE)</f>
        <v>Si</v>
      </c>
      <c r="I174" s="134" t="str">
        <f>VLOOKUP(E174,VIP!$A$2:$O12530,8,FALSE)</f>
        <v>Si</v>
      </c>
      <c r="J174" s="134" t="str">
        <f>VLOOKUP(E174,VIP!$A$2:$O12480,8,FALSE)</f>
        <v>Si</v>
      </c>
      <c r="K174" s="134" t="str">
        <f>VLOOKUP(E174,VIP!$A$2:$O16054,6,0)</f>
        <v>NO</v>
      </c>
      <c r="L174" s="140" t="s">
        <v>2456</v>
      </c>
      <c r="M174" s="147" t="s">
        <v>2533</v>
      </c>
      <c r="N174" s="95" t="s">
        <v>2444</v>
      </c>
      <c r="O174" s="134" t="s">
        <v>2446</v>
      </c>
      <c r="P174" s="140"/>
      <c r="Q174" s="145" t="s">
        <v>2877</v>
      </c>
    </row>
    <row r="175" spans="1:17" s="122" customFormat="1" ht="18" x14ac:dyDescent="0.25">
      <c r="A175" s="134" t="str">
        <f>VLOOKUP(E175,'LISTADO ATM'!$A$2:$C$901,3,0)</f>
        <v>DISTRITO NACIONAL</v>
      </c>
      <c r="B175" s="125" t="s">
        <v>2839</v>
      </c>
      <c r="C175" s="96">
        <v>44439.732395833336</v>
      </c>
      <c r="D175" s="96" t="s">
        <v>2174</v>
      </c>
      <c r="E175" s="125">
        <v>904</v>
      </c>
      <c r="F175" s="134" t="str">
        <f>VLOOKUP(E175,VIP!$A$2:$O15599,2,0)</f>
        <v>DRBR24B</v>
      </c>
      <c r="G175" s="134" t="str">
        <f>VLOOKUP(E175,'LISTADO ATM'!$A$2:$B$900,2,0)</f>
        <v xml:space="preserve">ATM Oficina Multicentro La Sirena Churchill </v>
      </c>
      <c r="H175" s="134" t="str">
        <f>VLOOKUP(E175,VIP!$A$2:$O20560,7,FALSE)</f>
        <v>Si</v>
      </c>
      <c r="I175" s="134" t="str">
        <f>VLOOKUP(E175,VIP!$A$2:$O12525,8,FALSE)</f>
        <v>Si</v>
      </c>
      <c r="J175" s="134" t="str">
        <f>VLOOKUP(E175,VIP!$A$2:$O12475,8,FALSE)</f>
        <v>Si</v>
      </c>
      <c r="K175" s="134" t="str">
        <f>VLOOKUP(E175,VIP!$A$2:$O16049,6,0)</f>
        <v>SI</v>
      </c>
      <c r="L175" s="140" t="s">
        <v>2456</v>
      </c>
      <c r="M175" s="147" t="s">
        <v>2533</v>
      </c>
      <c r="N175" s="95" t="s">
        <v>2625</v>
      </c>
      <c r="O175" s="134" t="s">
        <v>2446</v>
      </c>
      <c r="P175" s="140"/>
      <c r="Q175" s="145" t="s">
        <v>2875</v>
      </c>
    </row>
    <row r="176" spans="1:17" s="122" customFormat="1" ht="18" x14ac:dyDescent="0.25">
      <c r="A176" s="134" t="str">
        <f>VLOOKUP(E176,'LISTADO ATM'!$A$2:$C$901,3,0)</f>
        <v>DISTRITO NACIONAL</v>
      </c>
      <c r="B176" s="125">
        <v>3336004651</v>
      </c>
      <c r="C176" s="96">
        <v>44435.587025462963</v>
      </c>
      <c r="D176" s="96" t="s">
        <v>2174</v>
      </c>
      <c r="E176" s="125">
        <v>2</v>
      </c>
      <c r="F176" s="134" t="str">
        <f>VLOOKUP(E176,VIP!$A$2:$O15463,2,0)</f>
        <v>DRBR002</v>
      </c>
      <c r="G176" s="134" t="str">
        <f>VLOOKUP(E176,'LISTADO ATM'!$A$2:$B$900,2,0)</f>
        <v>ATM Autoservicio Padre Castellano</v>
      </c>
      <c r="H176" s="134" t="str">
        <f>VLOOKUP(E176,VIP!$A$2:$O20424,7,FALSE)</f>
        <v>Si</v>
      </c>
      <c r="I176" s="134" t="str">
        <f>VLOOKUP(E176,VIP!$A$2:$O12389,8,FALSE)</f>
        <v>Si</v>
      </c>
      <c r="J176" s="134" t="str">
        <f>VLOOKUP(E176,VIP!$A$2:$O12339,8,FALSE)</f>
        <v>Si</v>
      </c>
      <c r="K176" s="134" t="str">
        <f>VLOOKUP(E176,VIP!$A$2:$O15913,6,0)</f>
        <v>NO</v>
      </c>
      <c r="L176" s="140" t="s">
        <v>2213</v>
      </c>
      <c r="M176" s="95" t="s">
        <v>2438</v>
      </c>
      <c r="N176" s="95" t="s">
        <v>2625</v>
      </c>
      <c r="O176" s="134" t="s">
        <v>2446</v>
      </c>
      <c r="P176" s="140"/>
      <c r="Q176" s="128" t="s">
        <v>2213</v>
      </c>
    </row>
    <row r="177" spans="1:17" s="122" customFormat="1" ht="18" x14ac:dyDescent="0.25">
      <c r="A177" s="134" t="str">
        <f>VLOOKUP(E177,'LISTADO ATM'!$A$2:$C$901,3,0)</f>
        <v>DISTRITO NACIONAL</v>
      </c>
      <c r="B177" s="125">
        <v>3336000027</v>
      </c>
      <c r="C177" s="96">
        <v>44432.61141203704</v>
      </c>
      <c r="D177" s="96" t="s">
        <v>2174</v>
      </c>
      <c r="E177" s="125">
        <v>14</v>
      </c>
      <c r="F177" s="134" t="str">
        <f>VLOOKUP(E177,VIP!$A$2:$O15406,2,0)</f>
        <v>DRBR014</v>
      </c>
      <c r="G177" s="134" t="str">
        <f>VLOOKUP(E177,'LISTADO ATM'!$A$2:$B$900,2,0)</f>
        <v xml:space="preserve">ATM Oficina Aeropuerto Las Américas I </v>
      </c>
      <c r="H177" s="134" t="str">
        <f>VLOOKUP(E177,VIP!$A$2:$O20367,7,FALSE)</f>
        <v>Si</v>
      </c>
      <c r="I177" s="134" t="str">
        <f>VLOOKUP(E177,VIP!$A$2:$O12332,8,FALSE)</f>
        <v>Si</v>
      </c>
      <c r="J177" s="134" t="str">
        <f>VLOOKUP(E177,VIP!$A$2:$O12282,8,FALSE)</f>
        <v>Si</v>
      </c>
      <c r="K177" s="134" t="str">
        <f>VLOOKUP(E177,VIP!$A$2:$O15856,6,0)</f>
        <v>NO</v>
      </c>
      <c r="L177" s="140" t="s">
        <v>2213</v>
      </c>
      <c r="M177" s="95" t="s">
        <v>2438</v>
      </c>
      <c r="N177" s="95" t="s">
        <v>2444</v>
      </c>
      <c r="O177" s="134" t="s">
        <v>2446</v>
      </c>
      <c r="P177" s="140"/>
      <c r="Q177" s="128" t="s">
        <v>2213</v>
      </c>
    </row>
    <row r="178" spans="1:17" s="122" customFormat="1" ht="18" x14ac:dyDescent="0.25">
      <c r="A178" s="134" t="str">
        <f>VLOOKUP(E178,'LISTADO ATM'!$A$2:$C$901,3,0)</f>
        <v>DISTRITO NACIONAL</v>
      </c>
      <c r="B178" s="125">
        <v>3336005598</v>
      </c>
      <c r="C178" s="96">
        <v>44437.740613425929</v>
      </c>
      <c r="D178" s="96" t="s">
        <v>2174</v>
      </c>
      <c r="E178" s="125">
        <v>36</v>
      </c>
      <c r="F178" s="134" t="str">
        <f>VLOOKUP(E178,VIP!$A$2:$O15572,2,0)</f>
        <v>DRBR036</v>
      </c>
      <c r="G178" s="134" t="str">
        <f>VLOOKUP(E178,'LISTADO ATM'!$A$2:$B$900,2,0)</f>
        <v xml:space="preserve">ATM Banco Central </v>
      </c>
      <c r="H178" s="134" t="str">
        <f>VLOOKUP(E178,VIP!$A$2:$O20533,7,FALSE)</f>
        <v>Si</v>
      </c>
      <c r="I178" s="134" t="str">
        <f>VLOOKUP(E178,VIP!$A$2:$O12498,8,FALSE)</f>
        <v>Si</v>
      </c>
      <c r="J178" s="134" t="str">
        <f>VLOOKUP(E178,VIP!$A$2:$O12448,8,FALSE)</f>
        <v>Si</v>
      </c>
      <c r="K178" s="134" t="str">
        <f>VLOOKUP(E178,VIP!$A$2:$O16022,6,0)</f>
        <v>SI</v>
      </c>
      <c r="L178" s="140" t="s">
        <v>2213</v>
      </c>
      <c r="M178" s="95" t="s">
        <v>2438</v>
      </c>
      <c r="N178" s="95" t="s">
        <v>2444</v>
      </c>
      <c r="O178" s="134" t="s">
        <v>2446</v>
      </c>
      <c r="P178" s="140"/>
      <c r="Q178" s="128" t="s">
        <v>2213</v>
      </c>
    </row>
    <row r="179" spans="1:17" s="122" customFormat="1" ht="18" x14ac:dyDescent="0.25">
      <c r="A179" s="134" t="str">
        <f>VLOOKUP(E179,'LISTADO ATM'!$A$2:$C$901,3,0)</f>
        <v>NORTE</v>
      </c>
      <c r="B179" s="125" t="s">
        <v>2844</v>
      </c>
      <c r="C179" s="96">
        <v>44439.693472222221</v>
      </c>
      <c r="D179" s="96" t="s">
        <v>2175</v>
      </c>
      <c r="E179" s="125">
        <v>97</v>
      </c>
      <c r="F179" s="134" t="str">
        <f>VLOOKUP(E179,VIP!$A$2:$O15604,2,0)</f>
        <v>DRBR097</v>
      </c>
      <c r="G179" s="134" t="str">
        <f>VLOOKUP(E179,'LISTADO ATM'!$A$2:$B$900,2,0)</f>
        <v xml:space="preserve">ATM Oficina Villa Riva </v>
      </c>
      <c r="H179" s="134" t="str">
        <f>VLOOKUP(E179,VIP!$A$2:$O20565,7,FALSE)</f>
        <v>Si</v>
      </c>
      <c r="I179" s="134" t="str">
        <f>VLOOKUP(E179,VIP!$A$2:$O12530,8,FALSE)</f>
        <v>Si</v>
      </c>
      <c r="J179" s="134" t="str">
        <f>VLOOKUP(E179,VIP!$A$2:$O12480,8,FALSE)</f>
        <v>Si</v>
      </c>
      <c r="K179" s="134" t="str">
        <f>VLOOKUP(E179,VIP!$A$2:$O16054,6,0)</f>
        <v>NO</v>
      </c>
      <c r="L179" s="140" t="s">
        <v>2213</v>
      </c>
      <c r="M179" s="95" t="s">
        <v>2438</v>
      </c>
      <c r="N179" s="95" t="s">
        <v>2444</v>
      </c>
      <c r="O179" s="134" t="s">
        <v>2581</v>
      </c>
      <c r="P179" s="140"/>
      <c r="Q179" s="128" t="s">
        <v>2213</v>
      </c>
    </row>
    <row r="180" spans="1:17" s="122" customFormat="1" ht="18" x14ac:dyDescent="0.25">
      <c r="A180" s="134" t="str">
        <f>VLOOKUP(E180,'LISTADO ATM'!$A$2:$C$901,3,0)</f>
        <v>ESTE</v>
      </c>
      <c r="B180" s="125" t="s">
        <v>2640</v>
      </c>
      <c r="C180" s="96">
        <v>44439.210335648146</v>
      </c>
      <c r="D180" s="96" t="s">
        <v>2174</v>
      </c>
      <c r="E180" s="125">
        <v>111</v>
      </c>
      <c r="F180" s="134" t="str">
        <f>VLOOKUP(E180,VIP!$A$2:$O15578,2,0)</f>
        <v>DRBR111</v>
      </c>
      <c r="G180" s="134" t="str">
        <f>VLOOKUP(E180,'LISTADO ATM'!$A$2:$B$900,2,0)</f>
        <v xml:space="preserve">ATM Oficina San Pedro </v>
      </c>
      <c r="H180" s="134" t="str">
        <f>VLOOKUP(E180,VIP!$A$2:$O20539,7,FALSE)</f>
        <v>Si</v>
      </c>
      <c r="I180" s="134" t="str">
        <f>VLOOKUP(E180,VIP!$A$2:$O12504,8,FALSE)</f>
        <v>Si</v>
      </c>
      <c r="J180" s="134" t="str">
        <f>VLOOKUP(E180,VIP!$A$2:$O12454,8,FALSE)</f>
        <v>Si</v>
      </c>
      <c r="K180" s="134" t="str">
        <f>VLOOKUP(E180,VIP!$A$2:$O16028,6,0)</f>
        <v>SI</v>
      </c>
      <c r="L180" s="140" t="s">
        <v>2213</v>
      </c>
      <c r="M180" s="95" t="s">
        <v>2438</v>
      </c>
      <c r="N180" s="95" t="s">
        <v>2444</v>
      </c>
      <c r="O180" s="134" t="s">
        <v>2446</v>
      </c>
      <c r="P180" s="140"/>
      <c r="Q180" s="128" t="s">
        <v>2213</v>
      </c>
    </row>
    <row r="181" spans="1:17" s="122" customFormat="1" ht="18" x14ac:dyDescent="0.25">
      <c r="A181" s="134" t="str">
        <f>VLOOKUP(E181,'LISTADO ATM'!$A$2:$C$901,3,0)</f>
        <v>DISTRITO NACIONAL</v>
      </c>
      <c r="B181" s="125">
        <v>3336006213</v>
      </c>
      <c r="C181" s="96">
        <v>44438.440312500003</v>
      </c>
      <c r="D181" s="96" t="s">
        <v>2174</v>
      </c>
      <c r="E181" s="125">
        <v>113</v>
      </c>
      <c r="F181" s="134" t="str">
        <f>VLOOKUP(E181,VIP!$A$2:$O15571,2,0)</f>
        <v>DRBR113</v>
      </c>
      <c r="G181" s="134" t="str">
        <f>VLOOKUP(E181,'LISTADO ATM'!$A$2:$B$900,2,0)</f>
        <v xml:space="preserve">ATM Autoservicio Atalaya del Mar </v>
      </c>
      <c r="H181" s="134" t="str">
        <f>VLOOKUP(E181,VIP!$A$2:$O20532,7,FALSE)</f>
        <v>Si</v>
      </c>
      <c r="I181" s="134" t="str">
        <f>VLOOKUP(E181,VIP!$A$2:$O12497,8,FALSE)</f>
        <v>No</v>
      </c>
      <c r="J181" s="134" t="str">
        <f>VLOOKUP(E181,VIP!$A$2:$O12447,8,FALSE)</f>
        <v>No</v>
      </c>
      <c r="K181" s="134" t="str">
        <f>VLOOKUP(E181,VIP!$A$2:$O16021,6,0)</f>
        <v>NO</v>
      </c>
      <c r="L181" s="140" t="s">
        <v>2213</v>
      </c>
      <c r="M181" s="95" t="s">
        <v>2438</v>
      </c>
      <c r="N181" s="95" t="s">
        <v>2444</v>
      </c>
      <c r="O181" s="134" t="s">
        <v>2446</v>
      </c>
      <c r="P181" s="140"/>
      <c r="Q181" s="128" t="s">
        <v>2213</v>
      </c>
    </row>
    <row r="182" spans="1:17" s="122" customFormat="1" ht="18" x14ac:dyDescent="0.25">
      <c r="A182" s="134" t="str">
        <f>VLOOKUP(E182,'LISTADO ATM'!$A$2:$C$901,3,0)</f>
        <v>SUR</v>
      </c>
      <c r="B182" s="125" t="s">
        <v>2645</v>
      </c>
      <c r="C182" s="96">
        <v>44439.207777777781</v>
      </c>
      <c r="D182" s="96" t="s">
        <v>2174</v>
      </c>
      <c r="E182" s="125">
        <v>131</v>
      </c>
      <c r="F182" s="134" t="str">
        <f>VLOOKUP(E182,VIP!$A$2:$O15583,2,0)</f>
        <v>DRBR131</v>
      </c>
      <c r="G182" s="134" t="str">
        <f>VLOOKUP(E182,'LISTADO ATM'!$A$2:$B$900,2,0)</f>
        <v xml:space="preserve">ATM Oficina Baní I </v>
      </c>
      <c r="H182" s="134" t="str">
        <f>VLOOKUP(E182,VIP!$A$2:$O20544,7,FALSE)</f>
        <v>Si</v>
      </c>
      <c r="I182" s="134" t="str">
        <f>VLOOKUP(E182,VIP!$A$2:$O12509,8,FALSE)</f>
        <v>Si</v>
      </c>
      <c r="J182" s="134" t="str">
        <f>VLOOKUP(E182,VIP!$A$2:$O12459,8,FALSE)</f>
        <v>Si</v>
      </c>
      <c r="K182" s="134" t="str">
        <f>VLOOKUP(E182,VIP!$A$2:$O16033,6,0)</f>
        <v>NO</v>
      </c>
      <c r="L182" s="140" t="s">
        <v>2213</v>
      </c>
      <c r="M182" s="95" t="s">
        <v>2438</v>
      </c>
      <c r="N182" s="95" t="s">
        <v>2444</v>
      </c>
      <c r="O182" s="134" t="s">
        <v>2446</v>
      </c>
      <c r="P182" s="140"/>
      <c r="Q182" s="128" t="s">
        <v>2213</v>
      </c>
    </row>
    <row r="183" spans="1:17" s="122" customFormat="1" ht="18" x14ac:dyDescent="0.25">
      <c r="A183" s="134" t="str">
        <f>VLOOKUP(E183,'LISTADO ATM'!$A$2:$C$901,3,0)</f>
        <v>SUR</v>
      </c>
      <c r="B183" s="125">
        <v>3336007384</v>
      </c>
      <c r="C183" s="96">
        <v>44438.855092592596</v>
      </c>
      <c r="D183" s="96" t="s">
        <v>2174</v>
      </c>
      <c r="E183" s="125">
        <v>134</v>
      </c>
      <c r="F183" s="134" t="str">
        <f>VLOOKUP(E183,VIP!$A$2:$O15569,2,0)</f>
        <v>DRBR134</v>
      </c>
      <c r="G183" s="134" t="str">
        <f>VLOOKUP(E183,'LISTADO ATM'!$A$2:$B$900,2,0)</f>
        <v xml:space="preserve">ATM Oficina San José de Ocoa </v>
      </c>
      <c r="H183" s="134" t="str">
        <f>VLOOKUP(E183,VIP!$A$2:$O20530,7,FALSE)</f>
        <v>Si</v>
      </c>
      <c r="I183" s="134" t="str">
        <f>VLOOKUP(E183,VIP!$A$2:$O12495,8,FALSE)</f>
        <v>Si</v>
      </c>
      <c r="J183" s="134" t="str">
        <f>VLOOKUP(E183,VIP!$A$2:$O12445,8,FALSE)</f>
        <v>Si</v>
      </c>
      <c r="K183" s="134" t="str">
        <f>VLOOKUP(E183,VIP!$A$2:$O16019,6,0)</f>
        <v>SI</v>
      </c>
      <c r="L183" s="140" t="s">
        <v>2213</v>
      </c>
      <c r="M183" s="95" t="s">
        <v>2438</v>
      </c>
      <c r="N183" s="95" t="s">
        <v>2444</v>
      </c>
      <c r="O183" s="134" t="s">
        <v>2446</v>
      </c>
      <c r="P183" s="140"/>
      <c r="Q183" s="128" t="s">
        <v>2213</v>
      </c>
    </row>
    <row r="184" spans="1:17" s="122" customFormat="1" ht="18" x14ac:dyDescent="0.25">
      <c r="A184" s="134" t="str">
        <f>VLOOKUP(E184,'LISTADO ATM'!$A$2:$C$901,3,0)</f>
        <v>SUR</v>
      </c>
      <c r="B184" s="125" t="s">
        <v>2798</v>
      </c>
      <c r="C184" s="96">
        <v>44439.668587962966</v>
      </c>
      <c r="D184" s="96" t="s">
        <v>2174</v>
      </c>
      <c r="E184" s="125">
        <v>135</v>
      </c>
      <c r="F184" s="134" t="str">
        <f>VLOOKUP(E184,VIP!$A$2:$O15575,2,0)</f>
        <v>DRBR135</v>
      </c>
      <c r="G184" s="134" t="str">
        <f>VLOOKUP(E184,'LISTADO ATM'!$A$2:$B$900,2,0)</f>
        <v xml:space="preserve">ATM Oficina Las Dunas Baní </v>
      </c>
      <c r="H184" s="134" t="str">
        <f>VLOOKUP(E184,VIP!$A$2:$O20536,7,FALSE)</f>
        <v>Si</v>
      </c>
      <c r="I184" s="134" t="str">
        <f>VLOOKUP(E184,VIP!$A$2:$O12501,8,FALSE)</f>
        <v>Si</v>
      </c>
      <c r="J184" s="134" t="str">
        <f>VLOOKUP(E184,VIP!$A$2:$O12451,8,FALSE)</f>
        <v>Si</v>
      </c>
      <c r="K184" s="134" t="str">
        <f>VLOOKUP(E184,VIP!$A$2:$O16025,6,0)</f>
        <v>SI</v>
      </c>
      <c r="L184" s="140" t="s">
        <v>2213</v>
      </c>
      <c r="M184" s="95" t="s">
        <v>2438</v>
      </c>
      <c r="N184" s="95" t="s">
        <v>2444</v>
      </c>
      <c r="O184" s="134" t="s">
        <v>2446</v>
      </c>
      <c r="P184" s="140"/>
      <c r="Q184" s="128" t="s">
        <v>2213</v>
      </c>
    </row>
    <row r="185" spans="1:17" s="122" customFormat="1" ht="18" x14ac:dyDescent="0.25">
      <c r="A185" s="134" t="str">
        <f>VLOOKUP(E185,'LISTADO ATM'!$A$2:$C$901,3,0)</f>
        <v>NORTE</v>
      </c>
      <c r="B185" s="125">
        <v>3336007278</v>
      </c>
      <c r="C185" s="96">
        <v>44438.739756944444</v>
      </c>
      <c r="D185" s="96" t="s">
        <v>2175</v>
      </c>
      <c r="E185" s="125">
        <v>172</v>
      </c>
      <c r="F185" s="134" t="str">
        <f>VLOOKUP(E185,VIP!$A$2:$O15570,2,0)</f>
        <v>DRBR172</v>
      </c>
      <c r="G185" s="134" t="str">
        <f>VLOOKUP(E185,'LISTADO ATM'!$A$2:$B$900,2,0)</f>
        <v xml:space="preserve">ATM UNP Guaucí </v>
      </c>
      <c r="H185" s="134" t="str">
        <f>VLOOKUP(E185,VIP!$A$2:$O20531,7,FALSE)</f>
        <v>Si</v>
      </c>
      <c r="I185" s="134" t="str">
        <f>VLOOKUP(E185,VIP!$A$2:$O12496,8,FALSE)</f>
        <v>Si</v>
      </c>
      <c r="J185" s="134" t="str">
        <f>VLOOKUP(E185,VIP!$A$2:$O12446,8,FALSE)</f>
        <v>Si</v>
      </c>
      <c r="K185" s="134" t="str">
        <f>VLOOKUP(E185,VIP!$A$2:$O16020,6,0)</f>
        <v>NO</v>
      </c>
      <c r="L185" s="140" t="s">
        <v>2213</v>
      </c>
      <c r="M185" s="95" t="s">
        <v>2438</v>
      </c>
      <c r="N185" s="95" t="s">
        <v>2444</v>
      </c>
      <c r="O185" s="134" t="s">
        <v>2581</v>
      </c>
      <c r="P185" s="140"/>
      <c r="Q185" s="128" t="s">
        <v>2213</v>
      </c>
    </row>
    <row r="186" spans="1:17" s="122" customFormat="1" ht="18" x14ac:dyDescent="0.25">
      <c r="A186" s="134" t="str">
        <f>VLOOKUP(E186,'LISTADO ATM'!$A$2:$C$901,3,0)</f>
        <v>DISTRITO NACIONAL</v>
      </c>
      <c r="B186" s="125" t="s">
        <v>2638</v>
      </c>
      <c r="C186" s="96">
        <v>44439.211817129632</v>
      </c>
      <c r="D186" s="96" t="s">
        <v>2174</v>
      </c>
      <c r="E186" s="125">
        <v>244</v>
      </c>
      <c r="F186" s="134" t="str">
        <f>VLOOKUP(E186,VIP!$A$2:$O15576,2,0)</f>
        <v>DRBR244</v>
      </c>
      <c r="G186" s="134" t="str">
        <f>VLOOKUP(E186,'LISTADO ATM'!$A$2:$B$900,2,0)</f>
        <v xml:space="preserve">ATM Ministerio de Hacienda (antiguo Finanzas) </v>
      </c>
      <c r="H186" s="134" t="str">
        <f>VLOOKUP(E186,VIP!$A$2:$O20537,7,FALSE)</f>
        <v>Si</v>
      </c>
      <c r="I186" s="134" t="str">
        <f>VLOOKUP(E186,VIP!$A$2:$O12502,8,FALSE)</f>
        <v>Si</v>
      </c>
      <c r="J186" s="134" t="str">
        <f>VLOOKUP(E186,VIP!$A$2:$O12452,8,FALSE)</f>
        <v>Si</v>
      </c>
      <c r="K186" s="134" t="str">
        <f>VLOOKUP(E186,VIP!$A$2:$O16026,6,0)</f>
        <v>NO</v>
      </c>
      <c r="L186" s="140" t="s">
        <v>2213</v>
      </c>
      <c r="M186" s="95" t="s">
        <v>2438</v>
      </c>
      <c r="N186" s="95" t="s">
        <v>2444</v>
      </c>
      <c r="O186" s="134" t="s">
        <v>2446</v>
      </c>
      <c r="P186" s="140"/>
      <c r="Q186" s="128" t="s">
        <v>2213</v>
      </c>
    </row>
    <row r="187" spans="1:17" s="122" customFormat="1" ht="18" x14ac:dyDescent="0.25">
      <c r="A187" s="134" t="str">
        <f>VLOOKUP(E187,'LISTADO ATM'!$A$2:$C$901,3,0)</f>
        <v>ESTE</v>
      </c>
      <c r="B187" s="125">
        <v>3336007272</v>
      </c>
      <c r="C187" s="96">
        <v>44438.735462962963</v>
      </c>
      <c r="D187" s="96" t="s">
        <v>2174</v>
      </c>
      <c r="E187" s="125">
        <v>368</v>
      </c>
      <c r="F187" s="134" t="str">
        <f>VLOOKUP(E187,VIP!$A$2:$O15571,2,0)</f>
        <v xml:space="preserve">DRBR368 </v>
      </c>
      <c r="G187" s="134" t="str">
        <f>VLOOKUP(E187,'LISTADO ATM'!$A$2:$B$900,2,0)</f>
        <v>ATM Ayuntamiento Peralvillo</v>
      </c>
      <c r="H187" s="134" t="str">
        <f>VLOOKUP(E187,VIP!$A$2:$O20532,7,FALSE)</f>
        <v>N/A</v>
      </c>
      <c r="I187" s="134" t="str">
        <f>VLOOKUP(E187,VIP!$A$2:$O12497,8,FALSE)</f>
        <v>N/A</v>
      </c>
      <c r="J187" s="134" t="str">
        <f>VLOOKUP(E187,VIP!$A$2:$O12447,8,FALSE)</f>
        <v>N/A</v>
      </c>
      <c r="K187" s="134" t="str">
        <f>VLOOKUP(E187,VIP!$A$2:$O16021,6,0)</f>
        <v>N/A</v>
      </c>
      <c r="L187" s="140" t="s">
        <v>2213</v>
      </c>
      <c r="M187" s="95" t="s">
        <v>2438</v>
      </c>
      <c r="N187" s="95" t="s">
        <v>2444</v>
      </c>
      <c r="O187" s="134" t="s">
        <v>2446</v>
      </c>
      <c r="P187" s="140"/>
      <c r="Q187" s="128" t="s">
        <v>2213</v>
      </c>
    </row>
    <row r="188" spans="1:17" s="122" customFormat="1" ht="18" x14ac:dyDescent="0.25">
      <c r="A188" s="134" t="str">
        <f>VLOOKUP(E188,'LISTADO ATM'!$A$2:$C$901,3,0)</f>
        <v>NORTE</v>
      </c>
      <c r="B188" s="125" t="s">
        <v>2841</v>
      </c>
      <c r="C188" s="96">
        <v>44439.719606481478</v>
      </c>
      <c r="D188" s="96" t="s">
        <v>2175</v>
      </c>
      <c r="E188" s="125">
        <v>397</v>
      </c>
      <c r="F188" s="134" t="str">
        <f>VLOOKUP(E188,VIP!$A$2:$O15601,2,0)</f>
        <v>DRBR397</v>
      </c>
      <c r="G188" s="134" t="str">
        <f>VLOOKUP(E188,'LISTADO ATM'!$A$2:$B$900,2,0)</f>
        <v xml:space="preserve">ATM Autobanco San Francisco de Macoris </v>
      </c>
      <c r="H188" s="134" t="str">
        <f>VLOOKUP(E188,VIP!$A$2:$O20562,7,FALSE)</f>
        <v>Si</v>
      </c>
      <c r="I188" s="134" t="str">
        <f>VLOOKUP(E188,VIP!$A$2:$O12527,8,FALSE)</f>
        <v>Si</v>
      </c>
      <c r="J188" s="134" t="str">
        <f>VLOOKUP(E188,VIP!$A$2:$O12477,8,FALSE)</f>
        <v>Si</v>
      </c>
      <c r="K188" s="134" t="str">
        <f>VLOOKUP(E188,VIP!$A$2:$O16051,6,0)</f>
        <v>NO</v>
      </c>
      <c r="L188" s="140" t="s">
        <v>2213</v>
      </c>
      <c r="M188" s="95" t="s">
        <v>2438</v>
      </c>
      <c r="N188" s="95" t="s">
        <v>2444</v>
      </c>
      <c r="O188" s="134" t="s">
        <v>2581</v>
      </c>
      <c r="P188" s="140"/>
      <c r="Q188" s="128" t="s">
        <v>2213</v>
      </c>
    </row>
    <row r="189" spans="1:17" s="122" customFormat="1" ht="18" x14ac:dyDescent="0.25">
      <c r="A189" s="134" t="str">
        <f>VLOOKUP(E189,'LISTADO ATM'!$A$2:$C$901,3,0)</f>
        <v>DISTRITO NACIONAL</v>
      </c>
      <c r="B189" s="125" t="s">
        <v>2813</v>
      </c>
      <c r="C189" s="96">
        <v>44439.787222222221</v>
      </c>
      <c r="D189" s="96" t="s">
        <v>2174</v>
      </c>
      <c r="E189" s="125">
        <v>407</v>
      </c>
      <c r="F189" s="134" t="str">
        <f>VLOOKUP(E189,VIP!$A$2:$O15577,2,0)</f>
        <v>DRBR407</v>
      </c>
      <c r="G189" s="134" t="str">
        <f>VLOOKUP(E189,'LISTADO ATM'!$A$2:$B$900,2,0)</f>
        <v xml:space="preserve">ATM Multicentro La Sirena Villa Mella </v>
      </c>
      <c r="H189" s="134" t="str">
        <f>VLOOKUP(E189,VIP!$A$2:$O20538,7,FALSE)</f>
        <v>Si</v>
      </c>
      <c r="I189" s="134" t="str">
        <f>VLOOKUP(E189,VIP!$A$2:$O12503,8,FALSE)</f>
        <v>Si</v>
      </c>
      <c r="J189" s="134" t="str">
        <f>VLOOKUP(E189,VIP!$A$2:$O12453,8,FALSE)</f>
        <v>Si</v>
      </c>
      <c r="K189" s="134" t="str">
        <f>VLOOKUP(E189,VIP!$A$2:$O16027,6,0)</f>
        <v>NO</v>
      </c>
      <c r="L189" s="140" t="s">
        <v>2213</v>
      </c>
      <c r="M189" s="95" t="s">
        <v>2438</v>
      </c>
      <c r="N189" s="95" t="s">
        <v>2444</v>
      </c>
      <c r="O189" s="134" t="s">
        <v>2446</v>
      </c>
      <c r="P189" s="140"/>
      <c r="Q189" s="128" t="s">
        <v>2213</v>
      </c>
    </row>
    <row r="190" spans="1:17" s="122" customFormat="1" ht="18" x14ac:dyDescent="0.25">
      <c r="A190" s="134" t="str">
        <f>VLOOKUP(E190,'LISTADO ATM'!$A$2:$C$901,3,0)</f>
        <v>DISTRITO NACIONAL</v>
      </c>
      <c r="B190" s="125" t="s">
        <v>2750</v>
      </c>
      <c r="C190" s="96">
        <v>44439.586875000001</v>
      </c>
      <c r="D190" s="96" t="s">
        <v>2174</v>
      </c>
      <c r="E190" s="125">
        <v>410</v>
      </c>
      <c r="F190" s="134" t="str">
        <f>VLOOKUP(E190,VIP!$A$2:$O15580,2,0)</f>
        <v>DRBR410</v>
      </c>
      <c r="G190" s="134" t="str">
        <f>VLOOKUP(E190,'LISTADO ATM'!$A$2:$B$900,2,0)</f>
        <v xml:space="preserve">ATM Oficina Las Palmas de Herrera II </v>
      </c>
      <c r="H190" s="134" t="str">
        <f>VLOOKUP(E190,VIP!$A$2:$O20541,7,FALSE)</f>
        <v>Si</v>
      </c>
      <c r="I190" s="134" t="str">
        <f>VLOOKUP(E190,VIP!$A$2:$O12506,8,FALSE)</f>
        <v>Si</v>
      </c>
      <c r="J190" s="134" t="str">
        <f>VLOOKUP(E190,VIP!$A$2:$O12456,8,FALSE)</f>
        <v>Si</v>
      </c>
      <c r="K190" s="134" t="str">
        <f>VLOOKUP(E190,VIP!$A$2:$O16030,6,0)</f>
        <v>NO</v>
      </c>
      <c r="L190" s="140" t="s">
        <v>2213</v>
      </c>
      <c r="M190" s="95" t="s">
        <v>2438</v>
      </c>
      <c r="N190" s="95" t="s">
        <v>2444</v>
      </c>
      <c r="O190" s="134" t="s">
        <v>2446</v>
      </c>
      <c r="P190" s="140"/>
      <c r="Q190" s="128" t="s">
        <v>2213</v>
      </c>
    </row>
    <row r="191" spans="1:17" s="122" customFormat="1" ht="18" x14ac:dyDescent="0.25">
      <c r="A191" s="134" t="str">
        <f>VLOOKUP(E191,'LISTADO ATM'!$A$2:$C$901,3,0)</f>
        <v>DISTRITO NACIONAL</v>
      </c>
      <c r="B191" s="125" t="s">
        <v>2667</v>
      </c>
      <c r="C191" s="96">
        <v>44439.032442129632</v>
      </c>
      <c r="D191" s="96" t="s">
        <v>2174</v>
      </c>
      <c r="E191" s="125">
        <v>488</v>
      </c>
      <c r="F191" s="134" t="str">
        <f>VLOOKUP(E191,VIP!$A$2:$O15606,2,0)</f>
        <v>DRBR488</v>
      </c>
      <c r="G191" s="134" t="str">
        <f>VLOOKUP(E191,'LISTADO ATM'!$A$2:$B$900,2,0)</f>
        <v xml:space="preserve">ATM Aeropuerto El Higuero </v>
      </c>
      <c r="H191" s="134" t="str">
        <f>VLOOKUP(E191,VIP!$A$2:$O20567,7,FALSE)</f>
        <v>Si</v>
      </c>
      <c r="I191" s="134" t="str">
        <f>VLOOKUP(E191,VIP!$A$2:$O12532,8,FALSE)</f>
        <v>Si</v>
      </c>
      <c r="J191" s="134" t="str">
        <f>VLOOKUP(E191,VIP!$A$2:$O12482,8,FALSE)</f>
        <v>Si</v>
      </c>
      <c r="K191" s="134" t="str">
        <f>VLOOKUP(E191,VIP!$A$2:$O16056,6,0)</f>
        <v>NO</v>
      </c>
      <c r="L191" s="140" t="s">
        <v>2213</v>
      </c>
      <c r="M191" s="95" t="s">
        <v>2438</v>
      </c>
      <c r="N191" s="95" t="s">
        <v>2444</v>
      </c>
      <c r="O191" s="134" t="s">
        <v>2446</v>
      </c>
      <c r="P191" s="140"/>
      <c r="Q191" s="128" t="s">
        <v>2213</v>
      </c>
    </row>
    <row r="192" spans="1:17" s="122" customFormat="1" ht="18" x14ac:dyDescent="0.25">
      <c r="A192" s="134" t="str">
        <f>VLOOKUP(E192,'LISTADO ATM'!$A$2:$C$901,3,0)</f>
        <v>DISTRITO NACIONAL</v>
      </c>
      <c r="B192" s="125" t="s">
        <v>2636</v>
      </c>
      <c r="C192" s="96">
        <v>44439.212592592594</v>
      </c>
      <c r="D192" s="96" t="s">
        <v>2174</v>
      </c>
      <c r="E192" s="125">
        <v>498</v>
      </c>
      <c r="F192" s="134" t="str">
        <f>VLOOKUP(E192,VIP!$A$2:$O15574,2,0)</f>
        <v>DRBR498</v>
      </c>
      <c r="G192" s="134" t="str">
        <f>VLOOKUP(E192,'LISTADO ATM'!$A$2:$B$900,2,0)</f>
        <v xml:space="preserve">ATM Estación Sunix 27 de Febrero </v>
      </c>
      <c r="H192" s="134" t="str">
        <f>VLOOKUP(E192,VIP!$A$2:$O20535,7,FALSE)</f>
        <v>Si</v>
      </c>
      <c r="I192" s="134" t="str">
        <f>VLOOKUP(E192,VIP!$A$2:$O12500,8,FALSE)</f>
        <v>Si</v>
      </c>
      <c r="J192" s="134" t="str">
        <f>VLOOKUP(E192,VIP!$A$2:$O12450,8,FALSE)</f>
        <v>Si</v>
      </c>
      <c r="K192" s="134" t="str">
        <f>VLOOKUP(E192,VIP!$A$2:$O16024,6,0)</f>
        <v>NO</v>
      </c>
      <c r="L192" s="140" t="s">
        <v>2213</v>
      </c>
      <c r="M192" s="95" t="s">
        <v>2438</v>
      </c>
      <c r="N192" s="95" t="s">
        <v>2444</v>
      </c>
      <c r="O192" s="134" t="s">
        <v>2446</v>
      </c>
      <c r="P192" s="140"/>
      <c r="Q192" s="128" t="s">
        <v>2213</v>
      </c>
    </row>
    <row r="193" spans="1:17" s="122" customFormat="1" ht="18" x14ac:dyDescent="0.25">
      <c r="A193" s="134" t="str">
        <f>VLOOKUP(E193,'LISTADO ATM'!$A$2:$C$901,3,0)</f>
        <v>SUR</v>
      </c>
      <c r="B193" s="125">
        <v>3336007382</v>
      </c>
      <c r="C193" s="96">
        <v>44438.852523148147</v>
      </c>
      <c r="D193" s="96" t="s">
        <v>2174</v>
      </c>
      <c r="E193" s="125">
        <v>512</v>
      </c>
      <c r="F193" s="134" t="str">
        <f>VLOOKUP(E193,VIP!$A$2:$O15571,2,0)</f>
        <v>DRBR512</v>
      </c>
      <c r="G193" s="134" t="str">
        <f>VLOOKUP(E193,'LISTADO ATM'!$A$2:$B$900,2,0)</f>
        <v>ATM Plaza Jesús Ferreira</v>
      </c>
      <c r="H193" s="134" t="str">
        <f>VLOOKUP(E193,VIP!$A$2:$O20532,7,FALSE)</f>
        <v>N/A</v>
      </c>
      <c r="I193" s="134" t="str">
        <f>VLOOKUP(E193,VIP!$A$2:$O12497,8,FALSE)</f>
        <v>N/A</v>
      </c>
      <c r="J193" s="134" t="str">
        <f>VLOOKUP(E193,VIP!$A$2:$O12447,8,FALSE)</f>
        <v>N/A</v>
      </c>
      <c r="K193" s="134" t="str">
        <f>VLOOKUP(E193,VIP!$A$2:$O16021,6,0)</f>
        <v>N/A</v>
      </c>
      <c r="L193" s="140" t="s">
        <v>2213</v>
      </c>
      <c r="M193" s="95" t="s">
        <v>2438</v>
      </c>
      <c r="N193" s="95" t="s">
        <v>2444</v>
      </c>
      <c r="O193" s="134" t="s">
        <v>2446</v>
      </c>
      <c r="P193" s="140"/>
      <c r="Q193" s="128" t="s">
        <v>2213</v>
      </c>
    </row>
    <row r="194" spans="1:17" s="122" customFormat="1" ht="18" x14ac:dyDescent="0.25">
      <c r="A194" s="134" t="str">
        <f>VLOOKUP(E194,'LISTADO ATM'!$A$2:$C$901,3,0)</f>
        <v>DISTRITO NACIONAL</v>
      </c>
      <c r="B194" s="125">
        <v>3336007286</v>
      </c>
      <c r="C194" s="96">
        <v>44438.743680555555</v>
      </c>
      <c r="D194" s="96" t="s">
        <v>2174</v>
      </c>
      <c r="E194" s="125">
        <v>517</v>
      </c>
      <c r="F194" s="134" t="str">
        <f>VLOOKUP(E194,VIP!$A$2:$O15569,2,0)</f>
        <v>DRBR517</v>
      </c>
      <c r="G194" s="134" t="str">
        <f>VLOOKUP(E194,'LISTADO ATM'!$A$2:$B$900,2,0)</f>
        <v xml:space="preserve">ATM Autobanco Oficina Sans Soucí </v>
      </c>
      <c r="H194" s="134" t="str">
        <f>VLOOKUP(E194,VIP!$A$2:$O20530,7,FALSE)</f>
        <v>Si</v>
      </c>
      <c r="I194" s="134" t="str">
        <f>VLOOKUP(E194,VIP!$A$2:$O12495,8,FALSE)</f>
        <v>Si</v>
      </c>
      <c r="J194" s="134" t="str">
        <f>VLOOKUP(E194,VIP!$A$2:$O12445,8,FALSE)</f>
        <v>Si</v>
      </c>
      <c r="K194" s="134" t="str">
        <f>VLOOKUP(E194,VIP!$A$2:$O16019,6,0)</f>
        <v>SI</v>
      </c>
      <c r="L194" s="140" t="s">
        <v>2213</v>
      </c>
      <c r="M194" s="95" t="s">
        <v>2438</v>
      </c>
      <c r="N194" s="95" t="s">
        <v>2444</v>
      </c>
      <c r="O194" s="134" t="s">
        <v>2446</v>
      </c>
      <c r="P194" s="140"/>
      <c r="Q194" s="128" t="s">
        <v>2213</v>
      </c>
    </row>
    <row r="195" spans="1:17" s="122" customFormat="1" ht="18" x14ac:dyDescent="0.25">
      <c r="A195" s="134" t="str">
        <f>VLOOKUP(E195,'LISTADO ATM'!$A$2:$C$901,3,0)</f>
        <v>NORTE</v>
      </c>
      <c r="B195" s="125" t="s">
        <v>2842</v>
      </c>
      <c r="C195" s="96">
        <v>44439.716770833336</v>
      </c>
      <c r="D195" s="96" t="s">
        <v>2175</v>
      </c>
      <c r="E195" s="125">
        <v>520</v>
      </c>
      <c r="F195" s="134" t="str">
        <f>VLOOKUP(E195,VIP!$A$2:$O15602,2,0)</f>
        <v>DRBR520</v>
      </c>
      <c r="G195" s="134" t="str">
        <f>VLOOKUP(E195,'LISTADO ATM'!$A$2:$B$900,2,0)</f>
        <v xml:space="preserve">ATM Cooperativa Navarrete (COOPNAVA) </v>
      </c>
      <c r="H195" s="134" t="str">
        <f>VLOOKUP(E195,VIP!$A$2:$O20563,7,FALSE)</f>
        <v>Si</v>
      </c>
      <c r="I195" s="134" t="str">
        <f>VLOOKUP(E195,VIP!$A$2:$O12528,8,FALSE)</f>
        <v>Si</v>
      </c>
      <c r="J195" s="134" t="str">
        <f>VLOOKUP(E195,VIP!$A$2:$O12478,8,FALSE)</f>
        <v>Si</v>
      </c>
      <c r="K195" s="134" t="str">
        <f>VLOOKUP(E195,VIP!$A$2:$O16052,6,0)</f>
        <v>NO</v>
      </c>
      <c r="L195" s="140" t="s">
        <v>2213</v>
      </c>
      <c r="M195" s="95" t="s">
        <v>2438</v>
      </c>
      <c r="N195" s="95" t="s">
        <v>2444</v>
      </c>
      <c r="O195" s="134" t="s">
        <v>2581</v>
      </c>
      <c r="P195" s="140"/>
      <c r="Q195" s="128" t="s">
        <v>2213</v>
      </c>
    </row>
    <row r="196" spans="1:17" s="122" customFormat="1" ht="18" x14ac:dyDescent="0.25">
      <c r="A196" s="134" t="str">
        <f>VLOOKUP(E196,'LISTADO ATM'!$A$2:$C$901,3,0)</f>
        <v>DISTRITO NACIONAL</v>
      </c>
      <c r="B196" s="125" t="s">
        <v>2800</v>
      </c>
      <c r="C196" s="96">
        <v>44439.666493055556</v>
      </c>
      <c r="D196" s="96" t="s">
        <v>2174</v>
      </c>
      <c r="E196" s="125">
        <v>522</v>
      </c>
      <c r="F196" s="134" t="str">
        <f>VLOOKUP(E196,VIP!$A$2:$O15577,2,0)</f>
        <v>DRBR522</v>
      </c>
      <c r="G196" s="134" t="str">
        <f>VLOOKUP(E196,'LISTADO ATM'!$A$2:$B$900,2,0)</f>
        <v xml:space="preserve">ATM Oficina Galería 360 </v>
      </c>
      <c r="H196" s="134" t="str">
        <f>VLOOKUP(E196,VIP!$A$2:$O20538,7,FALSE)</f>
        <v>Si</v>
      </c>
      <c r="I196" s="134" t="str">
        <f>VLOOKUP(E196,VIP!$A$2:$O12503,8,FALSE)</f>
        <v>Si</v>
      </c>
      <c r="J196" s="134" t="str">
        <f>VLOOKUP(E196,VIP!$A$2:$O12453,8,FALSE)</f>
        <v>Si</v>
      </c>
      <c r="K196" s="134" t="str">
        <f>VLOOKUP(E196,VIP!$A$2:$O16027,6,0)</f>
        <v>SI</v>
      </c>
      <c r="L196" s="140" t="s">
        <v>2213</v>
      </c>
      <c r="M196" s="95" t="s">
        <v>2438</v>
      </c>
      <c r="N196" s="95" t="s">
        <v>2444</v>
      </c>
      <c r="O196" s="134" t="s">
        <v>2446</v>
      </c>
      <c r="P196" s="140"/>
      <c r="Q196" s="128" t="s">
        <v>2213</v>
      </c>
    </row>
    <row r="197" spans="1:17" s="122" customFormat="1" ht="18" x14ac:dyDescent="0.25">
      <c r="A197" s="134" t="str">
        <f>VLOOKUP(E197,'LISTADO ATM'!$A$2:$C$901,3,0)</f>
        <v>DISTRITO NACIONAL</v>
      </c>
      <c r="B197" s="125" t="s">
        <v>2752</v>
      </c>
      <c r="C197" s="96">
        <v>44439.584803240738</v>
      </c>
      <c r="D197" s="96" t="s">
        <v>2174</v>
      </c>
      <c r="E197" s="125">
        <v>565</v>
      </c>
      <c r="F197" s="134" t="str">
        <f>VLOOKUP(E197,VIP!$A$2:$O15582,2,0)</f>
        <v>DRBR24H</v>
      </c>
      <c r="G197" s="134" t="str">
        <f>VLOOKUP(E197,'LISTADO ATM'!$A$2:$B$900,2,0)</f>
        <v xml:space="preserve">ATM S/M La Cadena Núñez de Cáceres </v>
      </c>
      <c r="H197" s="134" t="str">
        <f>VLOOKUP(E197,VIP!$A$2:$O20543,7,FALSE)</f>
        <v>Si</v>
      </c>
      <c r="I197" s="134" t="str">
        <f>VLOOKUP(E197,VIP!$A$2:$O12508,8,FALSE)</f>
        <v>Si</v>
      </c>
      <c r="J197" s="134" t="str">
        <f>VLOOKUP(E197,VIP!$A$2:$O12458,8,FALSE)</f>
        <v>Si</v>
      </c>
      <c r="K197" s="134" t="str">
        <f>VLOOKUP(E197,VIP!$A$2:$O16032,6,0)</f>
        <v>NO</v>
      </c>
      <c r="L197" s="140" t="s">
        <v>2213</v>
      </c>
      <c r="M197" s="95" t="s">
        <v>2438</v>
      </c>
      <c r="N197" s="95" t="s">
        <v>2444</v>
      </c>
      <c r="O197" s="134" t="s">
        <v>2446</v>
      </c>
      <c r="P197" s="140"/>
      <c r="Q197" s="128" t="s">
        <v>2213</v>
      </c>
    </row>
    <row r="198" spans="1:17" s="122" customFormat="1" ht="18" x14ac:dyDescent="0.25">
      <c r="A198" s="134" t="str">
        <f>VLOOKUP(E198,'LISTADO ATM'!$A$2:$C$901,3,0)</f>
        <v>DISTRITO NACIONAL</v>
      </c>
      <c r="B198" s="125" t="s">
        <v>2633</v>
      </c>
      <c r="C198" s="96">
        <v>44439.214733796296</v>
      </c>
      <c r="D198" s="96" t="s">
        <v>2174</v>
      </c>
      <c r="E198" s="125">
        <v>623</v>
      </c>
      <c r="F198" s="134" t="str">
        <f>VLOOKUP(E198,VIP!$A$2:$O15571,2,0)</f>
        <v>DRBR623</v>
      </c>
      <c r="G198" s="134" t="str">
        <f>VLOOKUP(E198,'LISTADO ATM'!$A$2:$B$900,2,0)</f>
        <v xml:space="preserve">ATM Operaciones Especiales (Manoguayabo) </v>
      </c>
      <c r="H198" s="134" t="str">
        <f>VLOOKUP(E198,VIP!$A$2:$O20532,7,FALSE)</f>
        <v>Si</v>
      </c>
      <c r="I198" s="134" t="str">
        <f>VLOOKUP(E198,VIP!$A$2:$O12497,8,FALSE)</f>
        <v>Si</v>
      </c>
      <c r="J198" s="134" t="str">
        <f>VLOOKUP(E198,VIP!$A$2:$O12447,8,FALSE)</f>
        <v>Si</v>
      </c>
      <c r="K198" s="134" t="str">
        <f>VLOOKUP(E198,VIP!$A$2:$O16021,6,0)</f>
        <v>No</v>
      </c>
      <c r="L198" s="140" t="s">
        <v>2213</v>
      </c>
      <c r="M198" s="95" t="s">
        <v>2438</v>
      </c>
      <c r="N198" s="95" t="s">
        <v>2444</v>
      </c>
      <c r="O198" s="134" t="s">
        <v>2446</v>
      </c>
      <c r="P198" s="140"/>
      <c r="Q198" s="128" t="s">
        <v>2213</v>
      </c>
    </row>
    <row r="199" spans="1:17" s="122" customFormat="1" ht="18" x14ac:dyDescent="0.25">
      <c r="A199" s="134" t="str">
        <f>VLOOKUP(E199,'LISTADO ATM'!$A$2:$C$901,3,0)</f>
        <v>DISTRITO NACIONAL</v>
      </c>
      <c r="B199" s="125">
        <v>3336007288</v>
      </c>
      <c r="C199" s="96">
        <v>44438.745555555557</v>
      </c>
      <c r="D199" s="96" t="s">
        <v>2174</v>
      </c>
      <c r="E199" s="125">
        <v>718</v>
      </c>
      <c r="F199" s="134" t="str">
        <f>VLOOKUP(E199,VIP!$A$2:$O15568,2,0)</f>
        <v>DRBR24Y</v>
      </c>
      <c r="G199" s="134" t="str">
        <f>VLOOKUP(E199,'LISTADO ATM'!$A$2:$B$900,2,0)</f>
        <v xml:space="preserve">ATM Feria Ganadera </v>
      </c>
      <c r="H199" s="134" t="str">
        <f>VLOOKUP(E199,VIP!$A$2:$O20529,7,FALSE)</f>
        <v>Si</v>
      </c>
      <c r="I199" s="134" t="str">
        <f>VLOOKUP(E199,VIP!$A$2:$O12494,8,FALSE)</f>
        <v>Si</v>
      </c>
      <c r="J199" s="134" t="str">
        <f>VLOOKUP(E199,VIP!$A$2:$O12444,8,FALSE)</f>
        <v>Si</v>
      </c>
      <c r="K199" s="134" t="str">
        <f>VLOOKUP(E199,VIP!$A$2:$O16018,6,0)</f>
        <v>NO</v>
      </c>
      <c r="L199" s="140" t="s">
        <v>2213</v>
      </c>
      <c r="M199" s="95" t="s">
        <v>2438</v>
      </c>
      <c r="N199" s="95" t="s">
        <v>2444</v>
      </c>
      <c r="O199" s="134" t="s">
        <v>2446</v>
      </c>
      <c r="P199" s="140"/>
      <c r="Q199" s="128" t="s">
        <v>2213</v>
      </c>
    </row>
    <row r="200" spans="1:17" s="122" customFormat="1" ht="18" x14ac:dyDescent="0.25">
      <c r="A200" s="134" t="str">
        <f>VLOOKUP(E200,'LISTADO ATM'!$A$2:$C$901,3,0)</f>
        <v>SUR</v>
      </c>
      <c r="B200" s="125">
        <v>3336005132</v>
      </c>
      <c r="C200" s="96">
        <v>44436.348611111112</v>
      </c>
      <c r="D200" s="96" t="s">
        <v>2174</v>
      </c>
      <c r="E200" s="125">
        <v>780</v>
      </c>
      <c r="F200" s="134" t="str">
        <f>VLOOKUP(E200,VIP!$A$2:$O15498,2,0)</f>
        <v>DRBR041</v>
      </c>
      <c r="G200" s="134" t="str">
        <f>VLOOKUP(E200,'LISTADO ATM'!$A$2:$B$900,2,0)</f>
        <v xml:space="preserve">ATM Oficina Barahona I </v>
      </c>
      <c r="H200" s="134" t="str">
        <f>VLOOKUP(E200,VIP!$A$2:$O20459,7,FALSE)</f>
        <v>Si</v>
      </c>
      <c r="I200" s="134" t="str">
        <f>VLOOKUP(E200,VIP!$A$2:$O12424,8,FALSE)</f>
        <v>Si</v>
      </c>
      <c r="J200" s="134" t="str">
        <f>VLOOKUP(E200,VIP!$A$2:$O12374,8,FALSE)</f>
        <v>Si</v>
      </c>
      <c r="K200" s="134" t="str">
        <f>VLOOKUP(E200,VIP!$A$2:$O15948,6,0)</f>
        <v>SI</v>
      </c>
      <c r="L200" s="140" t="s">
        <v>2213</v>
      </c>
      <c r="M200" s="95" t="s">
        <v>2438</v>
      </c>
      <c r="N200" s="95" t="s">
        <v>2444</v>
      </c>
      <c r="O200" s="134" t="s">
        <v>2446</v>
      </c>
      <c r="P200" s="140"/>
      <c r="Q200" s="128" t="s">
        <v>2213</v>
      </c>
    </row>
    <row r="201" spans="1:17" s="122" customFormat="1" ht="18" x14ac:dyDescent="0.25">
      <c r="A201" s="134" t="str">
        <f>VLOOKUP(E201,'LISTADO ATM'!$A$2:$C$901,3,0)</f>
        <v>DISTRITO NACIONAL</v>
      </c>
      <c r="B201" s="125" t="s">
        <v>2754</v>
      </c>
      <c r="C201" s="96">
        <v>44439.583703703705</v>
      </c>
      <c r="D201" s="96" t="s">
        <v>2174</v>
      </c>
      <c r="E201" s="125">
        <v>790</v>
      </c>
      <c r="F201" s="134" t="str">
        <f>VLOOKUP(E201,VIP!$A$2:$O15584,2,0)</f>
        <v>DRBR16I</v>
      </c>
      <c r="G201" s="134" t="str">
        <f>VLOOKUP(E201,'LISTADO ATM'!$A$2:$B$900,2,0)</f>
        <v xml:space="preserve">ATM Oficina Bella Vista Mall I </v>
      </c>
      <c r="H201" s="134" t="str">
        <f>VLOOKUP(E201,VIP!$A$2:$O20545,7,FALSE)</f>
        <v>Si</v>
      </c>
      <c r="I201" s="134" t="str">
        <f>VLOOKUP(E201,VIP!$A$2:$O12510,8,FALSE)</f>
        <v>Si</v>
      </c>
      <c r="J201" s="134" t="str">
        <f>VLOOKUP(E201,VIP!$A$2:$O12460,8,FALSE)</f>
        <v>Si</v>
      </c>
      <c r="K201" s="134" t="str">
        <f>VLOOKUP(E201,VIP!$A$2:$O16034,6,0)</f>
        <v>SI</v>
      </c>
      <c r="L201" s="140" t="s">
        <v>2213</v>
      </c>
      <c r="M201" s="95" t="s">
        <v>2438</v>
      </c>
      <c r="N201" s="95" t="s">
        <v>2444</v>
      </c>
      <c r="O201" s="134" t="s">
        <v>2446</v>
      </c>
      <c r="P201" s="140"/>
      <c r="Q201" s="128" t="s">
        <v>2213</v>
      </c>
    </row>
    <row r="202" spans="1:17" s="122" customFormat="1" ht="18" x14ac:dyDescent="0.25">
      <c r="A202" s="134" t="str">
        <f>VLOOKUP(E202,'LISTADO ATM'!$A$2:$C$901,3,0)</f>
        <v>DISTRITO NACIONAL</v>
      </c>
      <c r="B202" s="125" t="s">
        <v>2801</v>
      </c>
      <c r="C202" s="96">
        <v>44439.663483796299</v>
      </c>
      <c r="D202" s="96" t="s">
        <v>2174</v>
      </c>
      <c r="E202" s="125">
        <v>792</v>
      </c>
      <c r="F202" s="134" t="str">
        <f>VLOOKUP(E202,VIP!$A$2:$O15579,2,0)</f>
        <v>DRBR792</v>
      </c>
      <c r="G202" s="134" t="str">
        <f>VLOOKUP(E202,'LISTADO ATM'!$A$2:$B$900,2,0)</f>
        <v>ATM Hospital Salvador de Gautier</v>
      </c>
      <c r="H202" s="134" t="str">
        <f>VLOOKUP(E202,VIP!$A$2:$O20540,7,FALSE)</f>
        <v>Si</v>
      </c>
      <c r="I202" s="134" t="str">
        <f>VLOOKUP(E202,VIP!$A$2:$O12505,8,FALSE)</f>
        <v>Si</v>
      </c>
      <c r="J202" s="134" t="str">
        <f>VLOOKUP(E202,VIP!$A$2:$O12455,8,FALSE)</f>
        <v>Si</v>
      </c>
      <c r="K202" s="134" t="str">
        <f>VLOOKUP(E202,VIP!$A$2:$O16029,6,0)</f>
        <v>NO</v>
      </c>
      <c r="L202" s="140" t="s">
        <v>2213</v>
      </c>
      <c r="M202" s="95" t="s">
        <v>2438</v>
      </c>
      <c r="N202" s="95" t="s">
        <v>2444</v>
      </c>
      <c r="O202" s="134" t="s">
        <v>2446</v>
      </c>
      <c r="P202" s="140"/>
      <c r="Q202" s="128" t="s">
        <v>2213</v>
      </c>
    </row>
    <row r="203" spans="1:17" s="122" customFormat="1" ht="18" x14ac:dyDescent="0.25">
      <c r="A203" s="134" t="str">
        <f>VLOOKUP(E203,'LISTADO ATM'!$A$2:$C$901,3,0)</f>
        <v>ESTE</v>
      </c>
      <c r="B203" s="125" t="s">
        <v>2751</v>
      </c>
      <c r="C203" s="96">
        <v>44439.586412037039</v>
      </c>
      <c r="D203" s="96" t="s">
        <v>2174</v>
      </c>
      <c r="E203" s="125">
        <v>803</v>
      </c>
      <c r="F203" s="134" t="str">
        <f>VLOOKUP(E203,VIP!$A$2:$O15581,2,0)</f>
        <v>DRBR803</v>
      </c>
      <c r="G203" s="134" t="str">
        <f>VLOOKUP(E203,'LISTADO ATM'!$A$2:$B$900,2,0)</f>
        <v xml:space="preserve">ATM Hotel Be Live Canoa (Bayahibe) I </v>
      </c>
      <c r="H203" s="134" t="str">
        <f>VLOOKUP(E203,VIP!$A$2:$O20542,7,FALSE)</f>
        <v>Si</v>
      </c>
      <c r="I203" s="134" t="str">
        <f>VLOOKUP(E203,VIP!$A$2:$O12507,8,FALSE)</f>
        <v>Si</v>
      </c>
      <c r="J203" s="134" t="str">
        <f>VLOOKUP(E203,VIP!$A$2:$O12457,8,FALSE)</f>
        <v>Si</v>
      </c>
      <c r="K203" s="134" t="str">
        <f>VLOOKUP(E203,VIP!$A$2:$O16031,6,0)</f>
        <v>NO</v>
      </c>
      <c r="L203" s="140" t="s">
        <v>2213</v>
      </c>
      <c r="M203" s="95" t="s">
        <v>2438</v>
      </c>
      <c r="N203" s="95" t="s">
        <v>2444</v>
      </c>
      <c r="O203" s="134" t="s">
        <v>2446</v>
      </c>
      <c r="P203" s="140"/>
      <c r="Q203" s="128" t="s">
        <v>2213</v>
      </c>
    </row>
    <row r="204" spans="1:17" s="122" customFormat="1" ht="18" x14ac:dyDescent="0.25">
      <c r="A204" s="134" t="str">
        <f>VLOOKUP(E204,'LISTADO ATM'!$A$2:$C$901,3,0)</f>
        <v>SUR</v>
      </c>
      <c r="B204" s="125" t="s">
        <v>2845</v>
      </c>
      <c r="C204" s="96">
        <v>44439.690266203703</v>
      </c>
      <c r="D204" s="96" t="s">
        <v>2174</v>
      </c>
      <c r="E204" s="125">
        <v>870</v>
      </c>
      <c r="F204" s="134" t="str">
        <f>VLOOKUP(E204,VIP!$A$2:$O15606,2,0)</f>
        <v>DRBR870</v>
      </c>
      <c r="G204" s="134" t="str">
        <f>VLOOKUP(E204,'LISTADO ATM'!$A$2:$B$900,2,0)</f>
        <v xml:space="preserve">ATM Willbes Dominicana (Barahona) </v>
      </c>
      <c r="H204" s="134" t="str">
        <f>VLOOKUP(E204,VIP!$A$2:$O20567,7,FALSE)</f>
        <v>Si</v>
      </c>
      <c r="I204" s="134" t="str">
        <f>VLOOKUP(E204,VIP!$A$2:$O12532,8,FALSE)</f>
        <v>Si</v>
      </c>
      <c r="J204" s="134" t="str">
        <f>VLOOKUP(E204,VIP!$A$2:$O12482,8,FALSE)</f>
        <v>Si</v>
      </c>
      <c r="K204" s="134" t="str">
        <f>VLOOKUP(E204,VIP!$A$2:$O16056,6,0)</f>
        <v>NO</v>
      </c>
      <c r="L204" s="140" t="s">
        <v>2213</v>
      </c>
      <c r="M204" s="95" t="s">
        <v>2438</v>
      </c>
      <c r="N204" s="95" t="s">
        <v>2625</v>
      </c>
      <c r="O204" s="134" t="s">
        <v>2446</v>
      </c>
      <c r="P204" s="140"/>
      <c r="Q204" s="128" t="s">
        <v>2213</v>
      </c>
    </row>
    <row r="205" spans="1:17" s="122" customFormat="1" ht="18" x14ac:dyDescent="0.25">
      <c r="A205" s="134" t="str">
        <f>VLOOKUP(E205,'LISTADO ATM'!$A$2:$C$901,3,0)</f>
        <v>DISTRITO NACIONAL</v>
      </c>
      <c r="B205" s="125">
        <v>3336007385</v>
      </c>
      <c r="C205" s="96">
        <v>44438.856990740744</v>
      </c>
      <c r="D205" s="96" t="s">
        <v>2174</v>
      </c>
      <c r="E205" s="125">
        <v>911</v>
      </c>
      <c r="F205" s="134" t="str">
        <f>VLOOKUP(E205,VIP!$A$2:$O15568,2,0)</f>
        <v>DRBR911</v>
      </c>
      <c r="G205" s="134" t="str">
        <f>VLOOKUP(E205,'LISTADO ATM'!$A$2:$B$900,2,0)</f>
        <v xml:space="preserve">ATM Oficina Venezuela II </v>
      </c>
      <c r="H205" s="134" t="str">
        <f>VLOOKUP(E205,VIP!$A$2:$O20529,7,FALSE)</f>
        <v>Si</v>
      </c>
      <c r="I205" s="134" t="str">
        <f>VLOOKUP(E205,VIP!$A$2:$O12494,8,FALSE)</f>
        <v>Si</v>
      </c>
      <c r="J205" s="134" t="str">
        <f>VLOOKUP(E205,VIP!$A$2:$O12444,8,FALSE)</f>
        <v>Si</v>
      </c>
      <c r="K205" s="134" t="str">
        <f>VLOOKUP(E205,VIP!$A$2:$O16018,6,0)</f>
        <v>SI</v>
      </c>
      <c r="L205" s="140" t="s">
        <v>2213</v>
      </c>
      <c r="M205" s="95" t="s">
        <v>2438</v>
      </c>
      <c r="N205" s="95" t="s">
        <v>2444</v>
      </c>
      <c r="O205" s="134" t="s">
        <v>2446</v>
      </c>
      <c r="P205" s="140"/>
      <c r="Q205" s="128" t="s">
        <v>2213</v>
      </c>
    </row>
    <row r="206" spans="1:17" s="122" customFormat="1" ht="18" x14ac:dyDescent="0.25">
      <c r="A206" s="134" t="str">
        <f>VLOOKUP(E206,'LISTADO ATM'!$A$2:$C$901,3,0)</f>
        <v>ESTE</v>
      </c>
      <c r="B206" s="125">
        <v>3336007381</v>
      </c>
      <c r="C206" s="96">
        <v>44438.850891203707</v>
      </c>
      <c r="D206" s="96" t="s">
        <v>2174</v>
      </c>
      <c r="E206" s="125">
        <v>912</v>
      </c>
      <c r="F206" s="134" t="str">
        <f>VLOOKUP(E206,VIP!$A$2:$O15572,2,0)</f>
        <v>DRBR973</v>
      </c>
      <c r="G206" s="134" t="str">
        <f>VLOOKUP(E206,'LISTADO ATM'!$A$2:$B$900,2,0)</f>
        <v xml:space="preserve">ATM Oficina San Pedro II </v>
      </c>
      <c r="H206" s="134" t="str">
        <f>VLOOKUP(E206,VIP!$A$2:$O20533,7,FALSE)</f>
        <v>Si</v>
      </c>
      <c r="I206" s="134" t="str">
        <f>VLOOKUP(E206,VIP!$A$2:$O12498,8,FALSE)</f>
        <v>Si</v>
      </c>
      <c r="J206" s="134" t="str">
        <f>VLOOKUP(E206,VIP!$A$2:$O12448,8,FALSE)</f>
        <v>Si</v>
      </c>
      <c r="K206" s="134" t="str">
        <f>VLOOKUP(E206,VIP!$A$2:$O16022,6,0)</f>
        <v>SI</v>
      </c>
      <c r="L206" s="140" t="s">
        <v>2213</v>
      </c>
      <c r="M206" s="95" t="s">
        <v>2438</v>
      </c>
      <c r="N206" s="95" t="s">
        <v>2444</v>
      </c>
      <c r="O206" s="134" t="s">
        <v>2446</v>
      </c>
      <c r="P206" s="140"/>
      <c r="Q206" s="128" t="s">
        <v>2213</v>
      </c>
    </row>
    <row r="207" spans="1:17" s="122" customFormat="1" ht="18" x14ac:dyDescent="0.25">
      <c r="A207" s="134" t="str">
        <f>VLOOKUP(E207,'LISTADO ATM'!$A$2:$C$901,3,0)</f>
        <v>DISTRITO NACIONAL</v>
      </c>
      <c r="B207" s="125" t="s">
        <v>2644</v>
      </c>
      <c r="C207" s="96">
        <v>44439.208229166667</v>
      </c>
      <c r="D207" s="96" t="s">
        <v>2174</v>
      </c>
      <c r="E207" s="125">
        <v>917</v>
      </c>
      <c r="F207" s="134" t="str">
        <f>VLOOKUP(E207,VIP!$A$2:$O15582,2,0)</f>
        <v>DRBR01B</v>
      </c>
      <c r="G207" s="134" t="str">
        <f>VLOOKUP(E207,'LISTADO ATM'!$A$2:$B$900,2,0)</f>
        <v xml:space="preserve">ATM Oficina Los Mina </v>
      </c>
      <c r="H207" s="134" t="str">
        <f>VLOOKUP(E207,VIP!$A$2:$O20543,7,FALSE)</f>
        <v>Si</v>
      </c>
      <c r="I207" s="134" t="str">
        <f>VLOOKUP(E207,VIP!$A$2:$O12508,8,FALSE)</f>
        <v>Si</v>
      </c>
      <c r="J207" s="134" t="str">
        <f>VLOOKUP(E207,VIP!$A$2:$O12458,8,FALSE)</f>
        <v>Si</v>
      </c>
      <c r="K207" s="134" t="str">
        <f>VLOOKUP(E207,VIP!$A$2:$O16032,6,0)</f>
        <v>NO</v>
      </c>
      <c r="L207" s="140" t="s">
        <v>2213</v>
      </c>
      <c r="M207" s="95" t="s">
        <v>2438</v>
      </c>
      <c r="N207" s="95" t="s">
        <v>2444</v>
      </c>
      <c r="O207" s="134" t="s">
        <v>2446</v>
      </c>
      <c r="P207" s="140"/>
      <c r="Q207" s="128" t="s">
        <v>2213</v>
      </c>
    </row>
    <row r="208" spans="1:17" s="122" customFormat="1" ht="18" x14ac:dyDescent="0.25">
      <c r="A208" s="134" t="str">
        <f>VLOOKUP(E208,'LISTADO ATM'!$A$2:$C$901,3,0)</f>
        <v>DISTRITO NACIONAL</v>
      </c>
      <c r="B208" s="125" t="s">
        <v>2803</v>
      </c>
      <c r="C208" s="96">
        <v>44439.661608796298</v>
      </c>
      <c r="D208" s="96" t="s">
        <v>2174</v>
      </c>
      <c r="E208" s="125">
        <v>961</v>
      </c>
      <c r="F208" s="134" t="str">
        <f>VLOOKUP(E208,VIP!$A$2:$O15581,2,0)</f>
        <v>DRBR03H</v>
      </c>
      <c r="G208" s="134" t="str">
        <f>VLOOKUP(E208,'LISTADO ATM'!$A$2:$B$900,2,0)</f>
        <v xml:space="preserve">ATM Listín Diario </v>
      </c>
      <c r="H208" s="134" t="str">
        <f>VLOOKUP(E208,VIP!$A$2:$O20542,7,FALSE)</f>
        <v>Si</v>
      </c>
      <c r="I208" s="134" t="str">
        <f>VLOOKUP(E208,VIP!$A$2:$O12507,8,FALSE)</f>
        <v>Si</v>
      </c>
      <c r="J208" s="134" t="str">
        <f>VLOOKUP(E208,VIP!$A$2:$O12457,8,FALSE)</f>
        <v>Si</v>
      </c>
      <c r="K208" s="134" t="str">
        <f>VLOOKUP(E208,VIP!$A$2:$O16031,6,0)</f>
        <v>NO</v>
      </c>
      <c r="L208" s="140" t="s">
        <v>2213</v>
      </c>
      <c r="M208" s="95" t="s">
        <v>2438</v>
      </c>
      <c r="N208" s="95" t="s">
        <v>2444</v>
      </c>
      <c r="O208" s="134" t="s">
        <v>2446</v>
      </c>
      <c r="P208" s="140"/>
      <c r="Q208" s="128" t="s">
        <v>2213</v>
      </c>
    </row>
    <row r="209" spans="1:17" s="122" customFormat="1" ht="18" x14ac:dyDescent="0.25">
      <c r="A209" s="134" t="str">
        <f>VLOOKUP(E209,'LISTADO ATM'!$A$2:$C$901,3,0)</f>
        <v>SUR</v>
      </c>
      <c r="B209" s="125" t="s">
        <v>2635</v>
      </c>
      <c r="C209" s="96">
        <v>44439.213263888887</v>
      </c>
      <c r="D209" s="96" t="s">
        <v>2174</v>
      </c>
      <c r="E209" s="125">
        <v>968</v>
      </c>
      <c r="F209" s="134" t="str">
        <f>VLOOKUP(E209,VIP!$A$2:$O15573,2,0)</f>
        <v>DRBR24I</v>
      </c>
      <c r="G209" s="134" t="str">
        <f>VLOOKUP(E209,'LISTADO ATM'!$A$2:$B$900,2,0)</f>
        <v xml:space="preserve">ATM UNP Mercado Baní </v>
      </c>
      <c r="H209" s="134" t="str">
        <f>VLOOKUP(E209,VIP!$A$2:$O20534,7,FALSE)</f>
        <v>Si</v>
      </c>
      <c r="I209" s="134" t="str">
        <f>VLOOKUP(E209,VIP!$A$2:$O12499,8,FALSE)</f>
        <v>Si</v>
      </c>
      <c r="J209" s="134" t="str">
        <f>VLOOKUP(E209,VIP!$A$2:$O12449,8,FALSE)</f>
        <v>Si</v>
      </c>
      <c r="K209" s="134" t="str">
        <f>VLOOKUP(E209,VIP!$A$2:$O16023,6,0)</f>
        <v>SI</v>
      </c>
      <c r="L209" s="140" t="s">
        <v>2213</v>
      </c>
      <c r="M209" s="95" t="s">
        <v>2438</v>
      </c>
      <c r="N209" s="95" t="s">
        <v>2444</v>
      </c>
      <c r="O209" s="134" t="s">
        <v>2446</v>
      </c>
      <c r="P209" s="140"/>
      <c r="Q209" s="128" t="s">
        <v>2213</v>
      </c>
    </row>
    <row r="210" spans="1:17" s="122" customFormat="1" ht="18" x14ac:dyDescent="0.25">
      <c r="A210" s="134" t="str">
        <f>VLOOKUP(E210,'LISTADO ATM'!$A$2:$C$901,3,0)</f>
        <v>DISTRITO NACIONAL</v>
      </c>
      <c r="B210" s="125" t="s">
        <v>2747</v>
      </c>
      <c r="C210" s="96">
        <v>44439.599363425928</v>
      </c>
      <c r="D210" s="96" t="s">
        <v>2174</v>
      </c>
      <c r="E210" s="125">
        <v>586</v>
      </c>
      <c r="F210" s="134" t="str">
        <f>VLOOKUP(E210,VIP!$A$2:$O15577,2,0)</f>
        <v>DRBR01Q</v>
      </c>
      <c r="G210" s="134" t="str">
        <f>VLOOKUP(E210,'LISTADO ATM'!$A$2:$B$900,2,0)</f>
        <v xml:space="preserve">ATM Palacio de Justicia D.N. </v>
      </c>
      <c r="H210" s="134" t="str">
        <f>VLOOKUP(E210,VIP!$A$2:$O20538,7,FALSE)</f>
        <v>Si</v>
      </c>
      <c r="I210" s="134" t="str">
        <f>VLOOKUP(E210,VIP!$A$2:$O12503,8,FALSE)</f>
        <v>Si</v>
      </c>
      <c r="J210" s="134" t="str">
        <f>VLOOKUP(E210,VIP!$A$2:$O12453,8,FALSE)</f>
        <v>Si</v>
      </c>
      <c r="K210" s="134" t="str">
        <f>VLOOKUP(E210,VIP!$A$2:$O16027,6,0)</f>
        <v>NO</v>
      </c>
      <c r="L210" s="140" t="s">
        <v>2239</v>
      </c>
      <c r="M210" s="95" t="s">
        <v>2438</v>
      </c>
      <c r="N210" s="95" t="s">
        <v>2444</v>
      </c>
      <c r="O210" s="134" t="s">
        <v>2446</v>
      </c>
      <c r="P210" s="140"/>
      <c r="Q210" s="128" t="s">
        <v>2239</v>
      </c>
    </row>
    <row r="211" spans="1:17" s="122" customFormat="1" ht="18" x14ac:dyDescent="0.25">
      <c r="A211" s="134" t="str">
        <f>VLOOKUP(E211,'LISTADO ATM'!$A$2:$C$901,3,0)</f>
        <v>DISTRITO NACIONAL</v>
      </c>
      <c r="B211" s="125" t="s">
        <v>2762</v>
      </c>
      <c r="C211" s="96">
        <v>44439.556261574071</v>
      </c>
      <c r="D211" s="96" t="s">
        <v>2174</v>
      </c>
      <c r="E211" s="125">
        <v>588</v>
      </c>
      <c r="F211" s="134" t="str">
        <f>VLOOKUP(E211,VIP!$A$2:$O15592,2,0)</f>
        <v>DRBR01O</v>
      </c>
      <c r="G211" s="134" t="str">
        <f>VLOOKUP(E211,'LISTADO ATM'!$A$2:$B$900,2,0)</f>
        <v xml:space="preserve">ATM INAVI </v>
      </c>
      <c r="H211" s="134" t="str">
        <f>VLOOKUP(E211,VIP!$A$2:$O20553,7,FALSE)</f>
        <v>Si</v>
      </c>
      <c r="I211" s="134" t="str">
        <f>VLOOKUP(E211,VIP!$A$2:$O12518,8,FALSE)</f>
        <v>Si</v>
      </c>
      <c r="J211" s="134" t="str">
        <f>VLOOKUP(E211,VIP!$A$2:$O12468,8,FALSE)</f>
        <v>Si</v>
      </c>
      <c r="K211" s="134" t="str">
        <f>VLOOKUP(E211,VIP!$A$2:$O16042,6,0)</f>
        <v>NO</v>
      </c>
      <c r="L211" s="140" t="s">
        <v>2239</v>
      </c>
      <c r="M211" s="95" t="s">
        <v>2438</v>
      </c>
      <c r="N211" s="95" t="s">
        <v>2625</v>
      </c>
      <c r="O211" s="134" t="s">
        <v>2446</v>
      </c>
      <c r="P211" s="140"/>
      <c r="Q211" s="128" t="s">
        <v>2239</v>
      </c>
    </row>
    <row r="212" spans="1:17" s="122" customFormat="1" ht="18" x14ac:dyDescent="0.25">
      <c r="A212" s="134" t="str">
        <f>VLOOKUP(E212,'LISTADO ATM'!$A$2:$C$901,3,0)</f>
        <v>SUR</v>
      </c>
      <c r="B212" s="125" t="s">
        <v>2674</v>
      </c>
      <c r="C212" s="96">
        <v>44438.960879629631</v>
      </c>
      <c r="D212" s="96" t="s">
        <v>2460</v>
      </c>
      <c r="E212" s="125">
        <v>430</v>
      </c>
      <c r="F212" s="134" t="str">
        <f>VLOOKUP(E212,VIP!$A$2:$O15613,2,0)</f>
        <v>DRBR0A2</v>
      </c>
      <c r="G212" s="134" t="str">
        <f>VLOOKUP(E212,'LISTADO ATM'!$A$2:$B$900,2,0)</f>
        <v>A/S Las Matas de Farfán</v>
      </c>
      <c r="H212" s="134" t="str">
        <f>VLOOKUP(E212,VIP!$A$2:$O20574,7,FALSE)</f>
        <v>SI</v>
      </c>
      <c r="I212" s="134" t="str">
        <f>VLOOKUP(E212,VIP!$A$2:$O12539,8,FALSE)</f>
        <v>SI</v>
      </c>
      <c r="J212" s="134" t="str">
        <f>VLOOKUP(E212,VIP!$A$2:$O12489,8,FALSE)</f>
        <v>SI</v>
      </c>
      <c r="K212" s="134" t="str">
        <f>VLOOKUP(E212,VIP!$A$2:$O16063,6,0)</f>
        <v>NO</v>
      </c>
      <c r="L212" s="140" t="s">
        <v>2622</v>
      </c>
      <c r="M212" s="95" t="s">
        <v>2438</v>
      </c>
      <c r="N212" s="95" t="s">
        <v>2444</v>
      </c>
      <c r="O212" s="134" t="s">
        <v>2461</v>
      </c>
      <c r="P212" s="140"/>
      <c r="Q212" s="128" t="s">
        <v>2622</v>
      </c>
    </row>
    <row r="213" spans="1:17" s="122" customFormat="1" ht="18" x14ac:dyDescent="0.25">
      <c r="A213" s="134" t="str">
        <f>VLOOKUP(E213,'LISTADO ATM'!$A$2:$C$901,3,0)</f>
        <v>NORTE</v>
      </c>
      <c r="B213" s="125" t="s">
        <v>2676</v>
      </c>
      <c r="C213" s="96">
        <v>44438.959247685183</v>
      </c>
      <c r="D213" s="96" t="s">
        <v>2460</v>
      </c>
      <c r="E213" s="125">
        <v>431</v>
      </c>
      <c r="F213" s="134" t="str">
        <f>VLOOKUP(E213,VIP!$A$2:$O15615,2,0)</f>
        <v>DRBR583</v>
      </c>
      <c r="G213" s="134" t="str">
        <f>VLOOKUP(E213,'LISTADO ATM'!$A$2:$B$900,2,0)</f>
        <v xml:space="preserve">ATM Autoservicio Sol (Santiago) </v>
      </c>
      <c r="H213" s="134" t="str">
        <f>VLOOKUP(E213,VIP!$A$2:$O20576,7,FALSE)</f>
        <v>Si</v>
      </c>
      <c r="I213" s="134" t="str">
        <f>VLOOKUP(E213,VIP!$A$2:$O12541,8,FALSE)</f>
        <v>Si</v>
      </c>
      <c r="J213" s="134" t="str">
        <f>VLOOKUP(E213,VIP!$A$2:$O12491,8,FALSE)</f>
        <v>Si</v>
      </c>
      <c r="K213" s="134" t="str">
        <f>VLOOKUP(E213,VIP!$A$2:$O16065,6,0)</f>
        <v>SI</v>
      </c>
      <c r="L213" s="140" t="s">
        <v>2622</v>
      </c>
      <c r="M213" s="95" t="s">
        <v>2438</v>
      </c>
      <c r="N213" s="95" t="s">
        <v>2444</v>
      </c>
      <c r="O213" s="134" t="s">
        <v>2461</v>
      </c>
      <c r="P213" s="140"/>
      <c r="Q213" s="128" t="s">
        <v>2622</v>
      </c>
    </row>
    <row r="214" spans="1:17" s="122" customFormat="1" ht="18" x14ac:dyDescent="0.25">
      <c r="A214" s="134" t="str">
        <f>VLOOKUP(E214,'LISTADO ATM'!$A$2:$C$901,3,0)</f>
        <v>NORTE</v>
      </c>
      <c r="B214" s="125" t="s">
        <v>2805</v>
      </c>
      <c r="C214" s="96">
        <v>44439.617719907408</v>
      </c>
      <c r="D214" s="96" t="s">
        <v>2460</v>
      </c>
      <c r="E214" s="125">
        <v>333</v>
      </c>
      <c r="F214" s="134" t="str">
        <f>VLOOKUP(E214,VIP!$A$2:$O15583,2,0)</f>
        <v>DRBR333</v>
      </c>
      <c r="G214" s="134" t="str">
        <f>VLOOKUP(E214,'LISTADO ATM'!$A$2:$B$900,2,0)</f>
        <v>ATM Oficina Turey Maimón</v>
      </c>
      <c r="H214" s="134" t="str">
        <f>VLOOKUP(E214,VIP!$A$2:$O20544,7,FALSE)</f>
        <v>Si</v>
      </c>
      <c r="I214" s="134" t="str">
        <f>VLOOKUP(E214,VIP!$A$2:$O12509,8,FALSE)</f>
        <v>Si</v>
      </c>
      <c r="J214" s="134" t="str">
        <f>VLOOKUP(E214,VIP!$A$2:$O12459,8,FALSE)</f>
        <v>Si</v>
      </c>
      <c r="K214" s="134" t="str">
        <f>VLOOKUP(E214,VIP!$A$2:$O16033,6,0)</f>
        <v>NO</v>
      </c>
      <c r="L214" s="140" t="s">
        <v>2717</v>
      </c>
      <c r="M214" s="95" t="s">
        <v>2438</v>
      </c>
      <c r="N214" s="95" t="s">
        <v>2444</v>
      </c>
      <c r="O214" s="134" t="s">
        <v>2461</v>
      </c>
      <c r="P214" s="140"/>
      <c r="Q214" s="128" t="s">
        <v>2717</v>
      </c>
    </row>
    <row r="215" spans="1:17" s="122" customFormat="1" ht="18" x14ac:dyDescent="0.25">
      <c r="A215" s="134" t="str">
        <f>VLOOKUP(E215,'LISTADO ATM'!$A$2:$C$901,3,0)</f>
        <v>DISTRITO NACIONAL</v>
      </c>
      <c r="B215" s="125" t="s">
        <v>2716</v>
      </c>
      <c r="C215" s="96">
        <v>44439.358993055554</v>
      </c>
      <c r="D215" s="96" t="s">
        <v>2441</v>
      </c>
      <c r="E215" s="125">
        <v>697</v>
      </c>
      <c r="F215" s="134" t="str">
        <f>VLOOKUP(E215,VIP!$A$2:$O15595,2,0)</f>
        <v>DRBR697</v>
      </c>
      <c r="G215" s="134" t="str">
        <f>VLOOKUP(E215,'LISTADO ATM'!$A$2:$B$900,2,0)</f>
        <v>ATM Hipermercado Olé Ciudad Juan Bosch</v>
      </c>
      <c r="H215" s="134" t="str">
        <f>VLOOKUP(E215,VIP!$A$2:$O20556,7,FALSE)</f>
        <v>Si</v>
      </c>
      <c r="I215" s="134" t="str">
        <f>VLOOKUP(E215,VIP!$A$2:$O12521,8,FALSE)</f>
        <v>Si</v>
      </c>
      <c r="J215" s="134" t="str">
        <f>VLOOKUP(E215,VIP!$A$2:$O12471,8,FALSE)</f>
        <v>Si</v>
      </c>
      <c r="K215" s="134" t="str">
        <f>VLOOKUP(E215,VIP!$A$2:$O16045,6,0)</f>
        <v>NO</v>
      </c>
      <c r="L215" s="140" t="s">
        <v>2717</v>
      </c>
      <c r="M215" s="95" t="s">
        <v>2438</v>
      </c>
      <c r="N215" s="147" t="s">
        <v>2722</v>
      </c>
      <c r="O215" s="134" t="s">
        <v>2445</v>
      </c>
      <c r="P215" s="140"/>
      <c r="Q215" s="128" t="s">
        <v>2717</v>
      </c>
    </row>
    <row r="216" spans="1:17" s="122" customFormat="1" ht="18" x14ac:dyDescent="0.25">
      <c r="A216" s="134" t="str">
        <f>VLOOKUP(E216,'LISTADO ATM'!$A$2:$C$901,3,0)</f>
        <v>DISTRITO NACIONAL</v>
      </c>
      <c r="B216" s="125">
        <v>3336005495</v>
      </c>
      <c r="C216" s="96">
        <v>44437.098611111112</v>
      </c>
      <c r="D216" s="96" t="s">
        <v>2441</v>
      </c>
      <c r="E216" s="125">
        <v>139</v>
      </c>
      <c r="F216" s="134" t="str">
        <f>VLOOKUP(E216,VIP!$A$2:$O15564,2,0)</f>
        <v>DRBR139</v>
      </c>
      <c r="G216" s="134" t="str">
        <f>VLOOKUP(E216,'LISTADO ATM'!$A$2:$B$900,2,0)</f>
        <v xml:space="preserve">ATM Oficina Plaza Lama Zona Oriental I </v>
      </c>
      <c r="H216" s="134" t="str">
        <f>VLOOKUP(E216,VIP!$A$2:$O20525,7,FALSE)</f>
        <v>Si</v>
      </c>
      <c r="I216" s="134" t="str">
        <f>VLOOKUP(E216,VIP!$A$2:$O12490,8,FALSE)</f>
        <v>Si</v>
      </c>
      <c r="J216" s="134" t="str">
        <f>VLOOKUP(E216,VIP!$A$2:$O12440,8,FALSE)</f>
        <v>Si</v>
      </c>
      <c r="K216" s="134" t="str">
        <f>VLOOKUP(E216,VIP!$A$2:$O16014,6,0)</f>
        <v>NO</v>
      </c>
      <c r="L216" s="140" t="s">
        <v>2434</v>
      </c>
      <c r="M216" s="95" t="s">
        <v>2438</v>
      </c>
      <c r="N216" s="147" t="s">
        <v>2722</v>
      </c>
      <c r="O216" s="134" t="s">
        <v>2445</v>
      </c>
      <c r="P216" s="140"/>
      <c r="Q216" s="128" t="s">
        <v>2434</v>
      </c>
    </row>
    <row r="217" spans="1:17" s="122" customFormat="1" ht="18" x14ac:dyDescent="0.25">
      <c r="A217" s="134" t="str">
        <f>VLOOKUP(E217,'LISTADO ATM'!$A$2:$C$901,3,0)</f>
        <v>DISTRITO NACIONAL</v>
      </c>
      <c r="B217" s="125" t="s">
        <v>2799</v>
      </c>
      <c r="C217" s="96">
        <v>44439.667569444442</v>
      </c>
      <c r="D217" s="96" t="s">
        <v>2441</v>
      </c>
      <c r="E217" s="125">
        <v>224</v>
      </c>
      <c r="F217" s="134" t="str">
        <f>VLOOKUP(E217,VIP!$A$2:$O15576,2,0)</f>
        <v>DRBR224</v>
      </c>
      <c r="G217" s="134" t="str">
        <f>VLOOKUP(E217,'LISTADO ATM'!$A$2:$B$900,2,0)</f>
        <v xml:space="preserve">ATM S/M Nacional El Millón (Núñez de Cáceres) </v>
      </c>
      <c r="H217" s="134" t="str">
        <f>VLOOKUP(E217,VIP!$A$2:$O20537,7,FALSE)</f>
        <v>Si</v>
      </c>
      <c r="I217" s="134" t="str">
        <f>VLOOKUP(E217,VIP!$A$2:$O12502,8,FALSE)</f>
        <v>Si</v>
      </c>
      <c r="J217" s="134" t="str">
        <f>VLOOKUP(E217,VIP!$A$2:$O12452,8,FALSE)</f>
        <v>Si</v>
      </c>
      <c r="K217" s="134" t="str">
        <f>VLOOKUP(E217,VIP!$A$2:$O16026,6,0)</f>
        <v>SI</v>
      </c>
      <c r="L217" s="140" t="s">
        <v>2434</v>
      </c>
      <c r="M217" s="95" t="s">
        <v>2438</v>
      </c>
      <c r="N217" s="95" t="s">
        <v>2444</v>
      </c>
      <c r="O217" s="134" t="s">
        <v>2445</v>
      </c>
      <c r="P217" s="140"/>
      <c r="Q217" s="128" t="s">
        <v>2434</v>
      </c>
    </row>
    <row r="218" spans="1:17" s="122" customFormat="1" ht="18" x14ac:dyDescent="0.25">
      <c r="A218" s="134" t="str">
        <f>VLOOKUP(E218,'LISTADO ATM'!$A$2:$C$901,3,0)</f>
        <v>DISTRITO NACIONAL</v>
      </c>
      <c r="B218" s="125">
        <v>3336006705</v>
      </c>
      <c r="C218" s="96">
        <v>44438.554560185185</v>
      </c>
      <c r="D218" s="96" t="s">
        <v>2441</v>
      </c>
      <c r="E218" s="125">
        <v>318</v>
      </c>
      <c r="F218" s="134" t="str">
        <f>VLOOKUP(E218,VIP!$A$2:$O15584,2,0)</f>
        <v>DRBR318</v>
      </c>
      <c r="G218" s="134" t="str">
        <f>VLOOKUP(E218,'LISTADO ATM'!$A$2:$B$900,2,0)</f>
        <v>ATM Autoservicio Lope de Vega</v>
      </c>
      <c r="H218" s="134" t="str">
        <f>VLOOKUP(E218,VIP!$A$2:$O20545,7,FALSE)</f>
        <v>Si</v>
      </c>
      <c r="I218" s="134" t="str">
        <f>VLOOKUP(E218,VIP!$A$2:$O12510,8,FALSE)</f>
        <v>Si</v>
      </c>
      <c r="J218" s="134" t="str">
        <f>VLOOKUP(E218,VIP!$A$2:$O12460,8,FALSE)</f>
        <v>Si</v>
      </c>
      <c r="K218" s="134" t="str">
        <f>VLOOKUP(E218,VIP!$A$2:$O16034,6,0)</f>
        <v>NO</v>
      </c>
      <c r="L218" s="140" t="s">
        <v>2434</v>
      </c>
      <c r="M218" s="95" t="s">
        <v>2438</v>
      </c>
      <c r="N218" s="147" t="s">
        <v>2722</v>
      </c>
      <c r="O218" s="134" t="s">
        <v>2445</v>
      </c>
      <c r="P218" s="140"/>
      <c r="Q218" s="128" t="s">
        <v>2434</v>
      </c>
    </row>
    <row r="219" spans="1:17" s="122" customFormat="1" ht="18" x14ac:dyDescent="0.25">
      <c r="A219" s="134" t="str">
        <f>VLOOKUP(E219,'LISTADO ATM'!$A$2:$C$901,3,0)</f>
        <v>ESTE</v>
      </c>
      <c r="B219" s="125" t="s">
        <v>2831</v>
      </c>
      <c r="C219" s="96">
        <v>44439.751030092593</v>
      </c>
      <c r="D219" s="96" t="s">
        <v>2460</v>
      </c>
      <c r="E219" s="125">
        <v>386</v>
      </c>
      <c r="F219" s="134" t="str">
        <f>VLOOKUP(E219,VIP!$A$2:$O15592,2,0)</f>
        <v>DRBR386</v>
      </c>
      <c r="G219" s="134" t="str">
        <f>VLOOKUP(E219,'LISTADO ATM'!$A$2:$B$900,2,0)</f>
        <v xml:space="preserve">ATM Plaza Verón II </v>
      </c>
      <c r="H219" s="134" t="str">
        <f>VLOOKUP(E219,VIP!$A$2:$O20553,7,FALSE)</f>
        <v>Si</v>
      </c>
      <c r="I219" s="134" t="str">
        <f>VLOOKUP(E219,VIP!$A$2:$O12518,8,FALSE)</f>
        <v>Si</v>
      </c>
      <c r="J219" s="134" t="str">
        <f>VLOOKUP(E219,VIP!$A$2:$O12468,8,FALSE)</f>
        <v>Si</v>
      </c>
      <c r="K219" s="134" t="str">
        <f>VLOOKUP(E219,VIP!$A$2:$O16042,6,0)</f>
        <v>NO</v>
      </c>
      <c r="L219" s="140" t="s">
        <v>2434</v>
      </c>
      <c r="M219" s="95" t="s">
        <v>2438</v>
      </c>
      <c r="N219" s="95" t="s">
        <v>2444</v>
      </c>
      <c r="O219" s="134" t="s">
        <v>2461</v>
      </c>
      <c r="P219" s="140"/>
      <c r="Q219" s="128" t="s">
        <v>2434</v>
      </c>
    </row>
    <row r="220" spans="1:17" s="122" customFormat="1" ht="18" x14ac:dyDescent="0.25">
      <c r="A220" s="134" t="str">
        <f>VLOOKUP(E220,'LISTADO ATM'!$A$2:$C$901,3,0)</f>
        <v>DISTRITO NACIONAL</v>
      </c>
      <c r="B220" s="125" t="s">
        <v>2807</v>
      </c>
      <c r="C220" s="96">
        <v>44439.613217592596</v>
      </c>
      <c r="D220" s="96" t="s">
        <v>2441</v>
      </c>
      <c r="E220" s="125">
        <v>406</v>
      </c>
      <c r="F220" s="134" t="str">
        <f>VLOOKUP(E220,VIP!$A$2:$O15585,2,0)</f>
        <v>DRBR406</v>
      </c>
      <c r="G220" s="134" t="str">
        <f>VLOOKUP(E220,'LISTADO ATM'!$A$2:$B$900,2,0)</f>
        <v xml:space="preserve">ATM UNP Plaza Lama Máximo Gómez </v>
      </c>
      <c r="H220" s="134" t="str">
        <f>VLOOKUP(E220,VIP!$A$2:$O20546,7,FALSE)</f>
        <v>Si</v>
      </c>
      <c r="I220" s="134" t="str">
        <f>VLOOKUP(E220,VIP!$A$2:$O12511,8,FALSE)</f>
        <v>Si</v>
      </c>
      <c r="J220" s="134" t="str">
        <f>VLOOKUP(E220,VIP!$A$2:$O12461,8,FALSE)</f>
        <v>Si</v>
      </c>
      <c r="K220" s="134" t="str">
        <f>VLOOKUP(E220,VIP!$A$2:$O16035,6,0)</f>
        <v>SI</v>
      </c>
      <c r="L220" s="140" t="s">
        <v>2434</v>
      </c>
      <c r="M220" s="95" t="s">
        <v>2438</v>
      </c>
      <c r="N220" s="95" t="s">
        <v>2444</v>
      </c>
      <c r="O220" s="134" t="s">
        <v>2445</v>
      </c>
      <c r="P220" s="140"/>
      <c r="Q220" s="128" t="s">
        <v>2434</v>
      </c>
    </row>
    <row r="221" spans="1:17" s="122" customFormat="1" ht="18" x14ac:dyDescent="0.25">
      <c r="A221" s="134" t="str">
        <f>VLOOKUP(E221,'LISTADO ATM'!$A$2:$C$901,3,0)</f>
        <v>DISTRITO NACIONAL</v>
      </c>
      <c r="B221" s="125" t="s">
        <v>2843</v>
      </c>
      <c r="C221" s="96">
        <v>44439.694363425922</v>
      </c>
      <c r="D221" s="96" t="s">
        <v>2460</v>
      </c>
      <c r="E221" s="125">
        <v>516</v>
      </c>
      <c r="F221" s="134" t="str">
        <f>VLOOKUP(E221,VIP!$A$2:$O15603,2,0)</f>
        <v>DRBR516</v>
      </c>
      <c r="G221" s="134" t="str">
        <f>VLOOKUP(E221,'LISTADO ATM'!$A$2:$B$900,2,0)</f>
        <v xml:space="preserve">ATM Oficina Gascue </v>
      </c>
      <c r="H221" s="134" t="str">
        <f>VLOOKUP(E221,VIP!$A$2:$O20564,7,FALSE)</f>
        <v>Si</v>
      </c>
      <c r="I221" s="134" t="str">
        <f>VLOOKUP(E221,VIP!$A$2:$O12529,8,FALSE)</f>
        <v>Si</v>
      </c>
      <c r="J221" s="134" t="str">
        <f>VLOOKUP(E221,VIP!$A$2:$O12479,8,FALSE)</f>
        <v>Si</v>
      </c>
      <c r="K221" s="134" t="str">
        <f>VLOOKUP(E221,VIP!$A$2:$O16053,6,0)</f>
        <v>SI</v>
      </c>
      <c r="L221" s="140" t="s">
        <v>2434</v>
      </c>
      <c r="M221" s="95" t="s">
        <v>2438</v>
      </c>
      <c r="N221" s="95" t="s">
        <v>2444</v>
      </c>
      <c r="O221" s="134" t="s">
        <v>2812</v>
      </c>
      <c r="P221" s="140"/>
      <c r="Q221" s="128" t="s">
        <v>2434</v>
      </c>
    </row>
    <row r="222" spans="1:17" s="122" customFormat="1" ht="18" x14ac:dyDescent="0.25">
      <c r="A222" s="134" t="str">
        <f>VLOOKUP(E222,'LISTADO ATM'!$A$2:$C$901,3,0)</f>
        <v>DISTRITO NACIONAL</v>
      </c>
      <c r="B222" s="125" t="s">
        <v>2655</v>
      </c>
      <c r="C222" s="96">
        <v>44439.109351851854</v>
      </c>
      <c r="D222" s="96" t="s">
        <v>2441</v>
      </c>
      <c r="E222" s="125">
        <v>570</v>
      </c>
      <c r="F222" s="134" t="str">
        <f>VLOOKUP(E222,VIP!$A$2:$O15594,2,0)</f>
        <v>DRBR478</v>
      </c>
      <c r="G222" s="134" t="str">
        <f>VLOOKUP(E222,'LISTADO ATM'!$A$2:$B$900,2,0)</f>
        <v xml:space="preserve">ATM S/M Liverpool Villa Mella </v>
      </c>
      <c r="H222" s="134" t="str">
        <f>VLOOKUP(E222,VIP!$A$2:$O20555,7,FALSE)</f>
        <v>Si</v>
      </c>
      <c r="I222" s="134" t="str">
        <f>VLOOKUP(E222,VIP!$A$2:$O12520,8,FALSE)</f>
        <v>Si</v>
      </c>
      <c r="J222" s="134" t="str">
        <f>VLOOKUP(E222,VIP!$A$2:$O12470,8,FALSE)</f>
        <v>Si</v>
      </c>
      <c r="K222" s="134" t="str">
        <f>VLOOKUP(E222,VIP!$A$2:$O16044,6,0)</f>
        <v>NO</v>
      </c>
      <c r="L222" s="140" t="s">
        <v>2434</v>
      </c>
      <c r="M222" s="95" t="s">
        <v>2438</v>
      </c>
      <c r="N222" s="147" t="s">
        <v>2722</v>
      </c>
      <c r="O222" s="134" t="s">
        <v>2445</v>
      </c>
      <c r="P222" s="140"/>
      <c r="Q222" s="128" t="s">
        <v>2434</v>
      </c>
    </row>
    <row r="223" spans="1:17" s="122" customFormat="1" ht="18" x14ac:dyDescent="0.25">
      <c r="A223" s="134" t="str">
        <f>VLOOKUP(E223,'LISTADO ATM'!$A$2:$C$901,3,0)</f>
        <v>DISTRITO NACIONAL</v>
      </c>
      <c r="B223" s="125">
        <v>3336006728</v>
      </c>
      <c r="C223" s="96">
        <v>44438.56590277778</v>
      </c>
      <c r="D223" s="96" t="s">
        <v>2174</v>
      </c>
      <c r="E223" s="125">
        <v>243</v>
      </c>
      <c r="F223" s="134" t="str">
        <f>VLOOKUP(E223,VIP!$A$2:$O15580,2,0)</f>
        <v>DRBR243</v>
      </c>
      <c r="G223" s="134" t="str">
        <f>VLOOKUP(E223,'LISTADO ATM'!$A$2:$B$900,2,0)</f>
        <v xml:space="preserve">ATM Autoservicio Plaza Central  </v>
      </c>
      <c r="H223" s="134" t="str">
        <f>VLOOKUP(E223,VIP!$A$2:$O20541,7,FALSE)</f>
        <v>Si</v>
      </c>
      <c r="I223" s="134" t="str">
        <f>VLOOKUP(E223,VIP!$A$2:$O12506,8,FALSE)</f>
        <v>Si</v>
      </c>
      <c r="J223" s="134" t="str">
        <f>VLOOKUP(E223,VIP!$A$2:$O12456,8,FALSE)</f>
        <v>Si</v>
      </c>
      <c r="K223" s="134" t="str">
        <f>VLOOKUP(E223,VIP!$A$2:$O16030,6,0)</f>
        <v>SI</v>
      </c>
      <c r="L223" s="140" t="s">
        <v>2632</v>
      </c>
      <c r="M223" s="95" t="s">
        <v>2438</v>
      </c>
      <c r="N223" s="95" t="s">
        <v>2444</v>
      </c>
      <c r="O223" s="134" t="s">
        <v>2446</v>
      </c>
      <c r="P223" s="140"/>
      <c r="Q223" s="128" t="s">
        <v>2632</v>
      </c>
    </row>
    <row r="224" spans="1:17" s="122" customFormat="1" ht="18" x14ac:dyDescent="0.25">
      <c r="A224" s="134" t="str">
        <f>VLOOKUP(E224,'LISTADO ATM'!$A$2:$C$901,3,0)</f>
        <v>DISTRITO NACIONAL</v>
      </c>
      <c r="B224" s="125">
        <v>3336006840</v>
      </c>
      <c r="C224" s="96">
        <v>44438.61246527778</v>
      </c>
      <c r="D224" s="96" t="s">
        <v>2174</v>
      </c>
      <c r="E224" s="125">
        <v>35</v>
      </c>
      <c r="F224" s="134" t="str">
        <f>VLOOKUP(E224,VIP!$A$2:$O15567,2,0)</f>
        <v>DRBR035</v>
      </c>
      <c r="G224" s="134" t="str">
        <f>VLOOKUP(E224,'LISTADO ATM'!$A$2:$B$900,2,0)</f>
        <v xml:space="preserve">ATM Dirección General de Aduanas I </v>
      </c>
      <c r="H224" s="134" t="str">
        <f>VLOOKUP(E224,VIP!$A$2:$O20528,7,FALSE)</f>
        <v>Si</v>
      </c>
      <c r="I224" s="134" t="str">
        <f>VLOOKUP(E224,VIP!$A$2:$O12493,8,FALSE)</f>
        <v>Si</v>
      </c>
      <c r="J224" s="134" t="str">
        <f>VLOOKUP(E224,VIP!$A$2:$O12443,8,FALSE)</f>
        <v>Si</v>
      </c>
      <c r="K224" s="134" t="str">
        <f>VLOOKUP(E224,VIP!$A$2:$O16017,6,0)</f>
        <v>NO</v>
      </c>
      <c r="L224" s="140" t="s">
        <v>2624</v>
      </c>
      <c r="M224" s="95" t="s">
        <v>2438</v>
      </c>
      <c r="N224" s="95" t="s">
        <v>2444</v>
      </c>
      <c r="O224" s="134" t="s">
        <v>2446</v>
      </c>
      <c r="P224" s="140"/>
      <c r="Q224" s="128" t="s">
        <v>2624</v>
      </c>
    </row>
    <row r="225" spans="1:17" s="122" customFormat="1" ht="18" x14ac:dyDescent="0.25">
      <c r="A225" s="134" t="str">
        <f>VLOOKUP(E225,'LISTADO ATM'!$A$2:$C$901,3,0)</f>
        <v>DISTRITO NACIONAL</v>
      </c>
      <c r="B225" s="125" t="s">
        <v>2820</v>
      </c>
      <c r="C225" s="96">
        <v>44439.783668981479</v>
      </c>
      <c r="D225" s="96" t="s">
        <v>2174</v>
      </c>
      <c r="E225" s="125">
        <v>235</v>
      </c>
      <c r="F225" s="134" t="str">
        <f>VLOOKUP(E225,VIP!$A$2:$O15582,2,0)</f>
        <v>DRBR235</v>
      </c>
      <c r="G225" s="134" t="str">
        <f>VLOOKUP(E225,'LISTADO ATM'!$A$2:$B$900,2,0)</f>
        <v xml:space="preserve">ATM Oficina Multicentro La Sirena San Isidro </v>
      </c>
      <c r="H225" s="134" t="str">
        <f>VLOOKUP(E225,VIP!$A$2:$O20543,7,FALSE)</f>
        <v>Si</v>
      </c>
      <c r="I225" s="134" t="str">
        <f>VLOOKUP(E225,VIP!$A$2:$O12508,8,FALSE)</f>
        <v>Si</v>
      </c>
      <c r="J225" s="134" t="str">
        <f>VLOOKUP(E225,VIP!$A$2:$O12458,8,FALSE)</f>
        <v>Si</v>
      </c>
      <c r="K225" s="134" t="str">
        <f>VLOOKUP(E225,VIP!$A$2:$O16032,6,0)</f>
        <v>SI</v>
      </c>
      <c r="L225" s="140" t="s">
        <v>2817</v>
      </c>
      <c r="M225" s="95" t="s">
        <v>2438</v>
      </c>
      <c r="N225" s="95" t="s">
        <v>2444</v>
      </c>
      <c r="O225" s="134" t="s">
        <v>2446</v>
      </c>
      <c r="P225" s="140" t="s">
        <v>2743</v>
      </c>
      <c r="Q225" s="128" t="s">
        <v>2817</v>
      </c>
    </row>
    <row r="226" spans="1:17" s="122" customFormat="1" ht="18" x14ac:dyDescent="0.25">
      <c r="A226" s="134" t="str">
        <f>VLOOKUP(E226,'LISTADO ATM'!$A$2:$C$901,3,0)</f>
        <v>DISTRITO NACIONAL</v>
      </c>
      <c r="B226" s="125" t="s">
        <v>2818</v>
      </c>
      <c r="C226" s="96">
        <v>44439.784756944442</v>
      </c>
      <c r="D226" s="96" t="s">
        <v>2174</v>
      </c>
      <c r="E226" s="125">
        <v>326</v>
      </c>
      <c r="F226" s="134" t="str">
        <f>VLOOKUP(E226,VIP!$A$2:$O15580,2,0)</f>
        <v>DRBR326</v>
      </c>
      <c r="G226" s="134" t="str">
        <f>VLOOKUP(E226,'LISTADO ATM'!$A$2:$B$900,2,0)</f>
        <v>ATM Autoservicio Jiménez Moya II</v>
      </c>
      <c r="H226" s="134" t="str">
        <f>VLOOKUP(E226,VIP!$A$2:$O20541,7,FALSE)</f>
        <v>Si</v>
      </c>
      <c r="I226" s="134" t="str">
        <f>VLOOKUP(E226,VIP!$A$2:$O12506,8,FALSE)</f>
        <v>Si</v>
      </c>
      <c r="J226" s="134" t="str">
        <f>VLOOKUP(E226,VIP!$A$2:$O12456,8,FALSE)</f>
        <v>Si</v>
      </c>
      <c r="K226" s="134" t="str">
        <f>VLOOKUP(E226,VIP!$A$2:$O16030,6,0)</f>
        <v>NO</v>
      </c>
      <c r="L226" s="140" t="s">
        <v>2817</v>
      </c>
      <c r="M226" s="95" t="s">
        <v>2438</v>
      </c>
      <c r="N226" s="95" t="s">
        <v>2444</v>
      </c>
      <c r="O226" s="134" t="s">
        <v>2446</v>
      </c>
      <c r="P226" s="140" t="s">
        <v>2743</v>
      </c>
      <c r="Q226" s="128" t="s">
        <v>2817</v>
      </c>
    </row>
    <row r="227" spans="1:17" s="122" customFormat="1" ht="18" x14ac:dyDescent="0.25">
      <c r="A227" s="134" t="str">
        <f>VLOOKUP(E227,'LISTADO ATM'!$A$2:$C$901,3,0)</f>
        <v>SUR</v>
      </c>
      <c r="B227" s="125" t="s">
        <v>2816</v>
      </c>
      <c r="C227" s="96">
        <v>44439.785196759258</v>
      </c>
      <c r="D227" s="96" t="s">
        <v>2174</v>
      </c>
      <c r="E227" s="125">
        <v>584</v>
      </c>
      <c r="F227" s="134" t="str">
        <f>VLOOKUP(E227,VIP!$A$2:$O15579,2,0)</f>
        <v>DRBR404</v>
      </c>
      <c r="G227" s="134" t="str">
        <f>VLOOKUP(E227,'LISTADO ATM'!$A$2:$B$900,2,0)</f>
        <v xml:space="preserve">ATM Oficina San Cristóbal I </v>
      </c>
      <c r="H227" s="134" t="str">
        <f>VLOOKUP(E227,VIP!$A$2:$O20540,7,FALSE)</f>
        <v>Si</v>
      </c>
      <c r="I227" s="134" t="str">
        <f>VLOOKUP(E227,VIP!$A$2:$O12505,8,FALSE)</f>
        <v>Si</v>
      </c>
      <c r="J227" s="134" t="str">
        <f>VLOOKUP(E227,VIP!$A$2:$O12455,8,FALSE)</f>
        <v>Si</v>
      </c>
      <c r="K227" s="134" t="str">
        <f>VLOOKUP(E227,VIP!$A$2:$O16029,6,0)</f>
        <v>SI</v>
      </c>
      <c r="L227" s="140" t="s">
        <v>2817</v>
      </c>
      <c r="M227" s="95" t="s">
        <v>2438</v>
      </c>
      <c r="N227" s="95" t="s">
        <v>2444</v>
      </c>
      <c r="O227" s="134" t="s">
        <v>2446</v>
      </c>
      <c r="P227" s="140" t="s">
        <v>2743</v>
      </c>
      <c r="Q227" s="128" t="s">
        <v>2817</v>
      </c>
    </row>
    <row r="228" spans="1:17" s="122" customFormat="1" ht="18" x14ac:dyDescent="0.25">
      <c r="A228" s="134" t="str">
        <f>VLOOKUP(E228,'LISTADO ATM'!$A$2:$C$901,3,0)</f>
        <v>DISTRITO NACIONAL</v>
      </c>
      <c r="B228" s="125" t="s">
        <v>2821</v>
      </c>
      <c r="C228" s="96">
        <v>44439.783229166664</v>
      </c>
      <c r="D228" s="96" t="s">
        <v>2174</v>
      </c>
      <c r="E228" s="125">
        <v>932</v>
      </c>
      <c r="F228" s="134" t="str">
        <f>VLOOKUP(E228,VIP!$A$2:$O15583,2,0)</f>
        <v>DRBR01E</v>
      </c>
      <c r="G228" s="134" t="str">
        <f>VLOOKUP(E228,'LISTADO ATM'!$A$2:$B$900,2,0)</f>
        <v xml:space="preserve">ATM Banco Agrícola </v>
      </c>
      <c r="H228" s="134" t="str">
        <f>VLOOKUP(E228,VIP!$A$2:$O20544,7,FALSE)</f>
        <v>Si</v>
      </c>
      <c r="I228" s="134" t="str">
        <f>VLOOKUP(E228,VIP!$A$2:$O12509,8,FALSE)</f>
        <v>Si</v>
      </c>
      <c r="J228" s="134" t="str">
        <f>VLOOKUP(E228,VIP!$A$2:$O12459,8,FALSE)</f>
        <v>Si</v>
      </c>
      <c r="K228" s="134" t="str">
        <f>VLOOKUP(E228,VIP!$A$2:$O16033,6,0)</f>
        <v>NO</v>
      </c>
      <c r="L228" s="140" t="s">
        <v>2822</v>
      </c>
      <c r="M228" s="95" t="s">
        <v>2438</v>
      </c>
      <c r="N228" s="95" t="s">
        <v>2444</v>
      </c>
      <c r="O228" s="134" t="s">
        <v>2446</v>
      </c>
      <c r="P228" s="140" t="s">
        <v>2743</v>
      </c>
      <c r="Q228" s="128" t="s">
        <v>2822</v>
      </c>
    </row>
    <row r="229" spans="1:17" s="122" customFormat="1" ht="18" x14ac:dyDescent="0.25">
      <c r="A229" s="134" t="str">
        <f>VLOOKUP(E229,'LISTADO ATM'!$A$2:$C$901,3,0)</f>
        <v>ESTE</v>
      </c>
      <c r="B229" s="125" t="s">
        <v>2756</v>
      </c>
      <c r="C229" s="96">
        <v>44439.581354166665</v>
      </c>
      <c r="D229" s="96" t="s">
        <v>2441</v>
      </c>
      <c r="E229" s="125">
        <v>16</v>
      </c>
      <c r="F229" s="134" t="str">
        <f>VLOOKUP(E229,VIP!$A$2:$O15586,2,0)</f>
        <v>DRBR046</v>
      </c>
      <c r="G229" s="134" t="str">
        <f>VLOOKUP(E229,'LISTADO ATM'!$A$2:$B$900,2,0)</f>
        <v>ATM Estación Texaco Sabana de la Mar</v>
      </c>
      <c r="H229" s="134" t="str">
        <f>VLOOKUP(E229,VIP!$A$2:$O20547,7,FALSE)</f>
        <v>Si</v>
      </c>
      <c r="I229" s="134" t="str">
        <f>VLOOKUP(E229,VIP!$A$2:$O12512,8,FALSE)</f>
        <v>Si</v>
      </c>
      <c r="J229" s="134" t="str">
        <f>VLOOKUP(E229,VIP!$A$2:$O12462,8,FALSE)</f>
        <v>Si</v>
      </c>
      <c r="K229" s="134" t="str">
        <f>VLOOKUP(E229,VIP!$A$2:$O16036,6,0)</f>
        <v>NO</v>
      </c>
      <c r="L229" s="140" t="s">
        <v>2410</v>
      </c>
      <c r="M229" s="95" t="s">
        <v>2438</v>
      </c>
      <c r="N229" s="95" t="s">
        <v>2444</v>
      </c>
      <c r="O229" s="134" t="s">
        <v>2445</v>
      </c>
      <c r="P229" s="140"/>
      <c r="Q229" s="128" t="s">
        <v>2410</v>
      </c>
    </row>
    <row r="230" spans="1:17" s="122" customFormat="1" ht="18" x14ac:dyDescent="0.25">
      <c r="A230" s="134" t="str">
        <f>VLOOKUP(E230,'LISTADO ATM'!$A$2:$C$901,3,0)</f>
        <v>DISTRITO NACIONAL</v>
      </c>
      <c r="B230" s="125" t="s">
        <v>2808</v>
      </c>
      <c r="C230" s="96">
        <v>44439.611701388887</v>
      </c>
      <c r="D230" s="96" t="s">
        <v>2441</v>
      </c>
      <c r="E230" s="125">
        <v>32</v>
      </c>
      <c r="F230" s="134" t="str">
        <f>VLOOKUP(E230,VIP!$A$2:$O15586,2,0)</f>
        <v>DRBR032</v>
      </c>
      <c r="G230" s="134" t="str">
        <f>VLOOKUP(E230,'LISTADO ATM'!$A$2:$B$900,2,0)</f>
        <v xml:space="preserve">ATM Oficina San Martín II </v>
      </c>
      <c r="H230" s="134" t="str">
        <f>VLOOKUP(E230,VIP!$A$2:$O20547,7,FALSE)</f>
        <v>Si</v>
      </c>
      <c r="I230" s="134" t="str">
        <f>VLOOKUP(E230,VIP!$A$2:$O12512,8,FALSE)</f>
        <v>Si</v>
      </c>
      <c r="J230" s="134" t="str">
        <f>VLOOKUP(E230,VIP!$A$2:$O12462,8,FALSE)</f>
        <v>Si</v>
      </c>
      <c r="K230" s="134" t="str">
        <f>VLOOKUP(E230,VIP!$A$2:$O16036,6,0)</f>
        <v>NO</v>
      </c>
      <c r="L230" s="140" t="s">
        <v>2410</v>
      </c>
      <c r="M230" s="95" t="s">
        <v>2438</v>
      </c>
      <c r="N230" s="95" t="s">
        <v>2444</v>
      </c>
      <c r="O230" s="134" t="s">
        <v>2445</v>
      </c>
      <c r="P230" s="140"/>
      <c r="Q230" s="128" t="s">
        <v>2410</v>
      </c>
    </row>
    <row r="231" spans="1:17" s="122" customFormat="1" ht="18" x14ac:dyDescent="0.25">
      <c r="A231" s="134" t="str">
        <f>VLOOKUP(E231,'LISTADO ATM'!$A$2:$C$901,3,0)</f>
        <v>SUR</v>
      </c>
      <c r="B231" s="125" t="s">
        <v>2753</v>
      </c>
      <c r="C231" s="96">
        <v>44439.583773148152</v>
      </c>
      <c r="D231" s="96" t="s">
        <v>2441</v>
      </c>
      <c r="E231" s="125">
        <v>48</v>
      </c>
      <c r="F231" s="134" t="str">
        <f>VLOOKUP(E231,VIP!$A$2:$O15583,2,0)</f>
        <v>DRBR048</v>
      </c>
      <c r="G231" s="134" t="str">
        <f>VLOOKUP(E231,'LISTADO ATM'!$A$2:$B$900,2,0)</f>
        <v xml:space="preserve">ATM Autoservicio Neiba I </v>
      </c>
      <c r="H231" s="134" t="str">
        <f>VLOOKUP(E231,VIP!$A$2:$O20544,7,FALSE)</f>
        <v>Si</v>
      </c>
      <c r="I231" s="134" t="str">
        <f>VLOOKUP(E231,VIP!$A$2:$O12509,8,FALSE)</f>
        <v>Si</v>
      </c>
      <c r="J231" s="134" t="str">
        <f>VLOOKUP(E231,VIP!$A$2:$O12459,8,FALSE)</f>
        <v>Si</v>
      </c>
      <c r="K231" s="134" t="str">
        <f>VLOOKUP(E231,VIP!$A$2:$O16033,6,0)</f>
        <v>SI</v>
      </c>
      <c r="L231" s="140" t="s">
        <v>2410</v>
      </c>
      <c r="M231" s="95" t="s">
        <v>2438</v>
      </c>
      <c r="N231" s="147" t="s">
        <v>2722</v>
      </c>
      <c r="O231" s="134" t="s">
        <v>2445</v>
      </c>
      <c r="P231" s="140"/>
      <c r="Q231" s="128" t="s">
        <v>2410</v>
      </c>
    </row>
    <row r="232" spans="1:17" s="122" customFormat="1" ht="18" x14ac:dyDescent="0.25">
      <c r="A232" s="134" t="str">
        <f>VLOOKUP(E232,'LISTADO ATM'!$A$2:$C$901,3,0)</f>
        <v>SUR</v>
      </c>
      <c r="B232" s="125" t="s">
        <v>2830</v>
      </c>
      <c r="C232" s="96">
        <v>44439.752384259256</v>
      </c>
      <c r="D232" s="96" t="s">
        <v>2460</v>
      </c>
      <c r="E232" s="125">
        <v>84</v>
      </c>
      <c r="F232" s="134" t="str">
        <f>VLOOKUP(E232,VIP!$A$2:$O15591,2,0)</f>
        <v>DRBR084</v>
      </c>
      <c r="G232" s="134" t="str">
        <f>VLOOKUP(E232,'LISTADO ATM'!$A$2:$B$900,2,0)</f>
        <v xml:space="preserve">ATM Oficina Multicentro Sirena San Cristóbal </v>
      </c>
      <c r="H232" s="134" t="str">
        <f>VLOOKUP(E232,VIP!$A$2:$O20552,7,FALSE)</f>
        <v>Si</v>
      </c>
      <c r="I232" s="134" t="str">
        <f>VLOOKUP(E232,VIP!$A$2:$O12517,8,FALSE)</f>
        <v>Si</v>
      </c>
      <c r="J232" s="134" t="str">
        <f>VLOOKUP(E232,VIP!$A$2:$O12467,8,FALSE)</f>
        <v>Si</v>
      </c>
      <c r="K232" s="134" t="str">
        <f>VLOOKUP(E232,VIP!$A$2:$O16041,6,0)</f>
        <v>SI</v>
      </c>
      <c r="L232" s="140" t="s">
        <v>2410</v>
      </c>
      <c r="M232" s="95" t="s">
        <v>2438</v>
      </c>
      <c r="N232" s="95" t="s">
        <v>2444</v>
      </c>
      <c r="O232" s="134" t="s">
        <v>2461</v>
      </c>
      <c r="P232" s="140"/>
      <c r="Q232" s="128" t="s">
        <v>2410</v>
      </c>
    </row>
    <row r="233" spans="1:17" ht="18" x14ac:dyDescent="0.25">
      <c r="A233" s="134" t="str">
        <f>VLOOKUP(E233,'LISTADO ATM'!$A$2:$C$901,3,0)</f>
        <v>SUR</v>
      </c>
      <c r="B233" s="125" t="s">
        <v>2838</v>
      </c>
      <c r="C233" s="96">
        <v>44439.732604166667</v>
      </c>
      <c r="D233" s="96" t="s">
        <v>2460</v>
      </c>
      <c r="E233" s="125">
        <v>182</v>
      </c>
      <c r="F233" s="134" t="str">
        <f>VLOOKUP(E233,VIP!$A$2:$O15598,2,0)</f>
        <v>DRBR182</v>
      </c>
      <c r="G233" s="134" t="str">
        <f>VLOOKUP(E233,'LISTADO ATM'!$A$2:$B$900,2,0)</f>
        <v xml:space="preserve">ATM Barahona Comb </v>
      </c>
      <c r="H233" s="134" t="str">
        <f>VLOOKUP(E233,VIP!$A$2:$O20559,7,FALSE)</f>
        <v>Si</v>
      </c>
      <c r="I233" s="134" t="str">
        <f>VLOOKUP(E233,VIP!$A$2:$O12524,8,FALSE)</f>
        <v>Si</v>
      </c>
      <c r="J233" s="134" t="str">
        <f>VLOOKUP(E233,VIP!$A$2:$O12474,8,FALSE)</f>
        <v>Si</v>
      </c>
      <c r="K233" s="134" t="str">
        <f>VLOOKUP(E233,VIP!$A$2:$O16048,6,0)</f>
        <v>NO</v>
      </c>
      <c r="L233" s="140" t="s">
        <v>2410</v>
      </c>
      <c r="M233" s="95" t="s">
        <v>2438</v>
      </c>
      <c r="N233" s="95" t="s">
        <v>2444</v>
      </c>
      <c r="O233" s="134" t="s">
        <v>2461</v>
      </c>
      <c r="P233" s="140"/>
      <c r="Q233" s="128" t="s">
        <v>2410</v>
      </c>
    </row>
    <row r="234" spans="1:17" ht="18" x14ac:dyDescent="0.25">
      <c r="A234" s="134" t="str">
        <f>VLOOKUP(E234,'LISTADO ATM'!$A$2:$C$901,3,0)</f>
        <v>DISTRITO NACIONAL</v>
      </c>
      <c r="B234" s="125" t="s">
        <v>2828</v>
      </c>
      <c r="C234" s="96">
        <v>44439.756342592591</v>
      </c>
      <c r="D234" s="96" t="s">
        <v>2441</v>
      </c>
      <c r="E234" s="125">
        <v>183</v>
      </c>
      <c r="F234" s="134" t="str">
        <f>VLOOKUP(E234,VIP!$A$2:$O15589,2,0)</f>
        <v>DRBR183</v>
      </c>
      <c r="G234" s="134" t="str">
        <f>VLOOKUP(E234,'LISTADO ATM'!$A$2:$B$900,2,0)</f>
        <v>ATM Estación Nativa Km. 22 Aut. Duarte.</v>
      </c>
      <c r="H234" s="134" t="str">
        <f>VLOOKUP(E234,VIP!$A$2:$O20550,7,FALSE)</f>
        <v>N/A</v>
      </c>
      <c r="I234" s="134" t="str">
        <f>VLOOKUP(E234,VIP!$A$2:$O12515,8,FALSE)</f>
        <v>N/A</v>
      </c>
      <c r="J234" s="134" t="str">
        <f>VLOOKUP(E234,VIP!$A$2:$O12465,8,FALSE)</f>
        <v>N/A</v>
      </c>
      <c r="K234" s="134" t="str">
        <f>VLOOKUP(E234,VIP!$A$2:$O16039,6,0)</f>
        <v>N/A</v>
      </c>
      <c r="L234" s="140" t="s">
        <v>2410</v>
      </c>
      <c r="M234" s="95" t="s">
        <v>2438</v>
      </c>
      <c r="N234" s="95" t="s">
        <v>2444</v>
      </c>
      <c r="O234" s="134" t="s">
        <v>2445</v>
      </c>
      <c r="P234" s="140"/>
      <c r="Q234" s="128" t="s">
        <v>2410</v>
      </c>
    </row>
    <row r="235" spans="1:17" ht="18" x14ac:dyDescent="0.25">
      <c r="A235" s="134" t="str">
        <f>VLOOKUP(E235,'LISTADO ATM'!$A$2:$C$901,3,0)</f>
        <v>NORTE</v>
      </c>
      <c r="B235" s="125" t="s">
        <v>2837</v>
      </c>
      <c r="C235" s="96">
        <v>44439.734409722223</v>
      </c>
      <c r="D235" s="96" t="s">
        <v>2626</v>
      </c>
      <c r="E235" s="125">
        <v>198</v>
      </c>
      <c r="F235" s="134" t="str">
        <f>VLOOKUP(E235,VIP!$A$2:$O15597,2,0)</f>
        <v>DRBR198</v>
      </c>
      <c r="G235" s="134" t="str">
        <f>VLOOKUP(E235,'LISTADO ATM'!$A$2:$B$900,2,0)</f>
        <v xml:space="preserve">ATM Almacenes El Encanto  (Santiago) </v>
      </c>
      <c r="H235" s="134" t="str">
        <f>VLOOKUP(E235,VIP!$A$2:$O20558,7,FALSE)</f>
        <v>NO</v>
      </c>
      <c r="I235" s="134" t="str">
        <f>VLOOKUP(E235,VIP!$A$2:$O12523,8,FALSE)</f>
        <v>NO</v>
      </c>
      <c r="J235" s="134" t="str">
        <f>VLOOKUP(E235,VIP!$A$2:$O12473,8,FALSE)</f>
        <v>NO</v>
      </c>
      <c r="K235" s="134" t="str">
        <f>VLOOKUP(E235,VIP!$A$2:$O16047,6,0)</f>
        <v>NO</v>
      </c>
      <c r="L235" s="140" t="s">
        <v>2410</v>
      </c>
      <c r="M235" s="95" t="s">
        <v>2438</v>
      </c>
      <c r="N235" s="95" t="s">
        <v>2722</v>
      </c>
      <c r="O235" s="134" t="s">
        <v>2627</v>
      </c>
      <c r="P235" s="140"/>
      <c r="Q235" s="128" t="s">
        <v>2410</v>
      </c>
    </row>
    <row r="236" spans="1:17" ht="18" x14ac:dyDescent="0.25">
      <c r="A236" s="134" t="str">
        <f>VLOOKUP(E236,'LISTADO ATM'!$A$2:$C$901,3,0)</f>
        <v>DISTRITO NACIONAL</v>
      </c>
      <c r="B236" s="125" t="s">
        <v>2827</v>
      </c>
      <c r="C236" s="96">
        <v>44439.758252314816</v>
      </c>
      <c r="D236" s="96" t="s">
        <v>2460</v>
      </c>
      <c r="E236" s="125">
        <v>246</v>
      </c>
      <c r="F236" s="134" t="str">
        <f>VLOOKUP(E236,VIP!$A$2:$O15588,2,0)</f>
        <v>DRBR246</v>
      </c>
      <c r="G236" s="134" t="str">
        <f>VLOOKUP(E236,'LISTADO ATM'!$A$2:$B$900,2,0)</f>
        <v xml:space="preserve">ATM Oficina Torre BR (Lobby) </v>
      </c>
      <c r="H236" s="134" t="str">
        <f>VLOOKUP(E236,VIP!$A$2:$O20549,7,FALSE)</f>
        <v>Si</v>
      </c>
      <c r="I236" s="134" t="str">
        <f>VLOOKUP(E236,VIP!$A$2:$O12514,8,FALSE)</f>
        <v>Si</v>
      </c>
      <c r="J236" s="134" t="str">
        <f>VLOOKUP(E236,VIP!$A$2:$O12464,8,FALSE)</f>
        <v>Si</v>
      </c>
      <c r="K236" s="134" t="str">
        <f>VLOOKUP(E236,VIP!$A$2:$O16038,6,0)</f>
        <v>SI</v>
      </c>
      <c r="L236" s="140" t="s">
        <v>2410</v>
      </c>
      <c r="M236" s="95" t="s">
        <v>2438</v>
      </c>
      <c r="N236" s="95" t="s">
        <v>2444</v>
      </c>
      <c r="O236" s="134" t="s">
        <v>2461</v>
      </c>
      <c r="P236" s="140"/>
      <c r="Q236" s="128" t="s">
        <v>2410</v>
      </c>
    </row>
    <row r="237" spans="1:17" ht="18" x14ac:dyDescent="0.25">
      <c r="A237" s="134" t="str">
        <f>VLOOKUP(E237,'LISTADO ATM'!$A$2:$C$901,3,0)</f>
        <v>DISTRITO NACIONAL</v>
      </c>
      <c r="B237" s="125">
        <v>3336007373</v>
      </c>
      <c r="C237" s="96">
        <v>44438.843171296299</v>
      </c>
      <c r="D237" s="96" t="s">
        <v>2441</v>
      </c>
      <c r="E237" s="125">
        <v>300</v>
      </c>
      <c r="F237" s="134" t="str">
        <f>VLOOKUP(E237,VIP!$A$2:$O15579,2,0)</f>
        <v>DRBR300</v>
      </c>
      <c r="G237" s="134" t="str">
        <f>VLOOKUP(E237,'LISTADO ATM'!$A$2:$B$900,2,0)</f>
        <v xml:space="preserve">ATM S/M Aprezio Los Guaricanos </v>
      </c>
      <c r="H237" s="134" t="str">
        <f>VLOOKUP(E237,VIP!$A$2:$O20540,7,FALSE)</f>
        <v>Si</v>
      </c>
      <c r="I237" s="134" t="str">
        <f>VLOOKUP(E237,VIP!$A$2:$O12505,8,FALSE)</f>
        <v>Si</v>
      </c>
      <c r="J237" s="134" t="str">
        <f>VLOOKUP(E237,VIP!$A$2:$O12455,8,FALSE)</f>
        <v>Si</v>
      </c>
      <c r="K237" s="134" t="str">
        <f>VLOOKUP(E237,VIP!$A$2:$O16029,6,0)</f>
        <v>NO</v>
      </c>
      <c r="L237" s="140" t="s">
        <v>2410</v>
      </c>
      <c r="M237" s="95" t="s">
        <v>2438</v>
      </c>
      <c r="N237" s="147" t="s">
        <v>2722</v>
      </c>
      <c r="O237" s="134" t="s">
        <v>2445</v>
      </c>
      <c r="P237" s="140"/>
      <c r="Q237" s="128" t="s">
        <v>2410</v>
      </c>
    </row>
    <row r="238" spans="1:17" ht="18" x14ac:dyDescent="0.25">
      <c r="A238" s="134" t="str">
        <f>VLOOKUP(E238,'LISTADO ATM'!$A$2:$C$901,3,0)</f>
        <v>ESTE</v>
      </c>
      <c r="B238" s="125" t="s">
        <v>2826</v>
      </c>
      <c r="C238" s="96">
        <v>44439.758946759262</v>
      </c>
      <c r="D238" s="96" t="s">
        <v>2460</v>
      </c>
      <c r="E238" s="125">
        <v>385</v>
      </c>
      <c r="F238" s="134" t="str">
        <f>VLOOKUP(E238,VIP!$A$2:$O15587,2,0)</f>
        <v>DRBR385</v>
      </c>
      <c r="G238" s="134" t="str">
        <f>VLOOKUP(E238,'LISTADO ATM'!$A$2:$B$900,2,0)</f>
        <v xml:space="preserve">ATM Plaza Verón I </v>
      </c>
      <c r="H238" s="134" t="str">
        <f>VLOOKUP(E238,VIP!$A$2:$O20548,7,FALSE)</f>
        <v>Si</v>
      </c>
      <c r="I238" s="134" t="str">
        <f>VLOOKUP(E238,VIP!$A$2:$O12513,8,FALSE)</f>
        <v>Si</v>
      </c>
      <c r="J238" s="134" t="str">
        <f>VLOOKUP(E238,VIP!$A$2:$O12463,8,FALSE)</f>
        <v>Si</v>
      </c>
      <c r="K238" s="134" t="str">
        <f>VLOOKUP(E238,VIP!$A$2:$O16037,6,0)</f>
        <v>NO</v>
      </c>
      <c r="L238" s="140" t="s">
        <v>2410</v>
      </c>
      <c r="M238" s="95" t="s">
        <v>2438</v>
      </c>
      <c r="N238" s="95" t="s">
        <v>2444</v>
      </c>
      <c r="O238" s="134" t="s">
        <v>2461</v>
      </c>
      <c r="P238" s="140"/>
      <c r="Q238" s="128" t="s">
        <v>2410</v>
      </c>
    </row>
    <row r="239" spans="1:17" ht="18" x14ac:dyDescent="0.25">
      <c r="A239" s="134" t="str">
        <f>VLOOKUP(E239,'LISTADO ATM'!$A$2:$C$901,3,0)</f>
        <v>DISTRITO NACIONAL</v>
      </c>
      <c r="B239" s="125">
        <v>3336007419</v>
      </c>
      <c r="C239" s="96">
        <v>44438.940578703703</v>
      </c>
      <c r="D239" s="96" t="s">
        <v>2441</v>
      </c>
      <c r="E239" s="125">
        <v>407</v>
      </c>
      <c r="F239" s="134" t="str">
        <f>VLOOKUP(E239,VIP!$A$2:$O15569,2,0)</f>
        <v>DRBR407</v>
      </c>
      <c r="G239" s="134" t="str">
        <f>VLOOKUP(E239,'LISTADO ATM'!$A$2:$B$900,2,0)</f>
        <v xml:space="preserve">ATM Multicentro La Sirena Villa Mella </v>
      </c>
      <c r="H239" s="134" t="str">
        <f>VLOOKUP(E239,VIP!$A$2:$O20530,7,FALSE)</f>
        <v>Si</v>
      </c>
      <c r="I239" s="134" t="str">
        <f>VLOOKUP(E239,VIP!$A$2:$O12495,8,FALSE)</f>
        <v>Si</v>
      </c>
      <c r="J239" s="134" t="str">
        <f>VLOOKUP(E239,VIP!$A$2:$O12445,8,FALSE)</f>
        <v>Si</v>
      </c>
      <c r="K239" s="134" t="str">
        <f>VLOOKUP(E239,VIP!$A$2:$O16019,6,0)</f>
        <v>NO</v>
      </c>
      <c r="L239" s="140" t="s">
        <v>2410</v>
      </c>
      <c r="M239" s="95" t="s">
        <v>2438</v>
      </c>
      <c r="N239" s="147" t="s">
        <v>2722</v>
      </c>
      <c r="O239" s="134" t="s">
        <v>2445</v>
      </c>
      <c r="P239" s="140"/>
      <c r="Q239" s="128" t="s">
        <v>2410</v>
      </c>
    </row>
    <row r="240" spans="1:17" ht="18" x14ac:dyDescent="0.25">
      <c r="A240" s="134" t="str">
        <f>VLOOKUP(E240,'LISTADO ATM'!$A$2:$C$901,3,0)</f>
        <v>DISTRITO NACIONAL</v>
      </c>
      <c r="B240" s="125" t="s">
        <v>2825</v>
      </c>
      <c r="C240" s="96">
        <v>44439.759826388887</v>
      </c>
      <c r="D240" s="96" t="s">
        <v>2460</v>
      </c>
      <c r="E240" s="125">
        <v>551</v>
      </c>
      <c r="F240" s="134" t="str">
        <f>VLOOKUP(E240,VIP!$A$2:$O15586,2,0)</f>
        <v>DRBR01C</v>
      </c>
      <c r="G240" s="134" t="str">
        <f>VLOOKUP(E240,'LISTADO ATM'!$A$2:$B$900,2,0)</f>
        <v xml:space="preserve">ATM Oficina Padre Castellanos </v>
      </c>
      <c r="H240" s="134" t="str">
        <f>VLOOKUP(E240,VIP!$A$2:$O20547,7,FALSE)</f>
        <v>Si</v>
      </c>
      <c r="I240" s="134" t="str">
        <f>VLOOKUP(E240,VIP!$A$2:$O12512,8,FALSE)</f>
        <v>Si</v>
      </c>
      <c r="J240" s="134" t="str">
        <f>VLOOKUP(E240,VIP!$A$2:$O12462,8,FALSE)</f>
        <v>Si</v>
      </c>
      <c r="K240" s="134" t="str">
        <f>VLOOKUP(E240,VIP!$A$2:$O16036,6,0)</f>
        <v>NO</v>
      </c>
      <c r="L240" s="140" t="s">
        <v>2410</v>
      </c>
      <c r="M240" s="95" t="s">
        <v>2438</v>
      </c>
      <c r="N240" s="95" t="s">
        <v>2444</v>
      </c>
      <c r="O240" s="134" t="s">
        <v>2461</v>
      </c>
      <c r="P240" s="140"/>
      <c r="Q240" s="128" t="s">
        <v>2410</v>
      </c>
    </row>
    <row r="241" spans="1:17" ht="18" x14ac:dyDescent="0.25">
      <c r="A241" s="134" t="str">
        <f>VLOOKUP(E241,'LISTADO ATM'!$A$2:$C$901,3,0)</f>
        <v>DISTRITO NACIONAL</v>
      </c>
      <c r="B241" s="125" t="s">
        <v>2714</v>
      </c>
      <c r="C241" s="96">
        <v>44439.366261574076</v>
      </c>
      <c r="D241" s="96" t="s">
        <v>2441</v>
      </c>
      <c r="E241" s="125">
        <v>553</v>
      </c>
      <c r="F241" s="134" t="str">
        <f>VLOOKUP(E241,VIP!$A$2:$O15593,2,0)</f>
        <v>DRBR270</v>
      </c>
      <c r="G241" s="134" t="str">
        <f>VLOOKUP(E241,'LISTADO ATM'!$A$2:$B$900,2,0)</f>
        <v>ATM Centro de Caja Las Américas (RETIRADO)</v>
      </c>
      <c r="H241" s="134" t="str">
        <f>VLOOKUP(E241,VIP!$A$2:$O20554,7,FALSE)</f>
        <v>Si</v>
      </c>
      <c r="I241" s="134" t="str">
        <f>VLOOKUP(E241,VIP!$A$2:$O12519,8,FALSE)</f>
        <v>No</v>
      </c>
      <c r="J241" s="134" t="str">
        <f>VLOOKUP(E241,VIP!$A$2:$O12469,8,FALSE)</f>
        <v>No</v>
      </c>
      <c r="K241" s="134" t="str">
        <f>VLOOKUP(E241,VIP!$A$2:$O16043,6,0)</f>
        <v>NO</v>
      </c>
      <c r="L241" s="140" t="s">
        <v>2410</v>
      </c>
      <c r="M241" s="95" t="s">
        <v>2438</v>
      </c>
      <c r="N241" s="147" t="s">
        <v>2722</v>
      </c>
      <c r="O241" s="134" t="s">
        <v>2445</v>
      </c>
      <c r="P241" s="140"/>
      <c r="Q241" s="128" t="s">
        <v>2410</v>
      </c>
    </row>
    <row r="242" spans="1:17" ht="18" x14ac:dyDescent="0.25">
      <c r="A242" s="134" t="str">
        <f>VLOOKUP(E242,'LISTADO ATM'!$A$2:$C$901,3,0)</f>
        <v>DISTRITO NACIONAL</v>
      </c>
      <c r="B242" s="125" t="s">
        <v>2654</v>
      </c>
      <c r="C242" s="96">
        <v>44439.111493055556</v>
      </c>
      <c r="D242" s="96" t="s">
        <v>2441</v>
      </c>
      <c r="E242" s="125">
        <v>563</v>
      </c>
      <c r="F242" s="134" t="str">
        <f>VLOOKUP(E242,VIP!$A$2:$O15593,2,0)</f>
        <v>DRBR233</v>
      </c>
      <c r="G242" s="134" t="str">
        <f>VLOOKUP(E242,'LISTADO ATM'!$A$2:$B$900,2,0)</f>
        <v xml:space="preserve">ATM Base Aérea San Isidro </v>
      </c>
      <c r="H242" s="134" t="str">
        <f>VLOOKUP(E242,VIP!$A$2:$O20554,7,FALSE)</f>
        <v>Si</v>
      </c>
      <c r="I242" s="134" t="str">
        <f>VLOOKUP(E242,VIP!$A$2:$O12519,8,FALSE)</f>
        <v>Si</v>
      </c>
      <c r="J242" s="134" t="str">
        <f>VLOOKUP(E242,VIP!$A$2:$O12469,8,FALSE)</f>
        <v>Si</v>
      </c>
      <c r="K242" s="134" t="str">
        <f>VLOOKUP(E242,VIP!$A$2:$O16043,6,0)</f>
        <v>NO</v>
      </c>
      <c r="L242" s="140" t="s">
        <v>2410</v>
      </c>
      <c r="M242" s="95" t="s">
        <v>2438</v>
      </c>
      <c r="N242" s="147" t="s">
        <v>2722</v>
      </c>
      <c r="O242" s="134" t="s">
        <v>2445</v>
      </c>
      <c r="P242" s="140"/>
      <c r="Q242" s="128" t="s">
        <v>2410</v>
      </c>
    </row>
    <row r="243" spans="1:17" ht="18" x14ac:dyDescent="0.25">
      <c r="A243" s="134" t="str">
        <f>VLOOKUP(E243,'LISTADO ATM'!$A$2:$C$901,3,0)</f>
        <v>DISTRITO NACIONAL</v>
      </c>
      <c r="B243" s="125" t="s">
        <v>2712</v>
      </c>
      <c r="C243" s="96">
        <v>44439.374328703707</v>
      </c>
      <c r="D243" s="96" t="s">
        <v>2441</v>
      </c>
      <c r="E243" s="125">
        <v>577</v>
      </c>
      <c r="F243" s="134" t="str">
        <f>VLOOKUP(E243,VIP!$A$2:$O15591,2,0)</f>
        <v>DRBR173</v>
      </c>
      <c r="G243" s="134" t="str">
        <f>VLOOKUP(E243,'LISTADO ATM'!$A$2:$B$900,2,0)</f>
        <v xml:space="preserve">ATM Olé Ave. Duarte </v>
      </c>
      <c r="H243" s="134" t="str">
        <f>VLOOKUP(E243,VIP!$A$2:$O20552,7,FALSE)</f>
        <v>Si</v>
      </c>
      <c r="I243" s="134" t="str">
        <f>VLOOKUP(E243,VIP!$A$2:$O12517,8,FALSE)</f>
        <v>Si</v>
      </c>
      <c r="J243" s="134" t="str">
        <f>VLOOKUP(E243,VIP!$A$2:$O12467,8,FALSE)</f>
        <v>Si</v>
      </c>
      <c r="K243" s="134" t="str">
        <f>VLOOKUP(E243,VIP!$A$2:$O16041,6,0)</f>
        <v>SI</v>
      </c>
      <c r="L243" s="140" t="s">
        <v>2410</v>
      </c>
      <c r="M243" s="95" t="s">
        <v>2438</v>
      </c>
      <c r="N243" s="147" t="s">
        <v>2722</v>
      </c>
      <c r="O243" s="134" t="s">
        <v>2445</v>
      </c>
      <c r="P243" s="140"/>
      <c r="Q243" s="128" t="s">
        <v>2410</v>
      </c>
    </row>
    <row r="244" spans="1:17" ht="18" x14ac:dyDescent="0.25">
      <c r="A244" s="134" t="str">
        <f>VLOOKUP(E244,'LISTADO ATM'!$A$2:$C$901,3,0)</f>
        <v>DISTRITO NACIONAL</v>
      </c>
      <c r="B244" s="125" t="s">
        <v>2829</v>
      </c>
      <c r="C244" s="96">
        <v>44439.754537037035</v>
      </c>
      <c r="D244" s="96" t="s">
        <v>2441</v>
      </c>
      <c r="E244" s="125">
        <v>628</v>
      </c>
      <c r="F244" s="134" t="str">
        <f>VLOOKUP(E244,VIP!$A$2:$O15590,2,0)</f>
        <v>DRBR086</v>
      </c>
      <c r="G244" s="134" t="str">
        <f>VLOOKUP(E244,'LISTADO ATM'!$A$2:$B$900,2,0)</f>
        <v xml:space="preserve">ATM Autobanco San Isidro </v>
      </c>
      <c r="H244" s="134" t="str">
        <f>VLOOKUP(E244,VIP!$A$2:$O20551,7,FALSE)</f>
        <v>Si</v>
      </c>
      <c r="I244" s="134" t="str">
        <f>VLOOKUP(E244,VIP!$A$2:$O12516,8,FALSE)</f>
        <v>Si</v>
      </c>
      <c r="J244" s="134" t="str">
        <f>VLOOKUP(E244,VIP!$A$2:$O12466,8,FALSE)</f>
        <v>Si</v>
      </c>
      <c r="K244" s="134" t="str">
        <f>VLOOKUP(E244,VIP!$A$2:$O16040,6,0)</f>
        <v>SI</v>
      </c>
      <c r="L244" s="140" t="s">
        <v>2410</v>
      </c>
      <c r="M244" s="95" t="s">
        <v>2438</v>
      </c>
      <c r="N244" s="95" t="s">
        <v>2444</v>
      </c>
      <c r="O244" s="134" t="s">
        <v>2445</v>
      </c>
      <c r="P244" s="140"/>
      <c r="Q244" s="128" t="s">
        <v>2410</v>
      </c>
    </row>
    <row r="245" spans="1:17" ht="18" x14ac:dyDescent="0.25">
      <c r="A245" s="134" t="str">
        <f>VLOOKUP(E245,'LISTADO ATM'!$A$2:$C$901,3,0)</f>
        <v>NORTE</v>
      </c>
      <c r="B245" s="125" t="s">
        <v>2806</v>
      </c>
      <c r="C245" s="96">
        <v>44439.615972222222</v>
      </c>
      <c r="D245" s="96" t="s">
        <v>2626</v>
      </c>
      <c r="E245" s="125">
        <v>632</v>
      </c>
      <c r="F245" s="134" t="str">
        <f>VLOOKUP(E245,VIP!$A$2:$O15584,2,0)</f>
        <v>DRBR263</v>
      </c>
      <c r="G245" s="134" t="str">
        <f>VLOOKUP(E245,'LISTADO ATM'!$A$2:$B$900,2,0)</f>
        <v xml:space="preserve">ATM Autobanco Gurabo </v>
      </c>
      <c r="H245" s="134" t="str">
        <f>VLOOKUP(E245,VIP!$A$2:$O20545,7,FALSE)</f>
        <v>Si</v>
      </c>
      <c r="I245" s="134" t="str">
        <f>VLOOKUP(E245,VIP!$A$2:$O12510,8,FALSE)</f>
        <v>Si</v>
      </c>
      <c r="J245" s="134" t="str">
        <f>VLOOKUP(E245,VIP!$A$2:$O12460,8,FALSE)</f>
        <v>Si</v>
      </c>
      <c r="K245" s="134" t="str">
        <f>VLOOKUP(E245,VIP!$A$2:$O16034,6,0)</f>
        <v>NO</v>
      </c>
      <c r="L245" s="140" t="s">
        <v>2410</v>
      </c>
      <c r="M245" s="95" t="s">
        <v>2438</v>
      </c>
      <c r="N245" s="95" t="s">
        <v>2444</v>
      </c>
      <c r="O245" s="134" t="s">
        <v>2627</v>
      </c>
      <c r="P245" s="140"/>
      <c r="Q245" s="128" t="s">
        <v>2410</v>
      </c>
    </row>
    <row r="246" spans="1:17" ht="18" x14ac:dyDescent="0.25">
      <c r="A246" s="134" t="str">
        <f>VLOOKUP(E246,'LISTADO ATM'!$A$2:$C$901,3,0)</f>
        <v>DISTRITO NACIONAL</v>
      </c>
      <c r="B246" s="125" t="s">
        <v>2824</v>
      </c>
      <c r="C246" s="96">
        <v>44439.760555555556</v>
      </c>
      <c r="D246" s="96" t="s">
        <v>2441</v>
      </c>
      <c r="E246" s="125">
        <v>698</v>
      </c>
      <c r="F246" s="134" t="str">
        <f>VLOOKUP(E246,VIP!$A$2:$O15585,2,0)</f>
        <v>DRBR698</v>
      </c>
      <c r="G246" s="134" t="str">
        <f>VLOOKUP(E246,'LISTADO ATM'!$A$2:$B$900,2,0)</f>
        <v>ATM Parador Bellamar</v>
      </c>
      <c r="H246" s="134" t="str">
        <f>VLOOKUP(E246,VIP!$A$2:$O20546,7,FALSE)</f>
        <v>Si</v>
      </c>
      <c r="I246" s="134" t="str">
        <f>VLOOKUP(E246,VIP!$A$2:$O12511,8,FALSE)</f>
        <v>Si</v>
      </c>
      <c r="J246" s="134" t="str">
        <f>VLOOKUP(E246,VIP!$A$2:$O12461,8,FALSE)</f>
        <v>Si</v>
      </c>
      <c r="K246" s="134" t="str">
        <f>VLOOKUP(E246,VIP!$A$2:$O16035,6,0)</f>
        <v>NO</v>
      </c>
      <c r="L246" s="140" t="s">
        <v>2410</v>
      </c>
      <c r="M246" s="95" t="s">
        <v>2438</v>
      </c>
      <c r="N246" s="95" t="s">
        <v>2444</v>
      </c>
      <c r="O246" s="134" t="s">
        <v>2445</v>
      </c>
      <c r="P246" s="140"/>
      <c r="Q246" s="128" t="s">
        <v>2410</v>
      </c>
    </row>
    <row r="247" spans="1:17" ht="18" x14ac:dyDescent="0.25">
      <c r="A247" s="134" t="str">
        <f>VLOOKUP(E247,'LISTADO ATM'!$A$2:$C$901,3,0)</f>
        <v>DISTRITO NACIONAL</v>
      </c>
      <c r="B247" s="125" t="s">
        <v>2804</v>
      </c>
      <c r="C247" s="96">
        <v>44439.627905092595</v>
      </c>
      <c r="D247" s="96" t="s">
        <v>2441</v>
      </c>
      <c r="E247" s="125">
        <v>815</v>
      </c>
      <c r="F247" s="134" t="str">
        <f>VLOOKUP(E247,VIP!$A$2:$O15582,2,0)</f>
        <v>DRBR24A</v>
      </c>
      <c r="G247" s="134" t="str">
        <f>VLOOKUP(E247,'LISTADO ATM'!$A$2:$B$900,2,0)</f>
        <v xml:space="preserve">ATM Oficina Atalaya del Mar </v>
      </c>
      <c r="H247" s="134" t="str">
        <f>VLOOKUP(E247,VIP!$A$2:$O20543,7,FALSE)</f>
        <v>Si</v>
      </c>
      <c r="I247" s="134" t="str">
        <f>VLOOKUP(E247,VIP!$A$2:$O12508,8,FALSE)</f>
        <v>Si</v>
      </c>
      <c r="J247" s="134" t="str">
        <f>VLOOKUP(E247,VIP!$A$2:$O12458,8,FALSE)</f>
        <v>Si</v>
      </c>
      <c r="K247" s="134" t="str">
        <f>VLOOKUP(E247,VIP!$A$2:$O16032,6,0)</f>
        <v>SI</v>
      </c>
      <c r="L247" s="140" t="s">
        <v>2410</v>
      </c>
      <c r="M247" s="95" t="s">
        <v>2438</v>
      </c>
      <c r="N247" s="95" t="s">
        <v>2444</v>
      </c>
      <c r="O247" s="134" t="s">
        <v>2445</v>
      </c>
      <c r="P247" s="140"/>
      <c r="Q247" s="128" t="s">
        <v>2410</v>
      </c>
    </row>
    <row r="248" spans="1:17" ht="18" x14ac:dyDescent="0.25">
      <c r="A248" s="134" t="str">
        <f>VLOOKUP(E248,'LISTADO ATM'!$A$2:$C$901,3,0)</f>
        <v>ESTE</v>
      </c>
      <c r="B248" s="125" t="s">
        <v>2757</v>
      </c>
      <c r="C248" s="96">
        <v>44439.579710648148</v>
      </c>
      <c r="D248" s="96" t="s">
        <v>2441</v>
      </c>
      <c r="E248" s="125">
        <v>843</v>
      </c>
      <c r="F248" s="134" t="str">
        <f>VLOOKUP(E248,VIP!$A$2:$O15587,2,0)</f>
        <v>DRBR843</v>
      </c>
      <c r="G248" s="134" t="str">
        <f>VLOOKUP(E248,'LISTADO ATM'!$A$2:$B$900,2,0)</f>
        <v xml:space="preserve">ATM Oficina Romana Centro </v>
      </c>
      <c r="H248" s="134" t="str">
        <f>VLOOKUP(E248,VIP!$A$2:$O20548,7,FALSE)</f>
        <v>Si</v>
      </c>
      <c r="I248" s="134" t="str">
        <f>VLOOKUP(E248,VIP!$A$2:$O12513,8,FALSE)</f>
        <v>Si</v>
      </c>
      <c r="J248" s="134" t="str">
        <f>VLOOKUP(E248,VIP!$A$2:$O12463,8,FALSE)</f>
        <v>Si</v>
      </c>
      <c r="K248" s="134" t="str">
        <f>VLOOKUP(E248,VIP!$A$2:$O16037,6,0)</f>
        <v>NO</v>
      </c>
      <c r="L248" s="140" t="s">
        <v>2410</v>
      </c>
      <c r="M248" s="95" t="s">
        <v>2438</v>
      </c>
      <c r="N248" s="147" t="s">
        <v>2722</v>
      </c>
      <c r="O248" s="134" t="s">
        <v>2445</v>
      </c>
      <c r="P248" s="140"/>
      <c r="Q248" s="128" t="s">
        <v>2410</v>
      </c>
    </row>
    <row r="249" spans="1:17" ht="18" x14ac:dyDescent="0.25">
      <c r="A249" s="134" t="str">
        <f>VLOOKUP(E249,'LISTADO ATM'!$A$2:$C$901,3,0)</f>
        <v>DISTRITO NACIONAL</v>
      </c>
      <c r="B249" s="125" t="s">
        <v>2715</v>
      </c>
      <c r="C249" s="96">
        <v>44439.364571759259</v>
      </c>
      <c r="D249" s="96" t="s">
        <v>2441</v>
      </c>
      <c r="E249" s="125">
        <v>863</v>
      </c>
      <c r="F249" s="134" t="e">
        <f>VLOOKUP(E249,VIP!$A$2:$O15594,2,0)</f>
        <v>#N/A</v>
      </c>
      <c r="G249" s="134" t="str">
        <f>VLOOKUP(E249,'LISTADO ATM'!$A$2:$B$900,2,0)</f>
        <v xml:space="preserve">ATM Estación Esso Autop. Duarte Km. 14 </v>
      </c>
      <c r="H249" s="134" t="e">
        <f>VLOOKUP(E249,VIP!$A$2:$O20555,7,FALSE)</f>
        <v>#N/A</v>
      </c>
      <c r="I249" s="134" t="e">
        <f>VLOOKUP(E249,VIP!$A$2:$O12520,8,FALSE)</f>
        <v>#N/A</v>
      </c>
      <c r="J249" s="134" t="e">
        <f>VLOOKUP(E249,VIP!$A$2:$O12470,8,FALSE)</f>
        <v>#N/A</v>
      </c>
      <c r="K249" s="134" t="e">
        <f>VLOOKUP(E249,VIP!$A$2:$O16044,6,0)</f>
        <v>#N/A</v>
      </c>
      <c r="L249" s="140" t="s">
        <v>2410</v>
      </c>
      <c r="M249" s="95" t="s">
        <v>2438</v>
      </c>
      <c r="N249" s="147" t="s">
        <v>2722</v>
      </c>
      <c r="O249" s="134" t="s">
        <v>2445</v>
      </c>
      <c r="P249" s="140"/>
      <c r="Q249" s="128" t="s">
        <v>2410</v>
      </c>
    </row>
    <row r="250" spans="1:17" ht="18" x14ac:dyDescent="0.25">
      <c r="A250" s="134" t="str">
        <f>VLOOKUP(E250,'LISTADO ATM'!$A$2:$C$901,3,0)</f>
        <v>DISTRITO NACIONAL</v>
      </c>
      <c r="B250" s="125">
        <v>3336007418</v>
      </c>
      <c r="C250" s="96">
        <v>44438.938206018516</v>
      </c>
      <c r="D250" s="96" t="s">
        <v>2441</v>
      </c>
      <c r="E250" s="125">
        <v>896</v>
      </c>
      <c r="F250" s="134" t="str">
        <f>VLOOKUP(E250,VIP!$A$2:$O15570,2,0)</f>
        <v>DRBR896</v>
      </c>
      <c r="G250" s="134" t="str">
        <f>VLOOKUP(E250,'LISTADO ATM'!$A$2:$B$900,2,0)</f>
        <v xml:space="preserve">ATM Campamento Militar 16 de Agosto I </v>
      </c>
      <c r="H250" s="134" t="str">
        <f>VLOOKUP(E250,VIP!$A$2:$O20531,7,FALSE)</f>
        <v>Si</v>
      </c>
      <c r="I250" s="134" t="str">
        <f>VLOOKUP(E250,VIP!$A$2:$O12496,8,FALSE)</f>
        <v>Si</v>
      </c>
      <c r="J250" s="134" t="str">
        <f>VLOOKUP(E250,VIP!$A$2:$O12446,8,FALSE)</f>
        <v>Si</v>
      </c>
      <c r="K250" s="134" t="str">
        <f>VLOOKUP(E250,VIP!$A$2:$O16020,6,0)</f>
        <v>NO</v>
      </c>
      <c r="L250" s="140" t="s">
        <v>2410</v>
      </c>
      <c r="M250" s="95" t="s">
        <v>2438</v>
      </c>
      <c r="N250" s="147" t="s">
        <v>2722</v>
      </c>
      <c r="O250" s="134" t="s">
        <v>2445</v>
      </c>
      <c r="P250" s="140"/>
      <c r="Q250" s="128" t="s">
        <v>2410</v>
      </c>
    </row>
    <row r="251" spans="1:17" ht="18" x14ac:dyDescent="0.25">
      <c r="A251" s="134" t="str">
        <f>VLOOKUP(E251,'LISTADO ATM'!$A$2:$C$901,3,0)</f>
        <v>DISTRITO NACIONAL</v>
      </c>
      <c r="B251" s="125" t="s">
        <v>2648</v>
      </c>
      <c r="C251" s="96">
        <v>44439.13585648148</v>
      </c>
      <c r="D251" s="96" t="s">
        <v>2460</v>
      </c>
      <c r="E251" s="125">
        <v>930</v>
      </c>
      <c r="F251" s="134" t="str">
        <f>VLOOKUP(E251,VIP!$A$2:$O15587,2,0)</f>
        <v>DRBR930</v>
      </c>
      <c r="G251" s="134" t="str">
        <f>VLOOKUP(E251,'LISTADO ATM'!$A$2:$B$900,2,0)</f>
        <v>ATM Oficina Plaza Spring Center</v>
      </c>
      <c r="H251" s="134" t="str">
        <f>VLOOKUP(E251,VIP!$A$2:$O20548,7,FALSE)</f>
        <v>Si</v>
      </c>
      <c r="I251" s="134" t="str">
        <f>VLOOKUP(E251,VIP!$A$2:$O12513,8,FALSE)</f>
        <v>Si</v>
      </c>
      <c r="J251" s="134" t="str">
        <f>VLOOKUP(E251,VIP!$A$2:$O12463,8,FALSE)</f>
        <v>Si</v>
      </c>
      <c r="K251" s="134" t="str">
        <f>VLOOKUP(E251,VIP!$A$2:$O16037,6,0)</f>
        <v>NO</v>
      </c>
      <c r="L251" s="140" t="s">
        <v>2410</v>
      </c>
      <c r="M251" s="95" t="s">
        <v>2438</v>
      </c>
      <c r="N251" s="95" t="s">
        <v>2444</v>
      </c>
      <c r="O251" s="134" t="s">
        <v>2677</v>
      </c>
      <c r="P251" s="140"/>
      <c r="Q251" s="128" t="s">
        <v>2410</v>
      </c>
    </row>
    <row r="252" spans="1:17" ht="18" x14ac:dyDescent="0.25">
      <c r="A252" s="134" t="str">
        <f>VLOOKUP(E252,'LISTADO ATM'!$A$2:$C$901,3,0)</f>
        <v>DISTRITO NACIONAL</v>
      </c>
      <c r="B252" s="125" t="s">
        <v>2707</v>
      </c>
      <c r="C252" s="96">
        <v>44439.395810185182</v>
      </c>
      <c r="D252" s="96" t="s">
        <v>2460</v>
      </c>
      <c r="E252" s="125">
        <v>979</v>
      </c>
      <c r="F252" s="134" t="str">
        <f>VLOOKUP(E252,VIP!$A$2:$O15586,2,0)</f>
        <v>DRBR979</v>
      </c>
      <c r="G252" s="134" t="str">
        <f>VLOOKUP(E252,'LISTADO ATM'!$A$2:$B$900,2,0)</f>
        <v xml:space="preserve">ATM Oficina Luperón I </v>
      </c>
      <c r="H252" s="134" t="str">
        <f>VLOOKUP(E252,VIP!$A$2:$O20547,7,FALSE)</f>
        <v>Si</v>
      </c>
      <c r="I252" s="134" t="str">
        <f>VLOOKUP(E252,VIP!$A$2:$O12512,8,FALSE)</f>
        <v>Si</v>
      </c>
      <c r="J252" s="134" t="str">
        <f>VLOOKUP(E252,VIP!$A$2:$O12462,8,FALSE)</f>
        <v>Si</v>
      </c>
      <c r="K252" s="134" t="str">
        <f>VLOOKUP(E252,VIP!$A$2:$O16036,6,0)</f>
        <v>NO</v>
      </c>
      <c r="L252" s="140" t="s">
        <v>2410</v>
      </c>
      <c r="M252" s="95" t="s">
        <v>2438</v>
      </c>
      <c r="N252" s="95" t="s">
        <v>2444</v>
      </c>
      <c r="O252" s="134" t="s">
        <v>2685</v>
      </c>
      <c r="P252" s="140"/>
      <c r="Q252" s="128" t="s">
        <v>2410</v>
      </c>
    </row>
    <row r="253" spans="1:17" ht="18" x14ac:dyDescent="0.25">
      <c r="A253" s="134" t="str">
        <f>VLOOKUP(E253,'LISTADO ATM'!$A$2:$C$901,3,0)</f>
        <v>DISTRITO NACIONAL</v>
      </c>
      <c r="B253" s="125" t="s">
        <v>2700</v>
      </c>
      <c r="C253" s="96">
        <v>44439.418611111112</v>
      </c>
      <c r="D253" s="96" t="s">
        <v>2174</v>
      </c>
      <c r="E253" s="125">
        <v>153</v>
      </c>
      <c r="F253" s="134" t="str">
        <f>VLOOKUP(E253,VIP!$A$2:$O15579,2,0)</f>
        <v>DRBR153</v>
      </c>
      <c r="G253" s="134" t="str">
        <f>VLOOKUP(E253,'LISTADO ATM'!$A$2:$B$900,2,0)</f>
        <v xml:space="preserve">ATM Rehabilitación </v>
      </c>
      <c r="H253" s="134" t="str">
        <f>VLOOKUP(E253,VIP!$A$2:$O20540,7,FALSE)</f>
        <v>No</v>
      </c>
      <c r="I253" s="134" t="str">
        <f>VLOOKUP(E253,VIP!$A$2:$O12505,8,FALSE)</f>
        <v>No</v>
      </c>
      <c r="J253" s="134" t="str">
        <f>VLOOKUP(E253,VIP!$A$2:$O12455,8,FALSE)</f>
        <v>No</v>
      </c>
      <c r="K253" s="134" t="str">
        <f>VLOOKUP(E253,VIP!$A$2:$O16029,6,0)</f>
        <v>NO</v>
      </c>
      <c r="L253" s="140" t="s">
        <v>2456</v>
      </c>
      <c r="M253" s="95" t="s">
        <v>2438</v>
      </c>
      <c r="N253" s="95" t="s">
        <v>2444</v>
      </c>
      <c r="O253" s="134" t="s">
        <v>2446</v>
      </c>
      <c r="P253" s="140" t="s">
        <v>2743</v>
      </c>
      <c r="Q253" s="128" t="s">
        <v>2456</v>
      </c>
    </row>
    <row r="254" spans="1:17" ht="18" x14ac:dyDescent="0.25">
      <c r="A254" s="134" t="str">
        <f>VLOOKUP(E254,'LISTADO ATM'!$A$2:$C$901,3,0)</f>
        <v>ESTE</v>
      </c>
      <c r="B254" s="125" t="s">
        <v>2840</v>
      </c>
      <c r="C254" s="96">
        <v>44439.73164351852</v>
      </c>
      <c r="D254" s="96" t="s">
        <v>2174</v>
      </c>
      <c r="E254" s="125">
        <v>159</v>
      </c>
      <c r="F254" s="134" t="str">
        <f>VLOOKUP(E254,VIP!$A$2:$O15600,2,0)</f>
        <v>DRBR159</v>
      </c>
      <c r="G254" s="134" t="str">
        <f>VLOOKUP(E254,'LISTADO ATM'!$A$2:$B$900,2,0)</f>
        <v xml:space="preserve">ATM Hotel Dreams Bayahibe I </v>
      </c>
      <c r="H254" s="134" t="str">
        <f>VLOOKUP(E254,VIP!$A$2:$O20561,7,FALSE)</f>
        <v>Si</v>
      </c>
      <c r="I254" s="134" t="str">
        <f>VLOOKUP(E254,VIP!$A$2:$O12526,8,FALSE)</f>
        <v>Si</v>
      </c>
      <c r="J254" s="134" t="str">
        <f>VLOOKUP(E254,VIP!$A$2:$O12476,8,FALSE)</f>
        <v>Si</v>
      </c>
      <c r="K254" s="134" t="str">
        <f>VLOOKUP(E254,VIP!$A$2:$O16050,6,0)</f>
        <v>NO</v>
      </c>
      <c r="L254" s="140" t="s">
        <v>2456</v>
      </c>
      <c r="M254" s="95" t="s">
        <v>2438</v>
      </c>
      <c r="N254" s="95" t="s">
        <v>2625</v>
      </c>
      <c r="O254" s="134" t="s">
        <v>2446</v>
      </c>
      <c r="P254" s="140"/>
      <c r="Q254" s="128" t="s">
        <v>2456</v>
      </c>
    </row>
    <row r="255" spans="1:17" ht="18" x14ac:dyDescent="0.25">
      <c r="A255" s="134" t="str">
        <f>VLOOKUP(E255,'LISTADO ATM'!$A$2:$C$901,3,0)</f>
        <v>NORTE</v>
      </c>
      <c r="B255" s="125">
        <v>3336007426</v>
      </c>
      <c r="C255" s="96">
        <v>44438.949502314812</v>
      </c>
      <c r="D255" s="96" t="s">
        <v>2175</v>
      </c>
      <c r="E255" s="125">
        <v>332</v>
      </c>
      <c r="F255" s="134" t="str">
        <f>VLOOKUP(E255,VIP!$A$2:$O15574,2,0)</f>
        <v>DRBR332</v>
      </c>
      <c r="G255" s="134" t="str">
        <f>VLOOKUP(E255,'LISTADO ATM'!$A$2:$B$900,2,0)</f>
        <v>ATM Estación Sigma (Cotuí)</v>
      </c>
      <c r="H255" s="134" t="str">
        <f>VLOOKUP(E255,VIP!$A$2:$O20535,7,FALSE)</f>
        <v>Si</v>
      </c>
      <c r="I255" s="134" t="str">
        <f>VLOOKUP(E255,VIP!$A$2:$O12500,8,FALSE)</f>
        <v>Si</v>
      </c>
      <c r="J255" s="134" t="str">
        <f>VLOOKUP(E255,VIP!$A$2:$O12450,8,FALSE)</f>
        <v>Si</v>
      </c>
      <c r="K255" s="134" t="str">
        <f>VLOOKUP(E255,VIP!$A$2:$O16024,6,0)</f>
        <v>NO</v>
      </c>
      <c r="L255" s="140" t="s">
        <v>2456</v>
      </c>
      <c r="M255" s="95" t="s">
        <v>2438</v>
      </c>
      <c r="N255" s="95" t="s">
        <v>2444</v>
      </c>
      <c r="O255" s="134" t="s">
        <v>2630</v>
      </c>
      <c r="P255" s="140"/>
      <c r="Q255" s="128" t="s">
        <v>2456</v>
      </c>
    </row>
    <row r="256" spans="1:17" ht="18" x14ac:dyDescent="0.25">
      <c r="A256" s="134" t="str">
        <f>VLOOKUP(E256,'LISTADO ATM'!$A$2:$C$901,3,0)</f>
        <v>SUR</v>
      </c>
      <c r="B256" s="125">
        <v>3336007396</v>
      </c>
      <c r="C256" s="96">
        <v>44438.900173611109</v>
      </c>
      <c r="D256" s="96" t="s">
        <v>2174</v>
      </c>
      <c r="E256" s="125">
        <v>356</v>
      </c>
      <c r="F256" s="134" t="str">
        <f>VLOOKUP(E256,VIP!$A$2:$O15582,2,0)</f>
        <v>DRBR356</v>
      </c>
      <c r="G256" s="134" t="str">
        <f>VLOOKUP(E256,'LISTADO ATM'!$A$2:$B$900,2,0)</f>
        <v xml:space="preserve">ATM Estación Sigma (San Cristóbal) </v>
      </c>
      <c r="H256" s="134" t="str">
        <f>VLOOKUP(E256,VIP!$A$2:$O20543,7,FALSE)</f>
        <v>Si</v>
      </c>
      <c r="I256" s="134" t="str">
        <f>VLOOKUP(E256,VIP!$A$2:$O12508,8,FALSE)</f>
        <v>Si</v>
      </c>
      <c r="J256" s="134" t="str">
        <f>VLOOKUP(E256,VIP!$A$2:$O12458,8,FALSE)</f>
        <v>Si</v>
      </c>
      <c r="K256" s="134" t="str">
        <f>VLOOKUP(E256,VIP!$A$2:$O16032,6,0)</f>
        <v>NO</v>
      </c>
      <c r="L256" s="140" t="s">
        <v>2456</v>
      </c>
      <c r="M256" s="95" t="s">
        <v>2438</v>
      </c>
      <c r="N256" s="95" t="s">
        <v>2444</v>
      </c>
      <c r="O256" s="134" t="s">
        <v>2446</v>
      </c>
      <c r="P256" s="140"/>
      <c r="Q256" s="128" t="s">
        <v>2456</v>
      </c>
    </row>
    <row r="257" spans="1:17" ht="18" x14ac:dyDescent="0.25">
      <c r="A257" s="134" t="str">
        <f>VLOOKUP(E257,'LISTADO ATM'!$A$2:$C$901,3,0)</f>
        <v>DISTRITO NACIONAL</v>
      </c>
      <c r="B257" s="125" t="s">
        <v>2768</v>
      </c>
      <c r="C257" s="96">
        <v>44439.479861111111</v>
      </c>
      <c r="D257" s="96" t="s">
        <v>2174</v>
      </c>
      <c r="E257" s="125">
        <v>525</v>
      </c>
      <c r="F257" s="134" t="str">
        <f>VLOOKUP(E257,VIP!$A$2:$O15598,2,0)</f>
        <v>DRBR525</v>
      </c>
      <c r="G257" s="134" t="str">
        <f>VLOOKUP(E257,'LISTADO ATM'!$A$2:$B$900,2,0)</f>
        <v>ATM S/M Bravo Las Americas</v>
      </c>
      <c r="H257" s="134" t="str">
        <f>VLOOKUP(E257,VIP!$A$2:$O20559,7,FALSE)</f>
        <v>Si</v>
      </c>
      <c r="I257" s="134" t="str">
        <f>VLOOKUP(E257,VIP!$A$2:$O12524,8,FALSE)</f>
        <v>Si</v>
      </c>
      <c r="J257" s="134" t="str">
        <f>VLOOKUP(E257,VIP!$A$2:$O12474,8,FALSE)</f>
        <v>Si</v>
      </c>
      <c r="K257" s="134" t="str">
        <f>VLOOKUP(E257,VIP!$A$2:$O16048,6,0)</f>
        <v>NO</v>
      </c>
      <c r="L257" s="140" t="s">
        <v>2456</v>
      </c>
      <c r="M257" s="95" t="s">
        <v>2438</v>
      </c>
      <c r="N257" s="95" t="s">
        <v>2625</v>
      </c>
      <c r="O257" s="134" t="s">
        <v>2446</v>
      </c>
      <c r="P257" s="140"/>
      <c r="Q257" s="128" t="s">
        <v>2456</v>
      </c>
    </row>
    <row r="258" spans="1:17" ht="18" x14ac:dyDescent="0.25">
      <c r="A258" s="134" t="str">
        <f>VLOOKUP(E258,'LISTADO ATM'!$A$2:$C$901,3,0)</f>
        <v>DISTRITO NACIONAL</v>
      </c>
      <c r="B258" s="125">
        <v>3336007156</v>
      </c>
      <c r="C258" s="96">
        <v>44438.697685185187</v>
      </c>
      <c r="D258" s="96" t="s">
        <v>2174</v>
      </c>
      <c r="E258" s="125">
        <v>697</v>
      </c>
      <c r="F258" s="134" t="str">
        <f>VLOOKUP(E258,VIP!$A$2:$O15575,2,0)</f>
        <v>DRBR697</v>
      </c>
      <c r="G258" s="134" t="str">
        <f>VLOOKUP(E258,'LISTADO ATM'!$A$2:$B$900,2,0)</f>
        <v>ATM Hipermercado Olé Ciudad Juan Bosch</v>
      </c>
      <c r="H258" s="134" t="str">
        <f>VLOOKUP(E258,VIP!$A$2:$O20536,7,FALSE)</f>
        <v>Si</v>
      </c>
      <c r="I258" s="134" t="str">
        <f>VLOOKUP(E258,VIP!$A$2:$O12501,8,FALSE)</f>
        <v>Si</v>
      </c>
      <c r="J258" s="134" t="str">
        <f>VLOOKUP(E258,VIP!$A$2:$O12451,8,FALSE)</f>
        <v>Si</v>
      </c>
      <c r="K258" s="134" t="str">
        <f>VLOOKUP(E258,VIP!$A$2:$O16025,6,0)</f>
        <v>NO</v>
      </c>
      <c r="L258" s="140" t="s">
        <v>2456</v>
      </c>
      <c r="M258" s="95" t="s">
        <v>2438</v>
      </c>
      <c r="N258" s="95" t="s">
        <v>2444</v>
      </c>
      <c r="O258" s="134" t="s">
        <v>2446</v>
      </c>
      <c r="P258" s="140"/>
      <c r="Q258" s="128" t="s">
        <v>2456</v>
      </c>
    </row>
    <row r="259" spans="1:17" ht="18" x14ac:dyDescent="0.25">
      <c r="A259" s="134" t="str">
        <f>VLOOKUP(E259,'LISTADO ATM'!$A$2:$C$901,3,0)</f>
        <v>DISTRITO NACIONAL</v>
      </c>
      <c r="B259" s="125" t="s">
        <v>2701</v>
      </c>
      <c r="C259" s="96">
        <v>44439.417650462965</v>
      </c>
      <c r="D259" s="96" t="s">
        <v>2174</v>
      </c>
      <c r="E259" s="125">
        <v>850</v>
      </c>
      <c r="F259" s="134" t="str">
        <f>VLOOKUP(E259,VIP!$A$2:$O15580,2,0)</f>
        <v>DRBR850</v>
      </c>
      <c r="G259" s="134" t="str">
        <f>VLOOKUP(E259,'LISTADO ATM'!$A$2:$B$900,2,0)</f>
        <v xml:space="preserve">ATM Hotel Be Live Hamaca </v>
      </c>
      <c r="H259" s="134" t="str">
        <f>VLOOKUP(E259,VIP!$A$2:$O20541,7,FALSE)</f>
        <v>Si</v>
      </c>
      <c r="I259" s="134" t="str">
        <f>VLOOKUP(E259,VIP!$A$2:$O12506,8,FALSE)</f>
        <v>Si</v>
      </c>
      <c r="J259" s="134" t="str">
        <f>VLOOKUP(E259,VIP!$A$2:$O12456,8,FALSE)</f>
        <v>Si</v>
      </c>
      <c r="K259" s="134" t="str">
        <f>VLOOKUP(E259,VIP!$A$2:$O16030,6,0)</f>
        <v>NO</v>
      </c>
      <c r="L259" s="140" t="s">
        <v>2456</v>
      </c>
      <c r="M259" s="95" t="s">
        <v>2438</v>
      </c>
      <c r="N259" s="95" t="s">
        <v>2444</v>
      </c>
      <c r="O259" s="134" t="s">
        <v>2446</v>
      </c>
      <c r="P259" s="140" t="s">
        <v>2743</v>
      </c>
      <c r="Q259" s="128" t="s">
        <v>2456</v>
      </c>
    </row>
    <row r="260" spans="1:17" ht="18" x14ac:dyDescent="0.25">
      <c r="A260" s="134" t="str">
        <f>VLOOKUP(E260,'LISTADO ATM'!$A$2:$C$901,3,0)</f>
        <v>DISTRITO NACIONAL</v>
      </c>
      <c r="B260" s="125" t="s">
        <v>2749</v>
      </c>
      <c r="C260" s="96">
        <v>44439.589166666665</v>
      </c>
      <c r="D260" s="96" t="s">
        <v>2174</v>
      </c>
      <c r="E260" s="125">
        <v>983</v>
      </c>
      <c r="F260" s="134" t="str">
        <f>VLOOKUP(E260,VIP!$A$2:$O15579,2,0)</f>
        <v>DRBR983</v>
      </c>
      <c r="G260" s="134" t="str">
        <f>VLOOKUP(E260,'LISTADO ATM'!$A$2:$B$900,2,0)</f>
        <v xml:space="preserve">ATM Bravo República de Colombia </v>
      </c>
      <c r="H260" s="134" t="str">
        <f>VLOOKUP(E260,VIP!$A$2:$O20540,7,FALSE)</f>
        <v>Si</v>
      </c>
      <c r="I260" s="134" t="str">
        <f>VLOOKUP(E260,VIP!$A$2:$O12505,8,FALSE)</f>
        <v>No</v>
      </c>
      <c r="J260" s="134" t="str">
        <f>VLOOKUP(E260,VIP!$A$2:$O12455,8,FALSE)</f>
        <v>No</v>
      </c>
      <c r="K260" s="134" t="str">
        <f>VLOOKUP(E260,VIP!$A$2:$O16029,6,0)</f>
        <v>NO</v>
      </c>
      <c r="L260" s="140" t="s">
        <v>2456</v>
      </c>
      <c r="M260" s="95" t="s">
        <v>2438</v>
      </c>
      <c r="N260" s="95" t="s">
        <v>2444</v>
      </c>
      <c r="O260" s="134" t="s">
        <v>2446</v>
      </c>
      <c r="P260" s="140"/>
      <c r="Q260" s="128" t="s">
        <v>2456</v>
      </c>
    </row>
    <row r="1032172" spans="16:16" ht="18" x14ac:dyDescent="0.25">
      <c r="P1032172" s="140"/>
    </row>
  </sheetData>
  <autoFilter ref="A4:Q260">
    <sortState ref="A5:Q260">
      <sortCondition ref="M4:M260"/>
    </sortState>
  </autoFilter>
  <sortState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1:E1048576 E1:E232">
    <cfRule type="duplicateValues" dxfId="470" priority="3"/>
  </conditionalFormatting>
  <conditionalFormatting sqref="E233:E260">
    <cfRule type="duplicateValues" dxfId="469" priority="131966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5"/>
  <sheetViews>
    <sheetView tabSelected="1" zoomScale="70" zoomScaleNormal="70" workbookViewId="0">
      <selection activeCell="H19" sqref="H19"/>
    </sheetView>
  </sheetViews>
  <sheetFormatPr baseColWidth="10" defaultColWidth="23.42578125" defaultRowHeight="15" x14ac:dyDescent="0.25"/>
  <cols>
    <col min="1" max="1" width="26.42578125" style="113" bestFit="1" customWidth="1"/>
    <col min="2" max="2" width="20.42578125" style="116" customWidth="1"/>
    <col min="3" max="3" width="61.42578125" style="113" customWidth="1"/>
    <col min="4" max="4" width="40.7109375" style="113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9" t="s">
        <v>2144</v>
      </c>
      <c r="B1" s="190"/>
      <c r="C1" s="190"/>
      <c r="D1" s="190"/>
      <c r="E1" s="191"/>
      <c r="F1" s="187" t="s">
        <v>2538</v>
      </c>
      <c r="G1" s="188"/>
      <c r="H1" s="100">
        <f>COUNTIF(A:E,"2 Gavetas Vacías + 1 Fallando")</f>
        <v>2</v>
      </c>
      <c r="I1" s="100">
        <f>COUNTIF(A:E,("3 Gavetas Vacías"))</f>
        <v>8</v>
      </c>
      <c r="J1" s="122">
        <f>COUNTIF(A:E,"2 Gavetas Fallando + 1 Vacia")</f>
        <v>0</v>
      </c>
      <c r="K1" s="122"/>
    </row>
    <row r="2" spans="1:11" ht="25.5" customHeight="1" x14ac:dyDescent="0.25">
      <c r="A2" s="192" t="s">
        <v>2620</v>
      </c>
      <c r="B2" s="193"/>
      <c r="C2" s="193"/>
      <c r="D2" s="193"/>
      <c r="E2" s="194"/>
      <c r="F2" s="99" t="s">
        <v>2537</v>
      </c>
      <c r="G2" s="98">
        <f>G3+G4</f>
        <v>256</v>
      </c>
      <c r="H2" s="99" t="s">
        <v>2547</v>
      </c>
      <c r="I2" s="98">
        <f>COUNTIF(A:E,"Abastecido")</f>
        <v>86</v>
      </c>
      <c r="J2" s="99" t="s">
        <v>2564</v>
      </c>
      <c r="K2" s="98">
        <f>COUNTIF(REPORTE!A:Q,"REINICIO FALLIDO")</f>
        <v>7</v>
      </c>
    </row>
    <row r="3" spans="1:11" ht="15" customHeight="1" x14ac:dyDescent="0.25">
      <c r="A3" s="180"/>
      <c r="B3" s="164"/>
      <c r="C3" s="181"/>
      <c r="D3" s="181"/>
      <c r="E3" s="182"/>
      <c r="F3" s="99" t="s">
        <v>2536</v>
      </c>
      <c r="G3" s="98">
        <f>COUNTIF(REPORTE!A:Q,"fuera de Servicio")</f>
        <v>85</v>
      </c>
      <c r="H3" s="99" t="s">
        <v>2543</v>
      </c>
      <c r="I3" s="98">
        <f>COUNTIF(A:E,"Gavetas Vacías + Gavetas Fallando")</f>
        <v>10</v>
      </c>
      <c r="J3" s="99" t="s">
        <v>2565</v>
      </c>
      <c r="K3" s="98">
        <f>COUNTIF(REPORTE!A:Q,"CARGA FALLIDA")</f>
        <v>0</v>
      </c>
    </row>
    <row r="4" spans="1:11" ht="18.75" thickBot="1" x14ac:dyDescent="0.3">
      <c r="A4" s="141" t="s">
        <v>2406</v>
      </c>
      <c r="B4" s="131">
        <v>44439.25</v>
      </c>
      <c r="C4" s="183"/>
      <c r="D4" s="183"/>
      <c r="E4" s="184"/>
      <c r="F4" s="99" t="s">
        <v>2533</v>
      </c>
      <c r="G4" s="98">
        <f>COUNTIF(REPORTE!A:Q,"En Servicio")</f>
        <v>171</v>
      </c>
      <c r="H4" s="99" t="s">
        <v>2546</v>
      </c>
      <c r="I4" s="98">
        <f>COUNTIF(A:E,"Solucionado")</f>
        <v>13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41" t="s">
        <v>2407</v>
      </c>
      <c r="B5" s="131">
        <v>44439.708333333336</v>
      </c>
      <c r="C5" s="183"/>
      <c r="D5" s="183"/>
      <c r="E5" s="184"/>
      <c r="F5" s="99" t="s">
        <v>2534</v>
      </c>
      <c r="G5" s="98">
        <f>COUNTIF(REPORTE!A:Q,"REINICIO EXITOSO")</f>
        <v>8</v>
      </c>
      <c r="H5" s="99" t="s">
        <v>2540</v>
      </c>
      <c r="I5" s="98">
        <f>I1+H1+J1</f>
        <v>10</v>
      </c>
      <c r="J5" s="122"/>
      <c r="K5" s="122"/>
    </row>
    <row r="6" spans="1:11" ht="15" customHeight="1" x14ac:dyDescent="0.25">
      <c r="A6" s="195"/>
      <c r="B6" s="196"/>
      <c r="C6" s="185"/>
      <c r="D6" s="185"/>
      <c r="E6" s="186"/>
      <c r="F6" s="99" t="s">
        <v>2535</v>
      </c>
      <c r="G6" s="98">
        <f>COUNTIF(REPORTE!A:Q,"CARGA EXITOSA")</f>
        <v>5</v>
      </c>
      <c r="H6" s="99" t="s">
        <v>2544</v>
      </c>
      <c r="I6" s="98">
        <f>COUNTIF(A:E,"GAVETA DE RECHAZO LLENA")</f>
        <v>2</v>
      </c>
      <c r="J6" s="122"/>
      <c r="K6" s="122"/>
    </row>
    <row r="7" spans="1:11" ht="18" customHeight="1" thickBot="1" x14ac:dyDescent="0.3">
      <c r="A7" s="197" t="s">
        <v>2568</v>
      </c>
      <c r="B7" s="198"/>
      <c r="C7" s="198"/>
      <c r="D7" s="198"/>
      <c r="E7" s="199"/>
      <c r="F7" s="99" t="s">
        <v>2539</v>
      </c>
      <c r="G7" s="98">
        <f>COUNTIF(A:E,"Sin Efectivo")</f>
        <v>37</v>
      </c>
      <c r="H7" s="99" t="s">
        <v>2545</v>
      </c>
      <c r="I7" s="98">
        <f>COUNTIF(A:E,"GAVETA DE DEPOSITO LLENA")</f>
        <v>2</v>
      </c>
      <c r="J7" s="122"/>
      <c r="K7" s="122"/>
    </row>
    <row r="8" spans="1:11" ht="18" x14ac:dyDescent="0.25">
      <c r="A8" s="132" t="s">
        <v>15</v>
      </c>
      <c r="B8" s="132" t="s">
        <v>2408</v>
      </c>
      <c r="C8" s="132" t="s">
        <v>46</v>
      </c>
      <c r="D8" s="175" t="s">
        <v>2411</v>
      </c>
      <c r="E8" s="176" t="s">
        <v>2409</v>
      </c>
    </row>
    <row r="9" spans="1:11" s="108" customFormat="1" ht="18" x14ac:dyDescent="0.25">
      <c r="A9" s="130" t="str">
        <f>VLOOKUP(B9,'[1]LISTADO ATM'!$A$2:$C$922,3,0)</f>
        <v>DISTRITO NACIONAL</v>
      </c>
      <c r="B9" s="134">
        <v>414</v>
      </c>
      <c r="C9" s="130" t="str">
        <f>VLOOKUP(B9,'[1]LISTADO ATM'!$A$2:$B$922,2,0)</f>
        <v>ATM Villa Francisca II</v>
      </c>
      <c r="D9" s="135" t="s">
        <v>2628</v>
      </c>
      <c r="E9" s="142">
        <v>3336007238</v>
      </c>
    </row>
    <row r="10" spans="1:11" s="108" customFormat="1" ht="18" x14ac:dyDescent="0.25">
      <c r="A10" s="130" t="str">
        <f>VLOOKUP(B10,'[1]LISTADO ATM'!$A$2:$C$922,3,0)</f>
        <v>NORTE</v>
      </c>
      <c r="B10" s="134">
        <v>351</v>
      </c>
      <c r="C10" s="130" t="str">
        <f>VLOOKUP(B10,'[1]LISTADO ATM'!$A$2:$B$922,2,0)</f>
        <v xml:space="preserve">ATM S/M José Luís (Puerto Plata) </v>
      </c>
      <c r="D10" s="135" t="s">
        <v>2628</v>
      </c>
      <c r="E10" s="142">
        <v>3336007415</v>
      </c>
    </row>
    <row r="11" spans="1:11" s="108" customFormat="1" ht="18" x14ac:dyDescent="0.25">
      <c r="A11" s="130" t="str">
        <f>VLOOKUP(B11,'[1]LISTADO ATM'!$A$2:$C$922,3,0)</f>
        <v>NORTE</v>
      </c>
      <c r="B11" s="134">
        <v>950</v>
      </c>
      <c r="C11" s="130" t="str">
        <f>VLOOKUP(B11,'[1]LISTADO ATM'!$A$2:$B$922,2,0)</f>
        <v xml:space="preserve">ATM Oficina Monterrico </v>
      </c>
      <c r="D11" s="135" t="s">
        <v>2628</v>
      </c>
      <c r="E11" s="142">
        <v>3336007463</v>
      </c>
    </row>
    <row r="12" spans="1:11" s="108" customFormat="1" ht="18" customHeight="1" x14ac:dyDescent="0.25">
      <c r="A12" s="130" t="str">
        <f>VLOOKUP(B12,'[1]LISTADO ATM'!$A$2:$C$922,3,0)</f>
        <v>NORTE</v>
      </c>
      <c r="B12" s="134">
        <v>605</v>
      </c>
      <c r="C12" s="130" t="str">
        <f>VLOOKUP(B12,'[1]LISTADO ATM'!$A$2:$B$922,2,0)</f>
        <v xml:space="preserve">ATM Oficina Bonao I </v>
      </c>
      <c r="D12" s="135" t="s">
        <v>2628</v>
      </c>
      <c r="E12" s="142">
        <v>3336007425</v>
      </c>
    </row>
    <row r="13" spans="1:11" s="108" customFormat="1" ht="18" customHeight="1" x14ac:dyDescent="0.25">
      <c r="A13" s="130" t="str">
        <f>VLOOKUP(B13,'[1]LISTADO ATM'!$A$2:$C$922,3,0)</f>
        <v>ESTE</v>
      </c>
      <c r="B13" s="134">
        <v>114</v>
      </c>
      <c r="C13" s="130" t="str">
        <f>VLOOKUP(B13,'[1]LISTADO ATM'!$A$2:$B$922,2,0)</f>
        <v xml:space="preserve">ATM Oficina Hato Mayor </v>
      </c>
      <c r="D13" s="135" t="s">
        <v>2628</v>
      </c>
      <c r="E13" s="142">
        <v>3336007420</v>
      </c>
    </row>
    <row r="14" spans="1:11" s="108" customFormat="1" ht="18" customHeight="1" x14ac:dyDescent="0.25">
      <c r="A14" s="130" t="str">
        <f>VLOOKUP(B14,'[1]LISTADO ATM'!$A$2:$C$922,3,0)</f>
        <v>ESTE</v>
      </c>
      <c r="B14" s="134">
        <v>211</v>
      </c>
      <c r="C14" s="130" t="str">
        <f>VLOOKUP(B14,'[1]LISTADO ATM'!$A$2:$B$922,2,0)</f>
        <v xml:space="preserve">ATM Oficina La Romana I </v>
      </c>
      <c r="D14" s="135" t="s">
        <v>2628</v>
      </c>
      <c r="E14" s="142">
        <v>3336007360</v>
      </c>
    </row>
    <row r="15" spans="1:11" s="108" customFormat="1" ht="18" x14ac:dyDescent="0.25">
      <c r="A15" s="130" t="str">
        <f>VLOOKUP(B15,'[1]LISTADO ATM'!$A$2:$C$922,3,0)</f>
        <v>ESTE</v>
      </c>
      <c r="B15" s="134">
        <v>399</v>
      </c>
      <c r="C15" s="130" t="str">
        <f>VLOOKUP(B15,'[1]LISTADO ATM'!$A$2:$B$922,2,0)</f>
        <v xml:space="preserve">ATM Oficina La Romana II </v>
      </c>
      <c r="D15" s="135" t="s">
        <v>2628</v>
      </c>
      <c r="E15" s="142">
        <v>3336005468</v>
      </c>
    </row>
    <row r="16" spans="1:11" s="108" customFormat="1" ht="18" customHeight="1" x14ac:dyDescent="0.25">
      <c r="A16" s="130" t="str">
        <f>VLOOKUP(B16,'[1]LISTADO ATM'!$A$2:$C$922,3,0)</f>
        <v>SUR</v>
      </c>
      <c r="B16" s="134">
        <v>252</v>
      </c>
      <c r="C16" s="130" t="str">
        <f>VLOOKUP(B16,'[1]LISTADO ATM'!$A$2:$B$922,2,0)</f>
        <v xml:space="preserve">ATM Banco Agrícola (Barahona) </v>
      </c>
      <c r="D16" s="135" t="s">
        <v>2628</v>
      </c>
      <c r="E16" s="142">
        <v>3336006853</v>
      </c>
    </row>
    <row r="17" spans="1:5" s="108" customFormat="1" ht="18.75" customHeight="1" x14ac:dyDescent="0.25">
      <c r="A17" s="130" t="str">
        <f>VLOOKUP(B17,'[1]LISTADO ATM'!$A$2:$C$922,3,0)</f>
        <v>DISTRITO NACIONAL</v>
      </c>
      <c r="B17" s="134">
        <v>39</v>
      </c>
      <c r="C17" s="130" t="str">
        <f>VLOOKUP(B17,'[1]LISTADO ATM'!$A$2:$B$922,2,0)</f>
        <v xml:space="preserve">ATM Oficina Ovando </v>
      </c>
      <c r="D17" s="135" t="s">
        <v>2628</v>
      </c>
      <c r="E17" s="130" t="s">
        <v>2725</v>
      </c>
    </row>
    <row r="18" spans="1:5" s="108" customFormat="1" ht="18" customHeight="1" x14ac:dyDescent="0.25">
      <c r="A18" s="130" t="str">
        <f>VLOOKUP(B18,'[1]LISTADO ATM'!$A$2:$C$922,3,0)</f>
        <v>NORTE</v>
      </c>
      <c r="B18" s="134">
        <v>405</v>
      </c>
      <c r="C18" s="130" t="str">
        <f>VLOOKUP(B18,'[1]LISTADO ATM'!$A$2:$B$922,2,0)</f>
        <v xml:space="preserve">ATM UNP Loma de Cabrera </v>
      </c>
      <c r="D18" s="135" t="s">
        <v>2628</v>
      </c>
      <c r="E18" s="130">
        <v>3336007450</v>
      </c>
    </row>
    <row r="19" spans="1:5" s="108" customFormat="1" ht="18" customHeight="1" x14ac:dyDescent="0.25">
      <c r="A19" s="130" t="str">
        <f>VLOOKUP(B19,'[1]LISTADO ATM'!$A$2:$C$922,3,0)</f>
        <v>DISTRITO NACIONAL</v>
      </c>
      <c r="B19" s="134">
        <v>231</v>
      </c>
      <c r="C19" s="130" t="str">
        <f>VLOOKUP(B19,'[1]LISTADO ATM'!$A$2:$B$922,2,0)</f>
        <v xml:space="preserve">ATM Oficina Zona Oriental </v>
      </c>
      <c r="D19" s="135" t="s">
        <v>2628</v>
      </c>
      <c r="E19" s="125">
        <v>3336007184</v>
      </c>
    </row>
    <row r="20" spans="1:5" s="113" customFormat="1" ht="18" customHeight="1" x14ac:dyDescent="0.25">
      <c r="A20" s="130" t="str">
        <f>VLOOKUP(B20,'[1]LISTADO ATM'!$A$2:$C$922,3,0)</f>
        <v>NORTE</v>
      </c>
      <c r="B20" s="134">
        <v>864</v>
      </c>
      <c r="C20" s="130" t="str">
        <f>VLOOKUP(B20,'[1]LISTADO ATM'!$A$2:$B$922,2,0)</f>
        <v xml:space="preserve">ATM Palmares Mall (San Francisco) </v>
      </c>
      <c r="D20" s="135" t="s">
        <v>2628</v>
      </c>
      <c r="E20" s="130">
        <v>3336007338</v>
      </c>
    </row>
    <row r="21" spans="1:5" s="113" customFormat="1" ht="18" customHeight="1" x14ac:dyDescent="0.25">
      <c r="A21" s="130" t="str">
        <f>VLOOKUP(B21,'[1]LISTADO ATM'!$A$2:$C$922,3,0)</f>
        <v>NORTE</v>
      </c>
      <c r="B21" s="134">
        <v>77</v>
      </c>
      <c r="C21" s="130" t="str">
        <f>VLOOKUP(B21,'[1]LISTADO ATM'!$A$2:$B$922,2,0)</f>
        <v xml:space="preserve">ATM Oficina Cruce de Imbert </v>
      </c>
      <c r="D21" s="135" t="s">
        <v>2628</v>
      </c>
      <c r="E21" s="130">
        <v>3336006662</v>
      </c>
    </row>
    <row r="22" spans="1:5" s="113" customFormat="1" ht="18" customHeight="1" x14ac:dyDescent="0.25">
      <c r="A22" s="130" t="str">
        <f>VLOOKUP(B22,'[1]LISTADO ATM'!$A$2:$C$922,3,0)</f>
        <v>NORTE</v>
      </c>
      <c r="B22" s="134">
        <v>285</v>
      </c>
      <c r="C22" s="130" t="str">
        <f>VLOOKUP(B22,'[1]LISTADO ATM'!$A$2:$B$922,2,0)</f>
        <v xml:space="preserve">ATM Oficina Camino Real (Puerto Plata) </v>
      </c>
      <c r="D22" s="135" t="s">
        <v>2628</v>
      </c>
      <c r="E22" s="130">
        <v>3336006647</v>
      </c>
    </row>
    <row r="23" spans="1:5" s="113" customFormat="1" ht="18" customHeight="1" x14ac:dyDescent="0.25">
      <c r="A23" s="130" t="str">
        <f>VLOOKUP(B23,'[1]LISTADO ATM'!$A$2:$C$922,3,0)</f>
        <v>NORTE</v>
      </c>
      <c r="B23" s="134">
        <v>687</v>
      </c>
      <c r="C23" s="130" t="str">
        <f>VLOOKUP(B23,'[1]LISTADO ATM'!$A$2:$B$922,2,0)</f>
        <v>ATM Oficina Monterrico II</v>
      </c>
      <c r="D23" s="135" t="s">
        <v>2628</v>
      </c>
      <c r="E23" s="142">
        <v>3336007375</v>
      </c>
    </row>
    <row r="24" spans="1:5" s="113" customFormat="1" ht="18" customHeight="1" x14ac:dyDescent="0.25">
      <c r="A24" s="130" t="str">
        <f>VLOOKUP(B24,'[1]LISTADO ATM'!$A$2:$C$922,3,0)</f>
        <v>ESTE</v>
      </c>
      <c r="B24" s="134">
        <v>268</v>
      </c>
      <c r="C24" s="130" t="str">
        <f>VLOOKUP(B24,'[1]LISTADO ATM'!$A$2:$B$922,2,0)</f>
        <v xml:space="preserve">ATM Autobanco La Altagracia (Higuey) </v>
      </c>
      <c r="D24" s="135" t="s">
        <v>2628</v>
      </c>
      <c r="E24" s="142">
        <v>3336007374</v>
      </c>
    </row>
    <row r="25" spans="1:5" s="113" customFormat="1" ht="18" customHeight="1" x14ac:dyDescent="0.25">
      <c r="A25" s="130" t="str">
        <f>VLOOKUP(B25,'[1]LISTADO ATM'!$A$2:$C$922,3,0)</f>
        <v>SUR</v>
      </c>
      <c r="B25" s="134">
        <v>342</v>
      </c>
      <c r="C25" s="130" t="str">
        <f>VLOOKUP(B25,'[1]LISTADO ATM'!$A$2:$B$922,2,0)</f>
        <v>ATM Oficina Obras Públicas Azua</v>
      </c>
      <c r="D25" s="135" t="s">
        <v>2628</v>
      </c>
      <c r="E25" s="142">
        <v>3336007368</v>
      </c>
    </row>
    <row r="26" spans="1:5" s="113" customFormat="1" ht="18.75" customHeight="1" x14ac:dyDescent="0.25">
      <c r="A26" s="130" t="str">
        <f>VLOOKUP(B26,'[1]LISTADO ATM'!$A$2:$C$922,3,0)</f>
        <v>NORTE</v>
      </c>
      <c r="B26" s="134">
        <v>144</v>
      </c>
      <c r="C26" s="130" t="str">
        <f>VLOOKUP(B26,'[1]LISTADO ATM'!$A$2:$B$922,2,0)</f>
        <v xml:space="preserve">ATM Oficina Villa Altagracia </v>
      </c>
      <c r="D26" s="135" t="s">
        <v>2628</v>
      </c>
      <c r="E26" s="142">
        <v>3336007367</v>
      </c>
    </row>
    <row r="27" spans="1:5" s="122" customFormat="1" ht="18.75" customHeight="1" x14ac:dyDescent="0.25">
      <c r="A27" s="130" t="str">
        <f>VLOOKUP(B27,'[1]LISTADO ATM'!$A$2:$C$922,3,0)</f>
        <v>DISTRITO NACIONAL</v>
      </c>
      <c r="B27" s="134">
        <v>549</v>
      </c>
      <c r="C27" s="130" t="str">
        <f>VLOOKUP(B27,'[1]LISTADO ATM'!$A$2:$B$922,2,0)</f>
        <v xml:space="preserve">ATM Ministerio de Turismo (Oficinas Gubernamentales) </v>
      </c>
      <c r="D27" s="135" t="s">
        <v>2628</v>
      </c>
      <c r="E27" s="142">
        <v>3336007252</v>
      </c>
    </row>
    <row r="28" spans="1:5" s="122" customFormat="1" ht="18.75" customHeight="1" x14ac:dyDescent="0.25">
      <c r="A28" s="130" t="str">
        <f>VLOOKUP(B28,'[1]LISTADO ATM'!$A$2:$C$922,3,0)</f>
        <v>NORTE</v>
      </c>
      <c r="B28" s="134">
        <v>171</v>
      </c>
      <c r="C28" s="130" t="str">
        <f>VLOOKUP(B28,'[1]LISTADO ATM'!$A$2:$B$922,2,0)</f>
        <v xml:space="preserve">ATM Oficina Moca </v>
      </c>
      <c r="D28" s="135" t="s">
        <v>2628</v>
      </c>
      <c r="E28" s="142">
        <v>3336007231</v>
      </c>
    </row>
    <row r="29" spans="1:5" s="122" customFormat="1" ht="18.75" customHeight="1" x14ac:dyDescent="0.25">
      <c r="A29" s="130" t="str">
        <f>VLOOKUP(B29,'[1]LISTADO ATM'!$A$2:$C$922,3,0)</f>
        <v>SUR</v>
      </c>
      <c r="B29" s="134">
        <v>829</v>
      </c>
      <c r="C29" s="130" t="str">
        <f>VLOOKUP(B29,'[1]LISTADO ATM'!$A$2:$B$922,2,0)</f>
        <v xml:space="preserve">ATM UNP Multicentro Sirena Baní </v>
      </c>
      <c r="D29" s="135" t="s">
        <v>2628</v>
      </c>
      <c r="E29" s="142">
        <v>3336005603</v>
      </c>
    </row>
    <row r="30" spans="1:5" s="122" customFormat="1" ht="18.75" customHeight="1" x14ac:dyDescent="0.25">
      <c r="A30" s="130" t="str">
        <f>VLOOKUP(B30,'[1]LISTADO ATM'!$A$2:$C$922,3,0)</f>
        <v>DISTRITO NACIONAL</v>
      </c>
      <c r="B30" s="134">
        <v>744</v>
      </c>
      <c r="C30" s="130" t="str">
        <f>VLOOKUP(B30,'[1]LISTADO ATM'!$A$2:$B$922,2,0)</f>
        <v xml:space="preserve">ATM Multicentro La Sirena Venezuela </v>
      </c>
      <c r="D30" s="135" t="s">
        <v>2628</v>
      </c>
      <c r="E30" s="142" t="s">
        <v>2778</v>
      </c>
    </row>
    <row r="31" spans="1:5" s="122" customFormat="1" ht="18.75" customHeight="1" x14ac:dyDescent="0.25">
      <c r="A31" s="130" t="str">
        <f>VLOOKUP(B31,'[1]LISTADO ATM'!$A$2:$C$922,3,0)</f>
        <v>ESTE</v>
      </c>
      <c r="B31" s="134">
        <v>651</v>
      </c>
      <c r="C31" s="130" t="str">
        <f>VLOOKUP(B31,'[1]LISTADO ATM'!$A$2:$B$922,2,0)</f>
        <v>ATM Eco Petroleo Romana</v>
      </c>
      <c r="D31" s="135" t="s">
        <v>2628</v>
      </c>
      <c r="E31" s="142" t="s">
        <v>2728</v>
      </c>
    </row>
    <row r="32" spans="1:5" s="113" customFormat="1" ht="18.75" customHeight="1" x14ac:dyDescent="0.25">
      <c r="A32" s="130" t="str">
        <f>VLOOKUP(B32,'[1]LISTADO ATM'!$A$2:$C$922,3,0)</f>
        <v>ESTE</v>
      </c>
      <c r="B32" s="134">
        <v>219</v>
      </c>
      <c r="C32" s="130" t="str">
        <f>VLOOKUP(B32,'[1]LISTADO ATM'!$A$2:$B$922,2,0)</f>
        <v xml:space="preserve">ATM Oficina La Altagracia (Higuey) </v>
      </c>
      <c r="D32" s="135" t="s">
        <v>2628</v>
      </c>
      <c r="E32" s="142">
        <v>3336008196</v>
      </c>
    </row>
    <row r="33" spans="1:10" s="113" customFormat="1" ht="18.75" customHeight="1" x14ac:dyDescent="0.25">
      <c r="A33" s="130" t="str">
        <f>VLOOKUP(B33,'[1]LISTADO ATM'!$A$2:$C$922,3,0)</f>
        <v>NORTE</v>
      </c>
      <c r="B33" s="134">
        <v>604</v>
      </c>
      <c r="C33" s="130" t="str">
        <f>VLOOKUP(B33,'[1]LISTADO ATM'!$A$2:$B$922,2,0)</f>
        <v xml:space="preserve">ATM Oficina Estancia Nueva (Moca) </v>
      </c>
      <c r="D33" s="135" t="s">
        <v>2628</v>
      </c>
      <c r="E33" s="130">
        <v>3336008161</v>
      </c>
    </row>
    <row r="34" spans="1:10" s="113" customFormat="1" ht="18" customHeight="1" x14ac:dyDescent="0.25">
      <c r="A34" s="130" t="str">
        <f>VLOOKUP(B34,'[1]LISTADO ATM'!$A$2:$C$922,3,0)</f>
        <v>DISTRITO NACIONAL</v>
      </c>
      <c r="B34" s="134">
        <v>60</v>
      </c>
      <c r="C34" s="130" t="str">
        <f>VLOOKUP(B34,'[1]LISTADO ATM'!$A$2:$B$922,2,0)</f>
        <v xml:space="preserve">ATM Autobanco 27 de Febrero </v>
      </c>
      <c r="D34" s="135" t="s">
        <v>2628</v>
      </c>
      <c r="E34" s="130" t="s">
        <v>2779</v>
      </c>
    </row>
    <row r="35" spans="1:10" s="113" customFormat="1" ht="18.75" customHeight="1" x14ac:dyDescent="0.25">
      <c r="A35" s="130" t="str">
        <f>VLOOKUP(B35,'[1]LISTADO ATM'!$A$2:$C$922,3,0)</f>
        <v>DISTRITO NACIONAL</v>
      </c>
      <c r="B35" s="134">
        <v>717</v>
      </c>
      <c r="C35" s="130" t="str">
        <f>VLOOKUP(B35,'[1]LISTADO ATM'!$A$2:$B$922,2,0)</f>
        <v xml:space="preserve">ATM Oficina Los Alcarrizos </v>
      </c>
      <c r="D35" s="135" t="s">
        <v>2628</v>
      </c>
      <c r="E35" s="130" t="s">
        <v>2692</v>
      </c>
      <c r="G35" s="121"/>
    </row>
    <row r="36" spans="1:10" s="113" customFormat="1" ht="18" customHeight="1" x14ac:dyDescent="0.25">
      <c r="A36" s="130" t="str">
        <f>VLOOKUP(B36,'[1]LISTADO ATM'!$A$2:$C$922,3,0)</f>
        <v>SUR</v>
      </c>
      <c r="B36" s="134">
        <v>962</v>
      </c>
      <c r="C36" s="130" t="str">
        <f>VLOOKUP(B36,'[1]LISTADO ATM'!$A$2:$B$922,2,0)</f>
        <v xml:space="preserve">ATM Oficina Villa Ofelia II (San Juan) </v>
      </c>
      <c r="D36" s="135" t="s">
        <v>2628</v>
      </c>
      <c r="E36" s="125">
        <v>3336007412</v>
      </c>
      <c r="F36" s="121"/>
      <c r="G36" s="121"/>
      <c r="H36" s="121"/>
      <c r="I36" s="121"/>
      <c r="J36" s="121"/>
    </row>
    <row r="37" spans="1:10" s="113" customFormat="1" ht="18.75" customHeight="1" x14ac:dyDescent="0.25">
      <c r="A37" s="130" t="str">
        <f>VLOOKUP(B37,'[1]LISTADO ATM'!$A$2:$C$922,3,0)</f>
        <v>NORTE</v>
      </c>
      <c r="B37" s="134">
        <v>142</v>
      </c>
      <c r="C37" s="130" t="str">
        <f>VLOOKUP(B37,'[1]LISTADO ATM'!$A$2:$B$922,2,0)</f>
        <v xml:space="preserve">ATM Centro de Caja Galerías Bonao </v>
      </c>
      <c r="D37" s="135" t="s">
        <v>2628</v>
      </c>
      <c r="E37" s="130">
        <v>3336005436</v>
      </c>
      <c r="F37" s="121"/>
      <c r="G37" s="121"/>
      <c r="H37" s="121"/>
      <c r="I37" s="121"/>
      <c r="J37" s="121"/>
    </row>
    <row r="38" spans="1:10" s="121" customFormat="1" ht="18" customHeight="1" x14ac:dyDescent="0.25">
      <c r="A38" s="130" t="str">
        <f>VLOOKUP(B38,'[1]LISTADO ATM'!$A$2:$C$922,3,0)</f>
        <v>DISTRITO NACIONAL</v>
      </c>
      <c r="B38" s="134">
        <v>567</v>
      </c>
      <c r="C38" s="130" t="str">
        <f>VLOOKUP(B38,'[1]LISTADO ATM'!$A$2:$B$922,2,0)</f>
        <v xml:space="preserve">ATM Oficina Máximo Gómez </v>
      </c>
      <c r="D38" s="135" t="s">
        <v>2628</v>
      </c>
      <c r="E38" s="130">
        <v>3336005396</v>
      </c>
    </row>
    <row r="39" spans="1:10" s="121" customFormat="1" ht="18.75" customHeight="1" x14ac:dyDescent="0.25">
      <c r="A39" s="130" t="str">
        <f>VLOOKUP(B39,'[1]LISTADO ATM'!$A$2:$C$922,3,0)</f>
        <v>SUR</v>
      </c>
      <c r="B39" s="134">
        <v>6</v>
      </c>
      <c r="C39" s="130" t="str">
        <f>VLOOKUP(B39,'[1]LISTADO ATM'!$A$2:$B$922,2,0)</f>
        <v xml:space="preserve">ATM Plaza WAO San Juan </v>
      </c>
      <c r="D39" s="135" t="s">
        <v>2628</v>
      </c>
      <c r="E39" s="130">
        <v>3336005346</v>
      </c>
    </row>
    <row r="40" spans="1:10" s="121" customFormat="1" ht="18.75" customHeight="1" x14ac:dyDescent="0.25">
      <c r="A40" s="130" t="str">
        <f>VLOOKUP(B40,'[1]LISTADO ATM'!$A$2:$C$922,3,0)</f>
        <v>DISTRITO NACIONAL</v>
      </c>
      <c r="B40" s="134">
        <v>566</v>
      </c>
      <c r="C40" s="130" t="str">
        <f>VLOOKUP(B40,'[1]LISTADO ATM'!$A$2:$B$922,2,0)</f>
        <v xml:space="preserve">ATM Hiper Olé Aut. Duarte </v>
      </c>
      <c r="D40" s="135" t="s">
        <v>2628</v>
      </c>
      <c r="E40" s="142">
        <v>3336005110</v>
      </c>
    </row>
    <row r="41" spans="1:10" s="121" customFormat="1" ht="18.75" customHeight="1" x14ac:dyDescent="0.25">
      <c r="A41" s="130" t="str">
        <f>VLOOKUP(B41,'[1]LISTADO ATM'!$A$2:$C$922,3,0)</f>
        <v>NORTE</v>
      </c>
      <c r="B41" s="134">
        <v>645</v>
      </c>
      <c r="C41" s="130" t="str">
        <f>VLOOKUP(B41,'[1]LISTADO ATM'!$A$2:$B$922,2,0)</f>
        <v xml:space="preserve">ATM UNP Cabrera </v>
      </c>
      <c r="D41" s="135" t="s">
        <v>2628</v>
      </c>
      <c r="E41" s="130">
        <v>3336007376</v>
      </c>
    </row>
    <row r="42" spans="1:10" s="121" customFormat="1" ht="18" customHeight="1" x14ac:dyDescent="0.25">
      <c r="A42" s="130" t="str">
        <f>VLOOKUP(B42,'[1]LISTADO ATM'!$A$2:$C$922,3,0)</f>
        <v>DISTRITO NACIONAL</v>
      </c>
      <c r="B42" s="134">
        <v>194</v>
      </c>
      <c r="C42" s="130" t="str">
        <f>VLOOKUP(B42,'[1]LISTADO ATM'!$A$2:$B$922,2,0)</f>
        <v xml:space="preserve">ATM UNP Pantoja </v>
      </c>
      <c r="D42" s="135" t="s">
        <v>2628</v>
      </c>
      <c r="E42" s="130">
        <v>3336007447</v>
      </c>
    </row>
    <row r="43" spans="1:10" s="121" customFormat="1" ht="18.75" customHeight="1" x14ac:dyDescent="0.25">
      <c r="A43" s="130" t="str">
        <f>VLOOKUP(B43,'[1]LISTADO ATM'!$A$2:$C$922,3,0)</f>
        <v>NORTE</v>
      </c>
      <c r="B43" s="134">
        <v>383</v>
      </c>
      <c r="C43" s="130" t="str">
        <f>VLOOKUP(B43,'[1]LISTADO ATM'!$A$2:$B$922,2,0)</f>
        <v>ATM S/M Daniel (Dajabón)</v>
      </c>
      <c r="D43" s="135" t="s">
        <v>2628</v>
      </c>
      <c r="E43" s="125">
        <v>3336007451</v>
      </c>
    </row>
    <row r="44" spans="1:10" s="113" customFormat="1" ht="18" customHeight="1" x14ac:dyDescent="0.25">
      <c r="A44" s="130" t="str">
        <f>VLOOKUP(B44,'[1]LISTADO ATM'!$A$2:$C$922,3,0)</f>
        <v>NORTE</v>
      </c>
      <c r="B44" s="134">
        <v>664</v>
      </c>
      <c r="C44" s="130" t="str">
        <f>VLOOKUP(B44,'[1]LISTADO ATM'!$A$2:$B$922,2,0)</f>
        <v>ATM S/M Asfer (Constanza)</v>
      </c>
      <c r="D44" s="135" t="s">
        <v>2628</v>
      </c>
      <c r="E44" s="125">
        <v>3336007454</v>
      </c>
      <c r="F44" s="121"/>
      <c r="G44" s="121"/>
      <c r="H44" s="121"/>
      <c r="I44" s="121"/>
      <c r="J44" s="121"/>
    </row>
    <row r="45" spans="1:10" s="113" customFormat="1" ht="18.75" customHeight="1" x14ac:dyDescent="0.25">
      <c r="A45" s="130" t="str">
        <f>VLOOKUP(B45,'[1]LISTADO ATM'!$A$2:$C$922,3,0)</f>
        <v>DISTRITO NACIONAL</v>
      </c>
      <c r="B45" s="134">
        <v>547</v>
      </c>
      <c r="C45" s="130" t="str">
        <f>VLOOKUP(B45,'[1]LISTADO ATM'!$A$2:$B$922,2,0)</f>
        <v xml:space="preserve">ATM Plaza Lama Herrera </v>
      </c>
      <c r="D45" s="135" t="s">
        <v>2628</v>
      </c>
      <c r="E45" s="130" t="s">
        <v>2780</v>
      </c>
      <c r="F45" s="121"/>
      <c r="G45" s="121"/>
      <c r="H45" s="121"/>
      <c r="I45" s="121"/>
      <c r="J45" s="121"/>
    </row>
    <row r="46" spans="1:10" s="113" customFormat="1" ht="18" customHeight="1" x14ac:dyDescent="0.25">
      <c r="A46" s="130" t="str">
        <f>VLOOKUP(B46,'[1]LISTADO ATM'!$A$2:$C$922,3,0)</f>
        <v>SUR</v>
      </c>
      <c r="B46" s="134">
        <v>825</v>
      </c>
      <c r="C46" s="130" t="str">
        <f>VLOOKUP(B46,'[1]LISTADO ATM'!$A$2:$B$922,2,0)</f>
        <v xml:space="preserve">ATM Estacion Eco Cibeles (Las Matas de Farfán) </v>
      </c>
      <c r="D46" s="135" t="s">
        <v>2628</v>
      </c>
      <c r="E46" s="125">
        <v>3336007459</v>
      </c>
      <c r="F46" s="121"/>
      <c r="G46" s="121"/>
      <c r="H46" s="121"/>
      <c r="I46" s="121"/>
      <c r="J46" s="121"/>
    </row>
    <row r="47" spans="1:10" s="113" customFormat="1" ht="18" customHeight="1" x14ac:dyDescent="0.25">
      <c r="A47" s="130" t="str">
        <f>VLOOKUP(B47,'[1]LISTADO ATM'!$A$2:$C$922,3,0)</f>
        <v>DISTRITO NACIONAL</v>
      </c>
      <c r="B47" s="134">
        <v>225</v>
      </c>
      <c r="C47" s="130" t="str">
        <f>VLOOKUP(B47,'[1]LISTADO ATM'!$A$2:$B$922,2,0)</f>
        <v xml:space="preserve">ATM S/M Nacional Arroyo Hondo </v>
      </c>
      <c r="D47" s="135" t="s">
        <v>2628</v>
      </c>
      <c r="E47" s="142" t="s">
        <v>2734</v>
      </c>
      <c r="F47" s="121"/>
      <c r="G47" s="121"/>
      <c r="H47" s="121"/>
      <c r="I47" s="121"/>
      <c r="J47" s="121"/>
    </row>
    <row r="48" spans="1:10" s="113" customFormat="1" ht="18" customHeight="1" x14ac:dyDescent="0.25">
      <c r="A48" s="130" t="str">
        <f>VLOOKUP(B48,'[1]LISTADO ATM'!$A$2:$C$922,3,0)</f>
        <v>SUR</v>
      </c>
      <c r="B48" s="134">
        <v>699</v>
      </c>
      <c r="C48" s="130" t="str">
        <f>VLOOKUP(B48,'[1]LISTADO ATM'!$A$2:$B$922,2,0)</f>
        <v>ATM S/M Bravo Bani</v>
      </c>
      <c r="D48" s="135" t="s">
        <v>2628</v>
      </c>
      <c r="E48" s="142" t="s">
        <v>2736</v>
      </c>
      <c r="F48" s="121"/>
      <c r="G48" s="121"/>
      <c r="H48" s="121"/>
      <c r="I48" s="121"/>
      <c r="J48" s="121"/>
    </row>
    <row r="49" spans="1:10" s="113" customFormat="1" ht="18.75" customHeight="1" x14ac:dyDescent="0.25">
      <c r="A49" s="130" t="str">
        <f>VLOOKUP(B49,'[1]LISTADO ATM'!$A$2:$C$922,3,0)</f>
        <v>DISTRITO NACIONAL</v>
      </c>
      <c r="B49" s="134">
        <v>96</v>
      </c>
      <c r="C49" s="130" t="str">
        <f>VLOOKUP(B49,'[1]LISTADO ATM'!$A$2:$B$922,2,0)</f>
        <v>ATM S/M Caribe Av. Charles de Gaulle</v>
      </c>
      <c r="D49" s="135" t="s">
        <v>2628</v>
      </c>
      <c r="E49" s="142" t="s">
        <v>2737</v>
      </c>
      <c r="F49" s="121"/>
      <c r="G49" s="121"/>
      <c r="H49" s="121"/>
      <c r="I49" s="121"/>
      <c r="J49" s="121"/>
    </row>
    <row r="50" spans="1:10" s="113" customFormat="1" ht="18" customHeight="1" x14ac:dyDescent="0.25">
      <c r="A50" s="130" t="str">
        <f>VLOOKUP(B50,'[1]LISTADO ATM'!$A$2:$C$922,3,0)</f>
        <v>DISTRITO NACIONAL</v>
      </c>
      <c r="B50" s="134">
        <v>967</v>
      </c>
      <c r="C50" s="130" t="str">
        <f>VLOOKUP(B50,'[1]LISTADO ATM'!$A$2:$B$922,2,0)</f>
        <v xml:space="preserve">ATM UNP Hiper Olé Autopista Duarte </v>
      </c>
      <c r="D50" s="135" t="s">
        <v>2628</v>
      </c>
      <c r="E50" s="142">
        <v>3336005192</v>
      </c>
      <c r="F50" s="121"/>
      <c r="G50" s="121"/>
      <c r="H50" s="121"/>
      <c r="I50" s="121"/>
      <c r="J50" s="121"/>
    </row>
    <row r="51" spans="1:10" s="113" customFormat="1" ht="18.75" customHeight="1" x14ac:dyDescent="0.25">
      <c r="A51" s="130" t="str">
        <f>VLOOKUP(B51,'[1]LISTADO ATM'!$A$2:$C$922,3,0)</f>
        <v>ESTE</v>
      </c>
      <c r="B51" s="134">
        <v>742</v>
      </c>
      <c r="C51" s="130" t="str">
        <f>VLOOKUP(B51,'[1]LISTADO ATM'!$A$2:$B$922,2,0)</f>
        <v xml:space="preserve">ATM Oficina Plaza del Rey (La Romana) </v>
      </c>
      <c r="D51" s="135" t="s">
        <v>2628</v>
      </c>
      <c r="E51" s="142" t="s">
        <v>2733</v>
      </c>
    </row>
    <row r="52" spans="1:10" s="113" customFormat="1" ht="18" customHeight="1" x14ac:dyDescent="0.25">
      <c r="A52" s="130" t="str">
        <f>VLOOKUP(B52,'[1]LISTADO ATM'!$A$2:$C$922,3,0)</f>
        <v>DISTRITO NACIONAL</v>
      </c>
      <c r="B52" s="134">
        <v>441</v>
      </c>
      <c r="C52" s="130" t="str">
        <f>VLOOKUP(B52,'[1]LISTADO ATM'!$A$2:$B$922,2,0)</f>
        <v>ATM Estacion de Servicio Romulo Betancour</v>
      </c>
      <c r="D52" s="135" t="s">
        <v>2628</v>
      </c>
      <c r="E52" s="142" t="s">
        <v>2731</v>
      </c>
    </row>
    <row r="53" spans="1:10" s="113" customFormat="1" ht="18" customHeight="1" x14ac:dyDescent="0.25">
      <c r="A53" s="130" t="str">
        <f>VLOOKUP(B53,'[1]LISTADO ATM'!$A$2:$C$922,3,0)</f>
        <v>ESTE</v>
      </c>
      <c r="B53" s="134">
        <v>934</v>
      </c>
      <c r="C53" s="130" t="str">
        <f>VLOOKUP(B53,'[1]LISTADO ATM'!$A$2:$B$922,2,0)</f>
        <v>ATM Hotel Dreams La Romana</v>
      </c>
      <c r="D53" s="135" t="s">
        <v>2628</v>
      </c>
      <c r="E53" s="142" t="s">
        <v>2730</v>
      </c>
    </row>
    <row r="54" spans="1:10" s="113" customFormat="1" ht="18.75" customHeight="1" x14ac:dyDescent="0.25">
      <c r="A54" s="130" t="str">
        <f>VLOOKUP(B54,'[1]LISTADO ATM'!$A$2:$C$922,3,0)</f>
        <v>DISTRITO NACIONAL</v>
      </c>
      <c r="B54" s="134">
        <v>335</v>
      </c>
      <c r="C54" s="130" t="str">
        <f>VLOOKUP(B54,'[1]LISTADO ATM'!$A$2:$B$922,2,0)</f>
        <v>ATM Edificio Aster</v>
      </c>
      <c r="D54" s="135" t="s">
        <v>2628</v>
      </c>
      <c r="E54" s="142" t="s">
        <v>2729</v>
      </c>
    </row>
    <row r="55" spans="1:10" s="113" customFormat="1" ht="18" customHeight="1" x14ac:dyDescent="0.25">
      <c r="A55" s="130" t="str">
        <f>VLOOKUP(B55,'[1]LISTADO ATM'!$A$2:$C$922,3,0)</f>
        <v>NORTE</v>
      </c>
      <c r="B55" s="134">
        <v>594</v>
      </c>
      <c r="C55" s="130" t="str">
        <f>VLOOKUP(B55,'[1]LISTADO ATM'!$A$2:$B$922,2,0)</f>
        <v xml:space="preserve">ATM Plaza Venezuela II (Santiago) </v>
      </c>
      <c r="D55" s="135" t="s">
        <v>2628</v>
      </c>
      <c r="E55" s="142" t="s">
        <v>2726</v>
      </c>
    </row>
    <row r="56" spans="1:10" s="121" customFormat="1" ht="18" customHeight="1" x14ac:dyDescent="0.25">
      <c r="A56" s="130" t="str">
        <f>VLOOKUP(B56,'[1]LISTADO ATM'!$A$2:$C$922,3,0)</f>
        <v>NORTE</v>
      </c>
      <c r="B56" s="134">
        <v>633</v>
      </c>
      <c r="C56" s="130" t="str">
        <f>VLOOKUP(B56,'[1]LISTADO ATM'!$A$2:$B$922,2,0)</f>
        <v xml:space="preserve">ATM Autobanco Las Colinas </v>
      </c>
      <c r="D56" s="135" t="s">
        <v>2628</v>
      </c>
      <c r="E56" s="142" t="s">
        <v>2691</v>
      </c>
    </row>
    <row r="57" spans="1:10" s="121" customFormat="1" ht="18" customHeight="1" x14ac:dyDescent="0.25">
      <c r="A57" s="130" t="str">
        <f>VLOOKUP(B57,'[1]LISTADO ATM'!$A$2:$C$922,3,0)</f>
        <v>ESTE</v>
      </c>
      <c r="B57" s="134">
        <v>963</v>
      </c>
      <c r="C57" s="130" t="str">
        <f>VLOOKUP(B57,'[1]LISTADO ATM'!$A$2:$B$922,2,0)</f>
        <v xml:space="preserve">ATM Multiplaza La Romana </v>
      </c>
      <c r="D57" s="135" t="s">
        <v>2628</v>
      </c>
      <c r="E57" s="142">
        <v>3336007461</v>
      </c>
    </row>
    <row r="58" spans="1:10" s="121" customFormat="1" ht="18" customHeight="1" x14ac:dyDescent="0.25">
      <c r="A58" s="130" t="str">
        <f>VLOOKUP(B58,'[1]LISTADO ATM'!$A$2:$C$922,3,0)</f>
        <v>DISTRITO NACIONAL</v>
      </c>
      <c r="B58" s="134">
        <v>590</v>
      </c>
      <c r="C58" s="130" t="str">
        <f>VLOOKUP(B58,'[1]LISTADO ATM'!$A$2:$B$922,2,0)</f>
        <v xml:space="preserve">ATM Olé Aut. Las Américas </v>
      </c>
      <c r="D58" s="135" t="s">
        <v>2628</v>
      </c>
      <c r="E58" s="142">
        <v>3336007456</v>
      </c>
    </row>
    <row r="59" spans="1:10" s="121" customFormat="1" ht="18" customHeight="1" x14ac:dyDescent="0.25">
      <c r="A59" s="130" t="str">
        <f>VLOOKUP(B59,'[1]LISTADO ATM'!$A$2:$C$922,3,0)</f>
        <v>DISTRITO NACIONAL</v>
      </c>
      <c r="B59" s="134">
        <v>235</v>
      </c>
      <c r="C59" s="130" t="str">
        <f>VLOOKUP(B59,'[1]LISTADO ATM'!$A$2:$B$922,2,0)</f>
        <v xml:space="preserve">ATM Oficina Multicentro La Sirena San Isidro </v>
      </c>
      <c r="D59" s="135" t="s">
        <v>2628</v>
      </c>
      <c r="E59" s="142">
        <v>3336007449</v>
      </c>
    </row>
    <row r="60" spans="1:10" s="121" customFormat="1" ht="18" x14ac:dyDescent="0.25">
      <c r="A60" s="130" t="str">
        <f>VLOOKUP(B60,'[1]LISTADO ATM'!$A$2:$C$922,3,0)</f>
        <v>NORTE</v>
      </c>
      <c r="B60" s="134">
        <v>720</v>
      </c>
      <c r="C60" s="130" t="str">
        <f>VLOOKUP(B60,'[1]LISTADO ATM'!$A$2:$B$922,2,0)</f>
        <v xml:space="preserve">ATM OMSA (Santiago) </v>
      </c>
      <c r="D60" s="135" t="s">
        <v>2628</v>
      </c>
      <c r="E60" s="142">
        <v>3336007428</v>
      </c>
    </row>
    <row r="61" spans="1:10" s="121" customFormat="1" ht="18" customHeight="1" x14ac:dyDescent="0.25">
      <c r="A61" s="130" t="str">
        <f>VLOOKUP(B61,'[1]LISTADO ATM'!$A$2:$C$922,3,0)</f>
        <v>DISTRITO NACIONAL</v>
      </c>
      <c r="B61" s="134">
        <v>684</v>
      </c>
      <c r="C61" s="130" t="str">
        <f>VLOOKUP(B61,'[1]LISTADO ATM'!$A$2:$B$922,2,0)</f>
        <v>ATM Estación Texaco Prolongación 27 Febrero</v>
      </c>
      <c r="D61" s="135" t="s">
        <v>2628</v>
      </c>
      <c r="E61" s="142">
        <v>3336007424</v>
      </c>
    </row>
    <row r="62" spans="1:10" s="122" customFormat="1" ht="18" customHeight="1" x14ac:dyDescent="0.25">
      <c r="A62" s="130" t="str">
        <f>VLOOKUP(B62,'[1]LISTADO ATM'!$A$2:$C$922,3,0)</f>
        <v>DISTRITO NACIONAL</v>
      </c>
      <c r="B62" s="134">
        <v>821</v>
      </c>
      <c r="C62" s="130" t="str">
        <f>VLOOKUP(B62,'[1]LISTADO ATM'!$A$2:$B$922,2,0)</f>
        <v xml:space="preserve">ATM S/M Bravo Churchill </v>
      </c>
      <c r="D62" s="135" t="s">
        <v>2628</v>
      </c>
      <c r="E62" s="142" t="s">
        <v>2789</v>
      </c>
    </row>
    <row r="63" spans="1:10" s="122" customFormat="1" ht="18" customHeight="1" x14ac:dyDescent="0.25">
      <c r="A63" s="130" t="str">
        <f>VLOOKUP(B63,'[1]LISTADO ATM'!$A$2:$C$922,3,0)</f>
        <v>DISTRITO NACIONAL</v>
      </c>
      <c r="B63" s="134">
        <v>663</v>
      </c>
      <c r="C63" s="130" t="str">
        <f>VLOOKUP(B63,'[1]LISTADO ATM'!$A$2:$B$922,2,0)</f>
        <v>S/M Ole Ave. España</v>
      </c>
      <c r="D63" s="135" t="s">
        <v>2628</v>
      </c>
      <c r="E63" s="142">
        <v>3336008267</v>
      </c>
    </row>
    <row r="64" spans="1:10" s="122" customFormat="1" ht="18" customHeight="1" x14ac:dyDescent="0.25">
      <c r="A64" s="130" t="str">
        <f>VLOOKUP(B64,'[2]LISTADO ATM'!$A$2:$C$922,3,0)</f>
        <v>DISTRITO NACIONAL</v>
      </c>
      <c r="B64" s="134">
        <v>369</v>
      </c>
      <c r="C64" s="130" t="str">
        <f>VLOOKUP(B64,'[2]LISTADO ATM'!$A$2:$B$922,2,0)</f>
        <v>ATM Plaza Lama Aut. Duarte</v>
      </c>
      <c r="D64" s="135" t="s">
        <v>2628</v>
      </c>
      <c r="E64" s="142">
        <v>3336008496</v>
      </c>
    </row>
    <row r="65" spans="1:5" s="122" customFormat="1" ht="18" customHeight="1" x14ac:dyDescent="0.25">
      <c r="A65" s="130" t="str">
        <f>VLOOKUP(B65,'[1]LISTADO ATM'!$A$2:$C$922,3,0)</f>
        <v>SUR</v>
      </c>
      <c r="B65" s="134">
        <v>817</v>
      </c>
      <c r="C65" s="130" t="str">
        <f>VLOOKUP(B65,'[2]LISTADO ATM'!$A$2:$B$922,2,0)</f>
        <v xml:space="preserve">ATM Ayuntamiento Sabana Larga (San José de Ocoa) </v>
      </c>
      <c r="D65" s="135" t="s">
        <v>2628</v>
      </c>
      <c r="E65" s="142">
        <v>3336005268</v>
      </c>
    </row>
    <row r="66" spans="1:5" s="122" customFormat="1" ht="18" customHeight="1" x14ac:dyDescent="0.25">
      <c r="A66" s="130" t="str">
        <f>VLOOKUP(B66,'[1]LISTADO ATM'!$A$2:$C$922,3,0)</f>
        <v>ESTE</v>
      </c>
      <c r="B66" s="134">
        <v>824</v>
      </c>
      <c r="C66" s="130" t="str">
        <f>VLOOKUP(B66,'[2]LISTADO ATM'!$A$2:$B$922,2,0)</f>
        <v xml:space="preserve">ATM Multiplaza (Higuey) </v>
      </c>
      <c r="D66" s="135" t="s">
        <v>2628</v>
      </c>
      <c r="E66" s="142">
        <v>3336005384</v>
      </c>
    </row>
    <row r="67" spans="1:5" s="122" customFormat="1" ht="18" customHeight="1" x14ac:dyDescent="0.25">
      <c r="A67" s="130" t="str">
        <f>VLOOKUP(B67,'[1]LISTADO ATM'!$A$2:$C$922,3,0)</f>
        <v>ESTE</v>
      </c>
      <c r="B67" s="134">
        <v>480</v>
      </c>
      <c r="C67" s="130" t="str">
        <f>VLOOKUP(B67,'[2]LISTADO ATM'!$A$2:$B$922,2,0)</f>
        <v>ATM UNP Farmaconal Higuey</v>
      </c>
      <c r="D67" s="135" t="s">
        <v>2628</v>
      </c>
      <c r="E67" s="142">
        <v>3336005465</v>
      </c>
    </row>
    <row r="68" spans="1:5" s="122" customFormat="1" ht="18" customHeight="1" x14ac:dyDescent="0.25">
      <c r="A68" s="130" t="str">
        <f>VLOOKUP(B68,'[1]LISTADO ATM'!$A$2:$C$922,3,0)</f>
        <v>DISTRITO NACIONAL</v>
      </c>
      <c r="B68" s="134">
        <v>983</v>
      </c>
      <c r="C68" s="130" t="str">
        <f>VLOOKUP(B68,'[2]LISTADO ATM'!$A$2:$B$922,2,0)</f>
        <v xml:space="preserve">ATM Bravo República de Colombia </v>
      </c>
      <c r="D68" s="135" t="s">
        <v>2628</v>
      </c>
      <c r="E68" s="142">
        <v>3336007260</v>
      </c>
    </row>
    <row r="69" spans="1:5" s="121" customFormat="1" ht="18.75" customHeight="1" x14ac:dyDescent="0.25">
      <c r="A69" s="130" t="str">
        <f>VLOOKUP(B69,'[1]LISTADO ATM'!$A$2:$C$922,3,0)</f>
        <v>ESTE</v>
      </c>
      <c r="B69" s="134">
        <v>899</v>
      </c>
      <c r="C69" s="130" t="str">
        <f>VLOOKUP(B69,'[2]LISTADO ATM'!$A$2:$B$922,2,0)</f>
        <v xml:space="preserve">ATM Oficina Punta Cana </v>
      </c>
      <c r="D69" s="135" t="s">
        <v>2628</v>
      </c>
      <c r="E69" s="142">
        <v>3336007370</v>
      </c>
    </row>
    <row r="70" spans="1:5" s="122" customFormat="1" ht="18.75" customHeight="1" x14ac:dyDescent="0.25">
      <c r="A70" s="130" t="str">
        <f>VLOOKUP(B70,'[1]LISTADO ATM'!$A$2:$C$922,3,0)</f>
        <v>DISTRITO NACIONAL</v>
      </c>
      <c r="B70" s="134">
        <v>354</v>
      </c>
      <c r="C70" s="130" t="str">
        <f>VLOOKUP(B70,'[2]LISTADO ATM'!$A$2:$B$922,2,0)</f>
        <v xml:space="preserve">ATM Oficina Núñez de Cáceres II </v>
      </c>
      <c r="D70" s="135" t="s">
        <v>2628</v>
      </c>
      <c r="E70" s="142">
        <v>3336007372</v>
      </c>
    </row>
    <row r="71" spans="1:5" s="122" customFormat="1" ht="18" customHeight="1" x14ac:dyDescent="0.25">
      <c r="A71" s="130" t="str">
        <f>VLOOKUP(B71,'[1]LISTADO ATM'!$A$2:$C$922,3,0)</f>
        <v>NORTE</v>
      </c>
      <c r="B71" s="134">
        <v>136</v>
      </c>
      <c r="C71" s="130" t="str">
        <f>VLOOKUP(B71,'[2]LISTADO ATM'!$A$2:$B$922,2,0)</f>
        <v>ATM S/M Xtra (Santiago)</v>
      </c>
      <c r="D71" s="135" t="s">
        <v>2628</v>
      </c>
      <c r="E71" s="142">
        <v>3336007361</v>
      </c>
    </row>
    <row r="72" spans="1:5" s="122" customFormat="1" ht="18" customHeight="1" x14ac:dyDescent="0.25">
      <c r="A72" s="130" t="str">
        <f>VLOOKUP(B72,'[1]LISTADO ATM'!$A$2:$C$922,3,0)</f>
        <v>DISTRITO NACIONAL</v>
      </c>
      <c r="B72" s="134">
        <v>669</v>
      </c>
      <c r="C72" s="130" t="str">
        <f>VLOOKUP(B72,'[2]LISTADO ATM'!$A$2:$B$922,2,0)</f>
        <v>ATM Ayuntamiento Sto. Dgo. Norte</v>
      </c>
      <c r="D72" s="135" t="s">
        <v>2628</v>
      </c>
      <c r="E72" s="142">
        <v>3336007390</v>
      </c>
    </row>
    <row r="73" spans="1:5" s="122" customFormat="1" ht="18" customHeight="1" x14ac:dyDescent="0.25">
      <c r="A73" s="130" t="str">
        <f>VLOOKUP(B73,'[1]LISTADO ATM'!$A$2:$C$922,3,0)</f>
        <v>DISTRITO NACIONAL</v>
      </c>
      <c r="B73" s="134">
        <v>914</v>
      </c>
      <c r="C73" s="130" t="str">
        <f>VLOOKUP(B73,'[2]LISTADO ATM'!$A$2:$B$922,2,0)</f>
        <v xml:space="preserve">ATM Clínica Abreu </v>
      </c>
      <c r="D73" s="135" t="s">
        <v>2628</v>
      </c>
      <c r="E73" s="142">
        <v>3336007408</v>
      </c>
    </row>
    <row r="74" spans="1:5" s="122" customFormat="1" ht="18" customHeight="1" x14ac:dyDescent="0.25">
      <c r="A74" s="130" t="str">
        <f>VLOOKUP(B74,'[1]LISTADO ATM'!$A$2:$C$922,3,0)</f>
        <v>ESTE</v>
      </c>
      <c r="B74" s="134">
        <v>158</v>
      </c>
      <c r="C74" s="130" t="str">
        <f>VLOOKUP(B74,'[2]LISTADO ATM'!$A$2:$B$922,2,0)</f>
        <v xml:space="preserve">ATM Oficina Romana Norte </v>
      </c>
      <c r="D74" s="135" t="s">
        <v>2628</v>
      </c>
      <c r="E74" s="142">
        <v>3336007409</v>
      </c>
    </row>
    <row r="75" spans="1:5" s="122" customFormat="1" ht="18" customHeight="1" x14ac:dyDescent="0.25">
      <c r="A75" s="130" t="str">
        <f>VLOOKUP(B75,'[1]LISTADO ATM'!$A$2:$C$922,3,0)</f>
        <v>ESTE</v>
      </c>
      <c r="B75" s="134">
        <v>660</v>
      </c>
      <c r="C75" s="130" t="str">
        <f>VLOOKUP(B75,'[2]LISTADO ATM'!$A$2:$B$922,2,0)</f>
        <v>ATM Romana Norte II</v>
      </c>
      <c r="D75" s="135" t="s">
        <v>2628</v>
      </c>
      <c r="E75" s="142">
        <v>3336007411</v>
      </c>
    </row>
    <row r="76" spans="1:5" s="122" customFormat="1" ht="18" customHeight="1" x14ac:dyDescent="0.25">
      <c r="A76" s="130" t="str">
        <f>VLOOKUP(B76,'[1]LISTADO ATM'!$A$2:$C$922,3,0)</f>
        <v>DISTRITO NACIONAL</v>
      </c>
      <c r="B76" s="134">
        <v>378</v>
      </c>
      <c r="C76" s="130" t="str">
        <f>VLOOKUP(B76,'[2]LISTADO ATM'!$A$2:$B$922,2,0)</f>
        <v>ATM UNP Villa Flores</v>
      </c>
      <c r="D76" s="135" t="s">
        <v>2628</v>
      </c>
      <c r="E76" s="142">
        <v>3336007413</v>
      </c>
    </row>
    <row r="77" spans="1:5" s="122" customFormat="1" ht="18" customHeight="1" x14ac:dyDescent="0.25">
      <c r="A77" s="130" t="str">
        <f>VLOOKUP(B77,'[1]LISTADO ATM'!$A$2:$C$922,3,0)</f>
        <v>SUR</v>
      </c>
      <c r="B77" s="134">
        <v>582</v>
      </c>
      <c r="C77" s="130" t="str">
        <f>VLOOKUP(B77,'[2]LISTADO ATM'!$A$2:$B$922,2,0)</f>
        <v>ATM Estación Sabana Yegua</v>
      </c>
      <c r="D77" s="135" t="s">
        <v>2628</v>
      </c>
      <c r="E77" s="142">
        <v>3336007414</v>
      </c>
    </row>
    <row r="78" spans="1:5" s="122" customFormat="1" ht="18" customHeight="1" x14ac:dyDescent="0.25">
      <c r="A78" s="130" t="str">
        <f>VLOOKUP(B78,'[1]LISTADO ATM'!$A$2:$C$922,3,0)</f>
        <v>SUR</v>
      </c>
      <c r="B78" s="134">
        <v>5</v>
      </c>
      <c r="C78" s="130" t="str">
        <f>VLOOKUP(B78,'[2]LISTADO ATM'!$A$2:$B$922,2,0)</f>
        <v>ATM Oficina Autoservicio Villa Ofelia (San Juan)</v>
      </c>
      <c r="D78" s="135" t="s">
        <v>2628</v>
      </c>
      <c r="E78" s="142">
        <v>3336007422</v>
      </c>
    </row>
    <row r="79" spans="1:5" s="122" customFormat="1" ht="18" customHeight="1" x14ac:dyDescent="0.25">
      <c r="A79" s="130" t="str">
        <f>VLOOKUP(B79,'[1]LISTADO ATM'!$A$2:$C$922,3,0)</f>
        <v>DISTRITO NACIONAL</v>
      </c>
      <c r="B79" s="217">
        <v>359</v>
      </c>
      <c r="C79" s="130" t="str">
        <f>VLOOKUP(B79,'[2]LISTADO ATM'!$A$2:$B$922,2,0)</f>
        <v>ATM S/M Bravo Ozama</v>
      </c>
      <c r="D79" s="135" t="s">
        <v>2628</v>
      </c>
      <c r="E79" s="142">
        <v>3336007423</v>
      </c>
    </row>
    <row r="80" spans="1:5" s="122" customFormat="1" ht="18" customHeight="1" x14ac:dyDescent="0.25">
      <c r="A80" s="130" t="str">
        <f>VLOOKUP(B80,'[1]LISTADO ATM'!$A$2:$C$922,3,0)</f>
        <v>DISTRITO NACIONAL</v>
      </c>
      <c r="B80" s="134">
        <v>314</v>
      </c>
      <c r="C80" s="130" t="str">
        <f>VLOOKUP(B80,'[2]LISTADO ATM'!$A$2:$B$922,2,0)</f>
        <v xml:space="preserve">ATM UNP Cambita Garabito (San Cristóbal) </v>
      </c>
      <c r="D80" s="135" t="s">
        <v>2628</v>
      </c>
      <c r="E80" s="142" t="s">
        <v>2687</v>
      </c>
    </row>
    <row r="81" spans="1:5" s="122" customFormat="1" ht="18" customHeight="1" x14ac:dyDescent="0.25">
      <c r="A81" s="130" t="str">
        <f>VLOOKUP(B81,'[1]LISTADO ATM'!$A$2:$C$922,3,0)</f>
        <v>SUR</v>
      </c>
      <c r="B81" s="134">
        <v>592</v>
      </c>
      <c r="C81" s="130" t="str">
        <f>VLOOKUP(B81,'[2]LISTADO ATM'!$A$2:$B$922,2,0)</f>
        <v xml:space="preserve">ATM Centro de Caja San Cristóbal I </v>
      </c>
      <c r="D81" s="135" t="s">
        <v>2628</v>
      </c>
      <c r="E81" s="142">
        <v>3336007455</v>
      </c>
    </row>
    <row r="82" spans="1:5" s="122" customFormat="1" ht="18" customHeight="1" x14ac:dyDescent="0.25">
      <c r="A82" s="130" t="str">
        <f>VLOOKUP(B82,'[1]LISTADO ATM'!$A$2:$C$922,3,0)</f>
        <v>DISTRITO NACIONAL</v>
      </c>
      <c r="B82" s="134">
        <v>958</v>
      </c>
      <c r="C82" s="130" t="str">
        <f>VLOOKUP(B82,'[2]LISTADO ATM'!$A$2:$B$922,2,0)</f>
        <v xml:space="preserve">ATM Olé Aut. San Isidro </v>
      </c>
      <c r="D82" s="135" t="s">
        <v>2628</v>
      </c>
      <c r="E82" s="142">
        <v>3336007462</v>
      </c>
    </row>
    <row r="83" spans="1:5" s="122" customFormat="1" ht="18" customHeight="1" x14ac:dyDescent="0.25">
      <c r="A83" s="130" t="str">
        <f>VLOOKUP(B83,'[1]LISTADO ATM'!$A$2:$C$922,3,0)</f>
        <v>DISTRITO NACIONAL</v>
      </c>
      <c r="B83" s="134">
        <v>879</v>
      </c>
      <c r="C83" s="130" t="str">
        <f>VLOOKUP(B83,'[2]LISTADO ATM'!$A$2:$B$922,2,0)</f>
        <v xml:space="preserve">ATM Plaza Metropolitana </v>
      </c>
      <c r="D83" s="135" t="s">
        <v>2628</v>
      </c>
      <c r="E83" s="142" t="s">
        <v>2689</v>
      </c>
    </row>
    <row r="84" spans="1:5" s="122" customFormat="1" ht="18" customHeight="1" x14ac:dyDescent="0.25">
      <c r="A84" s="130" t="str">
        <f>VLOOKUP(B84,'[1]LISTADO ATM'!$A$2:$C$922,3,0)</f>
        <v>DISTRITO NACIONAL</v>
      </c>
      <c r="B84" s="134">
        <v>212</v>
      </c>
      <c r="C84" s="130" t="str">
        <f>VLOOKUP(B84,'[2]LISTADO ATM'!$A$2:$B$922,2,0)</f>
        <v>ATM Universidad Nacional Evangélica (Santo Domingo)</v>
      </c>
      <c r="D84" s="135" t="s">
        <v>2628</v>
      </c>
      <c r="E84" s="142" t="s">
        <v>2690</v>
      </c>
    </row>
    <row r="85" spans="1:5" s="121" customFormat="1" ht="18.75" customHeight="1" x14ac:dyDescent="0.25">
      <c r="A85" s="130" t="str">
        <f>VLOOKUP(B85,'[1]LISTADO ATM'!$A$2:$C$922,3,0)</f>
        <v>DISTRITO NACIONAL</v>
      </c>
      <c r="B85" s="134">
        <v>734</v>
      </c>
      <c r="C85" s="130" t="str">
        <f>VLOOKUP(B85,'[2]LISTADO ATM'!$A$2:$B$922,2,0)</f>
        <v xml:space="preserve">ATM Oficina Independencia I </v>
      </c>
      <c r="D85" s="135" t="s">
        <v>2628</v>
      </c>
      <c r="E85" s="142" t="s">
        <v>2732</v>
      </c>
    </row>
    <row r="86" spans="1:5" s="121" customFormat="1" ht="18.75" customHeight="1" x14ac:dyDescent="0.25">
      <c r="A86" s="130" t="str">
        <f>VLOOKUP(B86,'[1]LISTADO ATM'!$A$2:$C$922,3,0)</f>
        <v>NORTE</v>
      </c>
      <c r="B86" s="134">
        <v>895</v>
      </c>
      <c r="C86" s="130" t="str">
        <f>VLOOKUP(B86,'[2]LISTADO ATM'!$A$2:$B$922,2,0)</f>
        <v xml:space="preserve">ATM S/M Bravo (Santiago) </v>
      </c>
      <c r="D86" s="135" t="s">
        <v>2628</v>
      </c>
      <c r="E86" s="142" t="s">
        <v>2738</v>
      </c>
    </row>
    <row r="87" spans="1:5" s="113" customFormat="1" ht="18.75" customHeight="1" x14ac:dyDescent="0.25">
      <c r="A87" s="130" t="str">
        <f>VLOOKUP(B87,'[1]LISTADO ATM'!$A$2:$C$922,3,0)</f>
        <v>DISTRITO NACIONAL</v>
      </c>
      <c r="B87" s="134">
        <v>706</v>
      </c>
      <c r="C87" s="130" t="str">
        <f>VLOOKUP(B87,'[2]LISTADO ATM'!$A$2:$B$922,2,0)</f>
        <v xml:space="preserve">ATM S/M Pristine </v>
      </c>
      <c r="D87" s="135" t="s">
        <v>2628</v>
      </c>
      <c r="E87" s="142" t="s">
        <v>2782</v>
      </c>
    </row>
    <row r="88" spans="1:5" s="113" customFormat="1" ht="18" customHeight="1" x14ac:dyDescent="0.25">
      <c r="A88" s="130" t="str">
        <f>VLOOKUP(B88,'[1]LISTADO ATM'!$A$2:$C$922,3,0)</f>
        <v>DISTRITO NACIONAL</v>
      </c>
      <c r="B88" s="134">
        <v>325</v>
      </c>
      <c r="C88" s="130" t="str">
        <f>VLOOKUP(B88,'[2]LISTADO ATM'!$A$2:$B$922,2,0)</f>
        <v>ATM Casa Edwin</v>
      </c>
      <c r="D88" s="135" t="s">
        <v>2628</v>
      </c>
      <c r="E88" s="142" t="s">
        <v>2783</v>
      </c>
    </row>
    <row r="89" spans="1:5" s="113" customFormat="1" ht="18" customHeight="1" x14ac:dyDescent="0.25">
      <c r="A89" s="130" t="str">
        <f>VLOOKUP(B89,'[1]LISTADO ATM'!$A$2:$C$922,3,0)</f>
        <v>DISTRITO NACIONAL</v>
      </c>
      <c r="B89" s="134">
        <v>541</v>
      </c>
      <c r="C89" s="130" t="str">
        <f>VLOOKUP(B89,'[2]LISTADO ATM'!$A$2:$B$922,2,0)</f>
        <v xml:space="preserve">ATM Oficina Sambil II </v>
      </c>
      <c r="D89" s="135" t="s">
        <v>2628</v>
      </c>
      <c r="E89" s="142" t="s">
        <v>2784</v>
      </c>
    </row>
    <row r="90" spans="1:5" s="113" customFormat="1" ht="18.75" customHeight="1" x14ac:dyDescent="0.25">
      <c r="A90" s="130" t="str">
        <f>VLOOKUP(B90,'[1]LISTADO ATM'!$A$2:$C$922,3,0)</f>
        <v>NORTE</v>
      </c>
      <c r="B90" s="134">
        <v>444</v>
      </c>
      <c r="C90" s="130" t="str">
        <f>VLOOKUP(B90,'[2]LISTADO ATM'!$A$2:$B$922,2,0)</f>
        <v xml:space="preserve">ATM Hospital Metropolitano de (Santiago) (HOMS) </v>
      </c>
      <c r="D90" s="135" t="s">
        <v>2628</v>
      </c>
      <c r="E90" s="142" t="s">
        <v>2785</v>
      </c>
    </row>
    <row r="91" spans="1:5" s="113" customFormat="1" ht="18" customHeight="1" x14ac:dyDescent="0.25">
      <c r="A91" s="130" t="str">
        <f>VLOOKUP(B91,'[1]LISTADO ATM'!$A$2:$C$922,3,0)</f>
        <v>DISTRITO NACIONAL</v>
      </c>
      <c r="B91" s="134">
        <v>769</v>
      </c>
      <c r="C91" s="130" t="str">
        <f>VLOOKUP(B91,'[2]LISTADO ATM'!$A$2:$B$922,2,0)</f>
        <v>ATM UNP Pablo Mella Morales</v>
      </c>
      <c r="D91" s="135" t="s">
        <v>2628</v>
      </c>
      <c r="E91" s="142" t="s">
        <v>2786</v>
      </c>
    </row>
    <row r="92" spans="1:5" s="121" customFormat="1" ht="18.75" customHeight="1" x14ac:dyDescent="0.25">
      <c r="A92" s="130" t="str">
        <f>VLOOKUP(B92,'[2]LISTADO ATM'!$A$2:$C$922,3,0)</f>
        <v>DISTRITO NACIONAL</v>
      </c>
      <c r="B92" s="134">
        <v>379</v>
      </c>
      <c r="C92" s="130" t="str">
        <f>VLOOKUP(B92,'[2]LISTADO ATM'!$A$2:$B$922,2,0)</f>
        <v>ATM S/M Nacional Plaza Central</v>
      </c>
      <c r="D92" s="135" t="s">
        <v>2628</v>
      </c>
      <c r="E92" s="142" t="s">
        <v>2787</v>
      </c>
    </row>
    <row r="93" spans="1:5" s="121" customFormat="1" ht="18.75" customHeight="1" x14ac:dyDescent="0.25">
      <c r="A93" s="130" t="str">
        <f>VLOOKUP(B93,'[1]LISTADO ATM'!$A$2:$C$922,3,0)</f>
        <v>SUR</v>
      </c>
      <c r="B93" s="134">
        <v>44</v>
      </c>
      <c r="C93" s="130" t="str">
        <f>VLOOKUP(B93,'[2]LISTADO ATM'!$A$2:$B$922,2,0)</f>
        <v xml:space="preserve">ATM Oficina Pedernales </v>
      </c>
      <c r="D93" s="135" t="s">
        <v>2628</v>
      </c>
      <c r="E93" s="142">
        <v>3336008488</v>
      </c>
    </row>
    <row r="94" spans="1:5" s="122" customFormat="1" ht="18.75" customHeight="1" x14ac:dyDescent="0.25">
      <c r="A94" s="130" t="str">
        <f>VLOOKUP(B94,'[1]LISTADO ATM'!$A$2:$C$922,3,0)</f>
        <v>NORTE</v>
      </c>
      <c r="B94" s="134">
        <v>746</v>
      </c>
      <c r="C94" s="130" t="str">
        <f>VLOOKUP(B94,'[2]LISTADO ATM'!$A$2:$B$922,2,0)</f>
        <v xml:space="preserve">ATM Oficina Las Terrenas </v>
      </c>
      <c r="D94" s="135" t="s">
        <v>2628</v>
      </c>
      <c r="E94" s="142" t="s">
        <v>2791</v>
      </c>
    </row>
    <row r="95" spans="1:5" s="122" customFormat="1" ht="18.75" customHeight="1" x14ac:dyDescent="0.25">
      <c r="A95" s="130" t="str">
        <f>VLOOKUP(B95,'[1]LISTADO ATM'!$A$2:$C$922,3,0)</f>
        <v>DISTRITO NACIONAL</v>
      </c>
      <c r="B95" s="134">
        <v>993</v>
      </c>
      <c r="C95" s="130" t="str">
        <f>VLOOKUP(B95,'[2]LISTADO ATM'!$A$2:$B$922,2,0)</f>
        <v xml:space="preserve">ATM Centro Medico Integral II </v>
      </c>
      <c r="D95" s="135" t="s">
        <v>2629</v>
      </c>
      <c r="E95" s="130">
        <v>3336007331</v>
      </c>
    </row>
    <row r="96" spans="1:5" s="122" customFormat="1" ht="18.75" customHeight="1" x14ac:dyDescent="0.25">
      <c r="A96" s="130" t="str">
        <f>VLOOKUP(B96,'[1]LISTADO ATM'!$A$2:$C$922,3,0)</f>
        <v>NORTE</v>
      </c>
      <c r="B96" s="134">
        <v>969</v>
      </c>
      <c r="C96" s="130" t="str">
        <f>VLOOKUP(B96,'[2]LISTADO ATM'!$A$2:$B$922,2,0)</f>
        <v xml:space="preserve">ATM Oficina El Sol I (Santiago) </v>
      </c>
      <c r="D96" s="135" t="s">
        <v>2629</v>
      </c>
      <c r="E96" s="130">
        <v>3336007460</v>
      </c>
    </row>
    <row r="97" spans="1:5" s="113" customFormat="1" ht="18" customHeight="1" x14ac:dyDescent="0.25">
      <c r="A97" s="130" t="str">
        <f>VLOOKUP(B97,'[1]LISTADO ATM'!$A$2:$C$922,3,0)</f>
        <v>NORTE</v>
      </c>
      <c r="B97" s="134">
        <v>88</v>
      </c>
      <c r="C97" s="130" t="str">
        <f>VLOOKUP(B97,'[2]LISTADO ATM'!$A$2:$B$922,2,0)</f>
        <v xml:space="preserve">ATM S/M La Fuente (Santiago) </v>
      </c>
      <c r="D97" s="135" t="s">
        <v>2629</v>
      </c>
      <c r="E97" s="130" t="s">
        <v>2739</v>
      </c>
    </row>
    <row r="98" spans="1:5" s="122" customFormat="1" ht="18" customHeight="1" x14ac:dyDescent="0.25">
      <c r="A98" s="130" t="str">
        <f>VLOOKUP(B98,'[1]LISTADO ATM'!$A$2:$C$922,3,0)</f>
        <v>DISTRITO NACIONAL</v>
      </c>
      <c r="B98" s="134">
        <v>719</v>
      </c>
      <c r="C98" s="130" t="str">
        <f>VLOOKUP(B98,'[2]LISTADO ATM'!$A$2:$B$922,2,0)</f>
        <v xml:space="preserve">ATM Ayuntamiento Municipal San Luís </v>
      </c>
      <c r="D98" s="135" t="s">
        <v>2629</v>
      </c>
      <c r="E98" s="130" t="s">
        <v>2740</v>
      </c>
    </row>
    <row r="99" spans="1:5" ht="18" customHeight="1" x14ac:dyDescent="0.25">
      <c r="A99" s="130" t="str">
        <f>VLOOKUP(B99,'[1]LISTADO ATM'!$A$2:$C$922,3,0)</f>
        <v>SUR</v>
      </c>
      <c r="B99" s="134">
        <v>995</v>
      </c>
      <c r="C99" s="130" t="str">
        <f>VLOOKUP(B99,'[2]LISTADO ATM'!$A$2:$B$922,2,0)</f>
        <v xml:space="preserve">ATM Oficina San Cristobal III (Lobby) </v>
      </c>
      <c r="D99" s="135" t="s">
        <v>2629</v>
      </c>
      <c r="E99" s="130" t="s">
        <v>2741</v>
      </c>
    </row>
    <row r="100" spans="1:5" ht="18.75" customHeight="1" x14ac:dyDescent="0.25">
      <c r="A100" s="130" t="str">
        <f>VLOOKUP(B100,'[1]LISTADO ATM'!$A$2:$C$922,3,0)</f>
        <v>NORTE</v>
      </c>
      <c r="B100" s="134">
        <v>888</v>
      </c>
      <c r="C100" s="130" t="str">
        <f>VLOOKUP(B100,'[2]LISTADO ATM'!$A$2:$B$922,2,0)</f>
        <v>ATM Oficina galeria 56 II (SFM)</v>
      </c>
      <c r="D100" s="135" t="s">
        <v>2629</v>
      </c>
      <c r="E100" s="130" t="s">
        <v>2742</v>
      </c>
    </row>
    <row r="101" spans="1:5" ht="18.75" customHeight="1" x14ac:dyDescent="0.25">
      <c r="A101" s="130" t="str">
        <f>VLOOKUP(B101,'[1]LISTADO ATM'!$A$2:$C$922,3,0)</f>
        <v>DISTRITO NACIONAL</v>
      </c>
      <c r="B101" s="134">
        <v>908</v>
      </c>
      <c r="C101" s="130" t="str">
        <f>VLOOKUP(B101,'[2]LISTADO ATM'!$A$2:$B$922,2,0)</f>
        <v xml:space="preserve">ATM Oficina Plaza Botánika </v>
      </c>
      <c r="D101" s="135" t="s">
        <v>2629</v>
      </c>
      <c r="E101" s="130">
        <v>3336005111</v>
      </c>
    </row>
    <row r="102" spans="1:5" ht="18.75" thickBot="1" x14ac:dyDescent="0.3">
      <c r="A102" s="143" t="s">
        <v>2462</v>
      </c>
      <c r="B102" s="133">
        <f>COUNTA(B9:B101)</f>
        <v>93</v>
      </c>
      <c r="C102" s="159"/>
      <c r="D102" s="160"/>
      <c r="E102" s="161"/>
    </row>
    <row r="103" spans="1:5" ht="18.75" customHeight="1" x14ac:dyDescent="0.25">
      <c r="A103" s="195"/>
      <c r="B103" s="196"/>
      <c r="C103" s="196"/>
      <c r="D103" s="196"/>
      <c r="E103" s="201"/>
    </row>
    <row r="104" spans="1:5" s="108" customFormat="1" ht="18.75" customHeight="1" thickBot="1" x14ac:dyDescent="0.3">
      <c r="A104" s="197" t="s">
        <v>2569</v>
      </c>
      <c r="B104" s="198"/>
      <c r="C104" s="198"/>
      <c r="D104" s="198"/>
      <c r="E104" s="199"/>
    </row>
    <row r="105" spans="1:5" s="108" customFormat="1" ht="18" customHeight="1" x14ac:dyDescent="0.25">
      <c r="A105" s="132" t="s">
        <v>15</v>
      </c>
      <c r="B105" s="132" t="s">
        <v>2408</v>
      </c>
      <c r="C105" s="132" t="s">
        <v>46</v>
      </c>
      <c r="D105" s="175" t="s">
        <v>2411</v>
      </c>
      <c r="E105" s="176" t="s">
        <v>2409</v>
      </c>
    </row>
    <row r="106" spans="1:5" s="108" customFormat="1" ht="18.75" customHeight="1" x14ac:dyDescent="0.25">
      <c r="A106" s="130" t="str">
        <f>VLOOKUP(B106,'[1]LISTADO ATM'!$A$2:$C$822,3,0)</f>
        <v>NORTE</v>
      </c>
      <c r="B106" s="134">
        <v>8</v>
      </c>
      <c r="C106" s="130" t="str">
        <f>VLOOKUP(B106,'[1]LISTADO ATM'!$A$2:$B$822,2,0)</f>
        <v>ATM Autoservicio Yaque</v>
      </c>
      <c r="D106" s="135" t="s">
        <v>2629</v>
      </c>
      <c r="E106" s="144">
        <v>3336005506</v>
      </c>
    </row>
    <row r="107" spans="1:5" ht="18.75" customHeight="1" x14ac:dyDescent="0.25">
      <c r="A107" s="130" t="str">
        <f>VLOOKUP(B107,'[1]LISTADO ATM'!$A$2:$C$822,3,0)</f>
        <v>NORTE</v>
      </c>
      <c r="B107" s="134">
        <v>431</v>
      </c>
      <c r="C107" s="130" t="str">
        <f>VLOOKUP(B107,'[1]LISTADO ATM'!$A$2:$B$822,2,0)</f>
        <v xml:space="preserve">ATM Autoservicio Sol (Santiago) </v>
      </c>
      <c r="D107" s="135" t="s">
        <v>2629</v>
      </c>
      <c r="E107" s="144">
        <v>3336007433</v>
      </c>
    </row>
    <row r="108" spans="1:5" ht="18" x14ac:dyDescent="0.25">
      <c r="A108" s="130" t="str">
        <f>VLOOKUP(B108,'[1]LISTADO ATM'!$A$2:$C$822,3,0)</f>
        <v>DISTRITO NACIONAL</v>
      </c>
      <c r="B108" s="134">
        <v>527</v>
      </c>
      <c r="C108" s="130" t="str">
        <f>VLOOKUP(B108,'[1]LISTADO ATM'!$A$2:$B$822,2,0)</f>
        <v>ATM Oficina Zona Oriental II</v>
      </c>
      <c r="D108" s="135" t="s">
        <v>2629</v>
      </c>
      <c r="E108" s="144">
        <v>3336007305</v>
      </c>
    </row>
    <row r="109" spans="1:5" ht="18.75" customHeight="1" x14ac:dyDescent="0.25">
      <c r="A109" s="130" t="str">
        <f>VLOOKUP(B109,'[1]LISTADO ATM'!$A$2:$C$822,3,0)</f>
        <v>NORTE</v>
      </c>
      <c r="B109" s="134">
        <v>277</v>
      </c>
      <c r="C109" s="130" t="str">
        <f>VLOOKUP(B109,'[1]LISTADO ATM'!$A$2:$B$822,2,0)</f>
        <v xml:space="preserve">ATM Oficina Duarte (Santiago) </v>
      </c>
      <c r="D109" s="135" t="s">
        <v>2629</v>
      </c>
      <c r="E109" s="144">
        <v>3336007437</v>
      </c>
    </row>
    <row r="110" spans="1:5" ht="18" customHeight="1" x14ac:dyDescent="0.25">
      <c r="A110" s="130" t="str">
        <f>VLOOKUP(B110,'[1]LISTADO ATM'!$A$2:$C$822,3,0)</f>
        <v>DISTRITO NACIONAL</v>
      </c>
      <c r="B110" s="134">
        <v>946</v>
      </c>
      <c r="C110" s="130" t="str">
        <f>VLOOKUP(B110,'[1]LISTADO ATM'!$A$2:$B$822,2,0)</f>
        <v xml:space="preserve">ATM Oficina Núñez de Cáceres I </v>
      </c>
      <c r="D110" s="135" t="s">
        <v>2629</v>
      </c>
      <c r="E110" s="144">
        <v>3336005580</v>
      </c>
    </row>
    <row r="111" spans="1:5" ht="18" x14ac:dyDescent="0.25">
      <c r="A111" s="130" t="str">
        <f>VLOOKUP(B111,'[1]LISTADO ATM'!$A$2:$C$822,3,0)</f>
        <v>NORTE</v>
      </c>
      <c r="B111" s="134">
        <v>228</v>
      </c>
      <c r="C111" s="130" t="str">
        <f>VLOOKUP(B111,'[1]LISTADO ATM'!$A$2:$B$822,2,0)</f>
        <v xml:space="preserve">ATM Oficina SAJOMA </v>
      </c>
      <c r="D111" s="135" t="s">
        <v>2629</v>
      </c>
      <c r="E111" s="144">
        <v>3336007436</v>
      </c>
    </row>
    <row r="112" spans="1:5" ht="18.75" thickBot="1" x14ac:dyDescent="0.3">
      <c r="A112" s="143" t="s">
        <v>2462</v>
      </c>
      <c r="B112" s="133">
        <f>COUNTA(B106:B111)</f>
        <v>6</v>
      </c>
      <c r="C112" s="159"/>
      <c r="D112" s="160"/>
      <c r="E112" s="161"/>
    </row>
    <row r="113" spans="1:5" ht="18.75" customHeight="1" thickBot="1" x14ac:dyDescent="0.3">
      <c r="A113" s="162"/>
      <c r="B113" s="163"/>
      <c r="C113" s="163"/>
      <c r="D113" s="163"/>
      <c r="E113" s="168"/>
    </row>
    <row r="114" spans="1:5" ht="18.75" customHeight="1" thickBot="1" x14ac:dyDescent="0.3">
      <c r="A114" s="202" t="s">
        <v>2463</v>
      </c>
      <c r="B114" s="203"/>
      <c r="C114" s="203"/>
      <c r="D114" s="203"/>
      <c r="E114" s="204"/>
    </row>
    <row r="115" spans="1:5" ht="18.75" customHeight="1" x14ac:dyDescent="0.25">
      <c r="A115" s="132" t="s">
        <v>15</v>
      </c>
      <c r="B115" s="132" t="s">
        <v>2408</v>
      </c>
      <c r="C115" s="132" t="s">
        <v>46</v>
      </c>
      <c r="D115" s="175" t="s">
        <v>2411</v>
      </c>
      <c r="E115" s="176" t="s">
        <v>2409</v>
      </c>
    </row>
    <row r="116" spans="1:5" ht="18.75" customHeight="1" x14ac:dyDescent="0.25">
      <c r="A116" s="136" t="str">
        <f>VLOOKUP(B116,'[1]LISTADO ATM'!$A$2:$C$922,3,0)</f>
        <v>ESTE</v>
      </c>
      <c r="B116" s="134">
        <v>613</v>
      </c>
      <c r="C116" s="136" t="str">
        <f>VLOOKUP(B116,'[1]LISTADO ATM'!$A$2:$B$922,2,0)</f>
        <v xml:space="preserve">ATM Almacenes Zaglul (La Altagracia) </v>
      </c>
      <c r="D116" s="139" t="s">
        <v>2429</v>
      </c>
      <c r="E116" s="142">
        <v>3336006522</v>
      </c>
    </row>
    <row r="117" spans="1:5" ht="18.75" customHeight="1" x14ac:dyDescent="0.25">
      <c r="A117" s="136" t="str">
        <f>VLOOKUP(B117,'[1]LISTADO ATM'!$A$2:$C$922,3,0)</f>
        <v>DISTRITO NACIONAL</v>
      </c>
      <c r="B117" s="134">
        <v>540</v>
      </c>
      <c r="C117" s="136" t="str">
        <f>VLOOKUP(B117,'[1]LISTADO ATM'!$A$2:$B$922,2,0)</f>
        <v xml:space="preserve">ATM Autoservicio Sambil I </v>
      </c>
      <c r="D117" s="139" t="s">
        <v>2429</v>
      </c>
      <c r="E117" s="142">
        <v>3336007371</v>
      </c>
    </row>
    <row r="118" spans="1:5" ht="18" x14ac:dyDescent="0.25">
      <c r="A118" s="136" t="str">
        <f>VLOOKUP(B118,'[1]LISTADO ATM'!$A$2:$C$922,3,0)</f>
        <v>DISTRITO NACIONAL</v>
      </c>
      <c r="B118" s="134">
        <v>300</v>
      </c>
      <c r="C118" s="136" t="str">
        <f>VLOOKUP(B118,'[1]LISTADO ATM'!$A$2:$B$922,2,0)</f>
        <v xml:space="preserve">ATM S/M Aprezio Los Guaricanos </v>
      </c>
      <c r="D118" s="139" t="s">
        <v>2429</v>
      </c>
      <c r="E118" s="142">
        <v>3336007373</v>
      </c>
    </row>
    <row r="119" spans="1:5" ht="18.75" customHeight="1" x14ac:dyDescent="0.25">
      <c r="A119" s="136" t="str">
        <f>VLOOKUP(B119,'[1]LISTADO ATM'!$A$2:$C$922,3,0)</f>
        <v>DISTRITO NACIONAL</v>
      </c>
      <c r="B119" s="134">
        <v>696</v>
      </c>
      <c r="C119" s="136" t="str">
        <f>VLOOKUP(B119,'[1]LISTADO ATM'!$A$2:$B$922,2,0)</f>
        <v>ATM Olé Jacobo Majluta</v>
      </c>
      <c r="D119" s="139" t="s">
        <v>2429</v>
      </c>
      <c r="E119" s="142">
        <v>3336007407</v>
      </c>
    </row>
    <row r="120" spans="1:5" ht="18" customHeight="1" x14ac:dyDescent="0.25">
      <c r="A120" s="136" t="str">
        <f>VLOOKUP(B120,'[1]LISTADO ATM'!$A$2:$C$922,3,0)</f>
        <v>DISTRITO NACIONAL</v>
      </c>
      <c r="B120" s="134">
        <v>896</v>
      </c>
      <c r="C120" s="136" t="str">
        <f>VLOOKUP(B120,'[1]LISTADO ATM'!$A$2:$B$922,2,0)</f>
        <v xml:space="preserve">ATM Campamento Militar 16 de Agosto I </v>
      </c>
      <c r="D120" s="139" t="s">
        <v>2429</v>
      </c>
      <c r="E120" s="142">
        <v>3336007418</v>
      </c>
    </row>
    <row r="121" spans="1:5" ht="18" x14ac:dyDescent="0.25">
      <c r="A121" s="136" t="str">
        <f>VLOOKUP(B121,'[1]LISTADO ATM'!$A$2:$C$922,3,0)</f>
        <v>DISTRITO NACIONAL</v>
      </c>
      <c r="B121" s="134">
        <v>407</v>
      </c>
      <c r="C121" s="136" t="str">
        <f>VLOOKUP(B121,'[1]LISTADO ATM'!$A$2:$B$922,2,0)</f>
        <v xml:space="preserve">ATM Multicentro La Sirena Villa Mella </v>
      </c>
      <c r="D121" s="139" t="s">
        <v>2429</v>
      </c>
      <c r="E121" s="142">
        <v>3336007419</v>
      </c>
    </row>
    <row r="122" spans="1:5" ht="18.75" customHeight="1" x14ac:dyDescent="0.25">
      <c r="A122" s="136" t="str">
        <f>VLOOKUP(B122,'[1]LISTADO ATM'!$A$2:$C$922,3,0)</f>
        <v>NORTE</v>
      </c>
      <c r="B122" s="134">
        <v>668</v>
      </c>
      <c r="C122" s="136" t="str">
        <f>VLOOKUP(B122,'[1]LISTADO ATM'!$A$2:$B$922,2,0)</f>
        <v>ATM Hospital HEMMI (Santiago)</v>
      </c>
      <c r="D122" s="139" t="s">
        <v>2429</v>
      </c>
      <c r="E122" s="142">
        <v>3336007453</v>
      </c>
    </row>
    <row r="123" spans="1:5" ht="18" x14ac:dyDescent="0.25">
      <c r="A123" s="136" t="str">
        <f>VLOOKUP(B123,'[1]LISTADO ATM'!$A$2:$C$922,3,0)</f>
        <v>DISTRITO NACIONAL</v>
      </c>
      <c r="B123" s="134">
        <v>563</v>
      </c>
      <c r="C123" s="136" t="str">
        <f>VLOOKUP(B123,'[1]LISTADO ATM'!$A$2:$B$922,2,0)</f>
        <v xml:space="preserve">ATM Base Aérea San Isidro </v>
      </c>
      <c r="D123" s="139" t="s">
        <v>2429</v>
      </c>
      <c r="E123" s="142">
        <v>3336007458</v>
      </c>
    </row>
    <row r="124" spans="1:5" ht="18" x14ac:dyDescent="0.25">
      <c r="A124" s="136" t="str">
        <f>VLOOKUP(B124,'[1]LISTADO ATM'!$A$2:$C$922,3,0)</f>
        <v>DISTRITO NACIONAL</v>
      </c>
      <c r="B124" s="134">
        <v>930</v>
      </c>
      <c r="C124" s="136" t="str">
        <f>VLOOKUP(B124,'[1]LISTADO ATM'!$A$2:$B$922,2,0)</f>
        <v>ATM Oficina Plaza Spring Center</v>
      </c>
      <c r="D124" s="139" t="s">
        <v>2429</v>
      </c>
      <c r="E124" s="142" t="s">
        <v>2688</v>
      </c>
    </row>
    <row r="125" spans="1:5" ht="18.75" customHeight="1" x14ac:dyDescent="0.25">
      <c r="A125" s="136" t="str">
        <f>VLOOKUP(B125,'[1]LISTADO ATM'!$A$2:$C$922,3,0)</f>
        <v>DISTRITO NACIONAL</v>
      </c>
      <c r="B125" s="134">
        <v>836</v>
      </c>
      <c r="C125" s="136" t="str">
        <f>VLOOKUP(B125,'[1]LISTADO ATM'!$A$2:$B$922,2,0)</f>
        <v xml:space="preserve">ATM UNP Plaza Luperón </v>
      </c>
      <c r="D125" s="139" t="s">
        <v>2429</v>
      </c>
      <c r="E125" s="142">
        <v>3336007667</v>
      </c>
    </row>
    <row r="126" spans="1:5" ht="18.75" customHeight="1" x14ac:dyDescent="0.25">
      <c r="A126" s="136" t="str">
        <f>VLOOKUP(B126,'[1]LISTADO ATM'!$A$2:$C$922,3,0)</f>
        <v>DISTRITO NACIONAL</v>
      </c>
      <c r="B126" s="134">
        <v>525</v>
      </c>
      <c r="C126" s="136" t="str">
        <f>VLOOKUP(B126,'[1]LISTADO ATM'!$A$2:$B$922,2,0)</f>
        <v>ATM S/M Bravo Las Americas</v>
      </c>
      <c r="D126" s="139" t="s">
        <v>2429</v>
      </c>
      <c r="E126" s="142">
        <v>3336007688</v>
      </c>
    </row>
    <row r="127" spans="1:5" ht="18" x14ac:dyDescent="0.25">
      <c r="A127" s="136" t="str">
        <f>VLOOKUP(B127,'[1]LISTADO ATM'!$A$2:$C$922,3,0)</f>
        <v>DISTRITO NACIONAL</v>
      </c>
      <c r="B127" s="134">
        <v>577</v>
      </c>
      <c r="C127" s="136" t="str">
        <f>VLOOKUP(B127,'[1]LISTADO ATM'!$A$2:$B$922,2,0)</f>
        <v xml:space="preserve">ATM Olé Ave. Duarte </v>
      </c>
      <c r="D127" s="139" t="s">
        <v>2429</v>
      </c>
      <c r="E127" s="142" t="s">
        <v>2727</v>
      </c>
    </row>
    <row r="128" spans="1:5" ht="18.75" customHeight="1" x14ac:dyDescent="0.25">
      <c r="A128" s="136" t="str">
        <f>VLOOKUP(B128,'[1]LISTADO ATM'!$A$2:$C$922,3,0)</f>
        <v>DISTRITO NACIONAL</v>
      </c>
      <c r="B128" s="134">
        <v>918</v>
      </c>
      <c r="C128" s="136" t="str">
        <f>VLOOKUP(B128,'[1]LISTADO ATM'!$A$2:$B$922,2,0)</f>
        <v xml:space="preserve">ATM S/M Liverpool de la Jacobo Majluta </v>
      </c>
      <c r="D128" s="139" t="s">
        <v>2429</v>
      </c>
      <c r="E128" s="142" t="s">
        <v>2735</v>
      </c>
    </row>
    <row r="129" spans="1:5" ht="18" x14ac:dyDescent="0.25">
      <c r="A129" s="136" t="str">
        <f>VLOOKUP(B129,'[1]LISTADO ATM'!$A$2:$C$922,3,0)</f>
        <v>ESTE</v>
      </c>
      <c r="B129" s="134">
        <v>612</v>
      </c>
      <c r="C129" s="136" t="str">
        <f>VLOOKUP(B129,'[1]LISTADO ATM'!$A$2:$B$922,2,0)</f>
        <v xml:space="preserve">ATM Plaza Orense (La Romana) </v>
      </c>
      <c r="D129" s="139" t="s">
        <v>2429</v>
      </c>
      <c r="E129" s="142" t="s">
        <v>2781</v>
      </c>
    </row>
    <row r="130" spans="1:5" ht="18" x14ac:dyDescent="0.25">
      <c r="A130" s="136" t="str">
        <f>VLOOKUP(B130,'[1]LISTADO ATM'!$A$2:$C$922,3,0)</f>
        <v>ESTE</v>
      </c>
      <c r="B130" s="134">
        <v>843</v>
      </c>
      <c r="C130" s="136" t="str">
        <f>VLOOKUP(B130,'[1]LISTADO ATM'!$A$2:$B$922,2,0)</f>
        <v xml:space="preserve">ATM Oficina Romana Centro </v>
      </c>
      <c r="D130" s="139" t="s">
        <v>2429</v>
      </c>
      <c r="E130" s="142" t="s">
        <v>2788</v>
      </c>
    </row>
    <row r="131" spans="1:5" ht="18" x14ac:dyDescent="0.25">
      <c r="A131" s="136" t="str">
        <f>VLOOKUP(B131,'[1]LISTADO ATM'!$A$2:$C$922,3,0)</f>
        <v>SUR</v>
      </c>
      <c r="B131" s="134">
        <v>48</v>
      </c>
      <c r="C131" s="136" t="str">
        <f>VLOOKUP(B131,'[1]LISTADO ATM'!$A$2:$B$922,2,0)</f>
        <v xml:space="preserve">ATM Autoservicio Neiba I </v>
      </c>
      <c r="D131" s="139" t="s">
        <v>2429</v>
      </c>
      <c r="E131" s="142" t="s">
        <v>2790</v>
      </c>
    </row>
    <row r="132" spans="1:5" ht="18" x14ac:dyDescent="0.25">
      <c r="A132" s="136" t="str">
        <f>VLOOKUP(B132,'[1]LISTADO ATM'!$A$2:$C$922,3,0)</f>
        <v>NORTE</v>
      </c>
      <c r="B132" s="134">
        <v>348</v>
      </c>
      <c r="C132" s="136" t="str">
        <f>VLOOKUP(B132,'[1]LISTADO ATM'!$A$2:$B$922,2,0)</f>
        <v xml:space="preserve">ATM Oficina Las Terrenas </v>
      </c>
      <c r="D132" s="139" t="s">
        <v>2429</v>
      </c>
      <c r="E132" s="142" t="s">
        <v>2792</v>
      </c>
    </row>
    <row r="133" spans="1:5" ht="18.75" customHeight="1" x14ac:dyDescent="0.25">
      <c r="A133" s="136" t="str">
        <f>VLOOKUP(B133,'[1]LISTADO ATM'!$A$2:$C$922,3,0)</f>
        <v>DISTRITO NACIONAL</v>
      </c>
      <c r="B133" s="134">
        <v>32</v>
      </c>
      <c r="C133" s="136" t="str">
        <f>VLOOKUP(B133,'[1]LISTADO ATM'!$A$2:$B$922,2,0)</f>
        <v xml:space="preserve">ATM Oficina San Martín II </v>
      </c>
      <c r="D133" s="139" t="s">
        <v>2429</v>
      </c>
      <c r="E133" s="142" t="s">
        <v>2793</v>
      </c>
    </row>
    <row r="134" spans="1:5" ht="18" x14ac:dyDescent="0.25">
      <c r="A134" s="136" t="str">
        <f>VLOOKUP(B134,'[1]LISTADO ATM'!$A$2:$C$922,3,0)</f>
        <v>NORTE</v>
      </c>
      <c r="B134" s="134">
        <v>632</v>
      </c>
      <c r="C134" s="136" t="str">
        <f>VLOOKUP(B134,'[1]LISTADO ATM'!$A$2:$B$922,2,0)</f>
        <v xml:space="preserve">ATM Autobanco Gurabo </v>
      </c>
      <c r="D134" s="139" t="s">
        <v>2429</v>
      </c>
      <c r="E134" s="142" t="s">
        <v>2794</v>
      </c>
    </row>
    <row r="135" spans="1:5" ht="18" x14ac:dyDescent="0.25">
      <c r="A135" s="136" t="str">
        <f>VLOOKUP(B135,'[1]LISTADO ATM'!$A$2:$C$922,3,0)</f>
        <v>DISTRITO NACIONAL</v>
      </c>
      <c r="B135" s="134">
        <v>815</v>
      </c>
      <c r="C135" s="136" t="str">
        <f>VLOOKUP(B135,'[1]LISTADO ATM'!$A$2:$B$922,2,0)</f>
        <v xml:space="preserve">ATM Oficina Atalaya del Mar </v>
      </c>
      <c r="D135" s="139" t="s">
        <v>2429</v>
      </c>
      <c r="E135" s="142" t="s">
        <v>2795</v>
      </c>
    </row>
    <row r="136" spans="1:5" ht="18.75" customHeight="1" x14ac:dyDescent="0.25">
      <c r="A136" s="136" t="str">
        <f>VLOOKUP(B136,'[1]LISTADO ATM'!$A$2:$C$922,3,0)</f>
        <v>SUR</v>
      </c>
      <c r="B136" s="134">
        <v>182</v>
      </c>
      <c r="C136" s="136" t="str">
        <f>VLOOKUP(B136,'[1]LISTADO ATM'!$A$2:$B$922,2,0)</f>
        <v xml:space="preserve">ATM Barahona Comb </v>
      </c>
      <c r="D136" s="139" t="s">
        <v>2429</v>
      </c>
      <c r="E136" s="142">
        <v>3336009010</v>
      </c>
    </row>
    <row r="137" spans="1:5" ht="18.75" customHeight="1" x14ac:dyDescent="0.25">
      <c r="A137" s="136" t="str">
        <f>VLOOKUP(B137,'[1]LISTADO ATM'!$A$2:$C$922,3,0)</f>
        <v>NORTE</v>
      </c>
      <c r="B137" s="134">
        <v>198</v>
      </c>
      <c r="C137" s="136" t="str">
        <f>VLOOKUP(B137,'[1]LISTADO ATM'!$A$2:$B$922,2,0)</f>
        <v xml:space="preserve">ATM Almacenes El Encanto  (Santiago) </v>
      </c>
      <c r="D137" s="139" t="s">
        <v>2429</v>
      </c>
      <c r="E137" s="142">
        <v>3335991590</v>
      </c>
    </row>
    <row r="138" spans="1:5" ht="18.75" customHeight="1" x14ac:dyDescent="0.25">
      <c r="A138" s="136" t="str">
        <f>VLOOKUP(B138,'[1]LISTADO ATM'!$A$2:$C$922,3,0)</f>
        <v>DISTRITO NACIONAL</v>
      </c>
      <c r="B138" s="134">
        <v>979</v>
      </c>
      <c r="C138" s="136" t="str">
        <f>VLOOKUP(B138,'[1]LISTADO ATM'!$A$2:$B$922,2,0)</f>
        <v xml:space="preserve">ATM Oficina Luperón I </v>
      </c>
      <c r="D138" s="139" t="s">
        <v>2429</v>
      </c>
      <c r="E138" s="144">
        <v>3336007434</v>
      </c>
    </row>
    <row r="139" spans="1:5" ht="18.75" customHeight="1" x14ac:dyDescent="0.25">
      <c r="A139" s="136" t="str">
        <f>VLOOKUP(B139,'[1]LISTADO ATM'!$A$2:$C$922,3,0)</f>
        <v>SUR</v>
      </c>
      <c r="B139" s="134">
        <v>84</v>
      </c>
      <c r="C139" s="136" t="str">
        <f>VLOOKUP(B139,'[1]LISTADO ATM'!$A$2:$B$922,2,0)</f>
        <v xml:space="preserve">ATM Oficina Multicentro Sirena San Cristóbal </v>
      </c>
      <c r="D139" s="139" t="s">
        <v>2429</v>
      </c>
      <c r="E139" s="144">
        <v>3336009047</v>
      </c>
    </row>
    <row r="140" spans="1:5" ht="18.75" customHeight="1" x14ac:dyDescent="0.25">
      <c r="A140" s="136" t="str">
        <f>VLOOKUP(B140,'[1]LISTADO ATM'!$A$2:$C$922,3,0)</f>
        <v>DISTRITO NACIONAL</v>
      </c>
      <c r="B140" s="134">
        <v>628</v>
      </c>
      <c r="C140" s="136" t="str">
        <f>VLOOKUP(B140,'[1]LISTADO ATM'!$A$2:$B$922,2,0)</f>
        <v xml:space="preserve">ATM Autobanco San Isidro </v>
      </c>
      <c r="D140" s="139" t="s">
        <v>2429</v>
      </c>
      <c r="E140" s="144">
        <v>3336009062</v>
      </c>
    </row>
    <row r="141" spans="1:5" ht="18.75" customHeight="1" x14ac:dyDescent="0.25">
      <c r="A141" s="136" t="str">
        <f>VLOOKUP(B141,'[1]LISTADO ATM'!$A$2:$C$922,3,0)</f>
        <v>DISTRITO NACIONAL</v>
      </c>
      <c r="B141" s="134">
        <v>183</v>
      </c>
      <c r="C141" s="136" t="str">
        <f>VLOOKUP(B141,'[1]LISTADO ATM'!$A$2:$B$922,2,0)</f>
        <v>ATM Estación Nativa Km. 22 Aut. Duarte.</v>
      </c>
      <c r="D141" s="139" t="s">
        <v>2429</v>
      </c>
      <c r="E141" s="144">
        <v>3336009065</v>
      </c>
    </row>
    <row r="142" spans="1:5" ht="18" x14ac:dyDescent="0.25">
      <c r="A142" s="136" t="str">
        <f>VLOOKUP(B142,'[1]LISTADO ATM'!$A$2:$C$922,3,0)</f>
        <v>DISTRITO NACIONAL</v>
      </c>
      <c r="B142" s="134">
        <v>246</v>
      </c>
      <c r="C142" s="136" t="str">
        <f>VLOOKUP(B142,'[1]LISTADO ATM'!$A$2:$B$922,2,0)</f>
        <v xml:space="preserve">ATM Oficina Torre BR (Lobby) </v>
      </c>
      <c r="D142" s="139" t="s">
        <v>2429</v>
      </c>
      <c r="E142" s="144">
        <v>3336009069</v>
      </c>
    </row>
    <row r="143" spans="1:5" ht="18.75" customHeight="1" x14ac:dyDescent="0.25">
      <c r="A143" s="136" t="str">
        <f>VLOOKUP(B143,'[1]LISTADO ATM'!$A$2:$C$922,3,0)</f>
        <v>ESTE</v>
      </c>
      <c r="B143" s="134">
        <v>385</v>
      </c>
      <c r="C143" s="136" t="str">
        <f>VLOOKUP(B143,'[1]LISTADO ATM'!$A$2:$B$922,2,0)</f>
        <v xml:space="preserve">ATM Plaza Verón I </v>
      </c>
      <c r="D143" s="139" t="s">
        <v>2429</v>
      </c>
      <c r="E143" s="144">
        <v>3336009071</v>
      </c>
    </row>
    <row r="144" spans="1:5" ht="18" x14ac:dyDescent="0.25">
      <c r="A144" s="136" t="str">
        <f>VLOOKUP(B144,'[1]LISTADO ATM'!$A$2:$C$922,3,0)</f>
        <v>DISTRITO NACIONAL</v>
      </c>
      <c r="B144" s="134">
        <v>551</v>
      </c>
      <c r="C144" s="136" t="str">
        <f>VLOOKUP(B144,'[1]LISTADO ATM'!$A$2:$B$922,2,0)</f>
        <v xml:space="preserve">ATM Oficina Padre Castellanos </v>
      </c>
      <c r="D144" s="139" t="s">
        <v>2429</v>
      </c>
      <c r="E144" s="144">
        <v>3336009073</v>
      </c>
    </row>
    <row r="145" spans="1:5" ht="18" x14ac:dyDescent="0.25">
      <c r="A145" s="136" t="str">
        <f>VLOOKUP(B145,'[1]LISTADO ATM'!$A$2:$C$922,3,0)</f>
        <v>DISTRITO NACIONAL</v>
      </c>
      <c r="B145" s="134">
        <v>698</v>
      </c>
      <c r="C145" s="136" t="str">
        <f>VLOOKUP(B145,'[1]LISTADO ATM'!$A$2:$B$922,2,0)</f>
        <v>ATM Parador Bellamar</v>
      </c>
      <c r="D145" s="139" t="s">
        <v>2429</v>
      </c>
      <c r="E145" s="144">
        <v>3336009076</v>
      </c>
    </row>
    <row r="146" spans="1:5" ht="18" x14ac:dyDescent="0.25">
      <c r="A146" s="136" t="str">
        <f>VLOOKUP(B146,'[1]LISTADO ATM'!$A$2:$C$922,3,0)</f>
        <v>DISTRITO NACIONAL</v>
      </c>
      <c r="B146" s="134">
        <v>738</v>
      </c>
      <c r="C146" s="136" t="str">
        <f>VLOOKUP(B146,'[1]LISTADO ATM'!$A$2:$B$922,2,0)</f>
        <v xml:space="preserve">ATM Zona Franca Los Alcarrizos </v>
      </c>
      <c r="D146" s="139" t="s">
        <v>2429</v>
      </c>
      <c r="E146" s="144">
        <v>3336009079</v>
      </c>
    </row>
    <row r="147" spans="1:5" ht="18" x14ac:dyDescent="0.25">
      <c r="A147" s="136" t="str">
        <f>VLOOKUP(B147,'[1]LISTADO ATM'!$A$2:$C$922,3,0)</f>
        <v>DISTRITO NACIONAL</v>
      </c>
      <c r="B147" s="134">
        <v>507</v>
      </c>
      <c r="C147" s="136" t="str">
        <f>VLOOKUP(B147,'[1]LISTADO ATM'!$A$2:$B$922,2,0)</f>
        <v>ATM Estación Sigma Boca Chica</v>
      </c>
      <c r="D147" s="139" t="s">
        <v>2429</v>
      </c>
      <c r="E147" s="144">
        <v>3336009123</v>
      </c>
    </row>
    <row r="148" spans="1:5" ht="18" x14ac:dyDescent="0.25">
      <c r="A148" s="136" t="str">
        <f>VLOOKUP(B148,'[1]LISTADO ATM'!$A$2:$C$922,3,0)</f>
        <v>DISTRITO NACIONAL</v>
      </c>
      <c r="B148" s="134">
        <v>169</v>
      </c>
      <c r="C148" s="136" t="str">
        <f>VLOOKUP(B148,'[1]LISTADO ATM'!$A$2:$B$922,2,0)</f>
        <v xml:space="preserve">ATM Oficina Caonabo </v>
      </c>
      <c r="D148" s="139" t="s">
        <v>2429</v>
      </c>
      <c r="E148" s="144">
        <v>3336009124</v>
      </c>
    </row>
    <row r="149" spans="1:5" ht="18" x14ac:dyDescent="0.25">
      <c r="A149" s="136" t="str">
        <f>VLOOKUP(B149,'[1]LISTADO ATM'!$A$2:$C$922,3,0)</f>
        <v>DISTRITO NACIONAL</v>
      </c>
      <c r="B149" s="134">
        <v>976</v>
      </c>
      <c r="C149" s="136" t="str">
        <f>VLOOKUP(B149,'[1]LISTADO ATM'!$A$2:$B$922,2,0)</f>
        <v xml:space="preserve">ATM Oficina Diamond Plaza I </v>
      </c>
      <c r="D149" s="139" t="s">
        <v>2429</v>
      </c>
      <c r="E149" s="144">
        <v>3336009125</v>
      </c>
    </row>
    <row r="150" spans="1:5" ht="18" x14ac:dyDescent="0.25">
      <c r="A150" s="136" t="str">
        <f>VLOOKUP(B150,'[1]LISTADO ATM'!$A$2:$C$922,3,0)</f>
        <v>ESTE</v>
      </c>
      <c r="B150" s="134">
        <v>16</v>
      </c>
      <c r="C150" s="136" t="str">
        <f>VLOOKUP(B150,'[1]LISTADO ATM'!$A$2:$B$922,2,0)</f>
        <v>ATM Estación Texaco Sabana de la Mar</v>
      </c>
      <c r="D150" s="139" t="s">
        <v>2429</v>
      </c>
      <c r="E150" s="144">
        <v>3336008506</v>
      </c>
    </row>
    <row r="151" spans="1:5" ht="18" x14ac:dyDescent="0.25">
      <c r="A151" s="136" t="str">
        <f>VLOOKUP(B151,'[1]LISTADO ATM'!$A$2:$C$922,3,0)</f>
        <v>NORTE</v>
      </c>
      <c r="B151" s="134">
        <v>965</v>
      </c>
      <c r="C151" s="136" t="str">
        <f>VLOOKUP(B151,'[1]LISTADO ATM'!$A$2:$B$922,2,0)</f>
        <v xml:space="preserve">ATM S/M La Fuente FUN (Santiago) </v>
      </c>
      <c r="D151" s="139" t="s">
        <v>2429</v>
      </c>
      <c r="E151" s="144">
        <v>3336009126</v>
      </c>
    </row>
    <row r="152" spans="1:5" ht="18" x14ac:dyDescent="0.25">
      <c r="A152" s="136" t="str">
        <f>VLOOKUP(B152,'[1]LISTADO ATM'!$A$2:$C$922,3,0)</f>
        <v>DISTRITO NACIONAL</v>
      </c>
      <c r="B152" s="134">
        <v>493</v>
      </c>
      <c r="C152" s="136" t="str">
        <f>VLOOKUP(B152,'[1]LISTADO ATM'!$A$2:$B$922,2,0)</f>
        <v xml:space="preserve">ATM Oficina Haina Occidental II </v>
      </c>
      <c r="D152" s="139" t="s">
        <v>2429</v>
      </c>
      <c r="E152" s="144">
        <v>3336009134</v>
      </c>
    </row>
    <row r="153" spans="1:5" ht="18" x14ac:dyDescent="0.25">
      <c r="A153" s="136"/>
      <c r="B153" s="134"/>
      <c r="C153" s="136"/>
      <c r="D153" s="139"/>
      <c r="E153" s="144"/>
    </row>
    <row r="154" spans="1:5" ht="18" x14ac:dyDescent="0.25">
      <c r="A154" s="137"/>
      <c r="B154" s="138">
        <f>COUNT(B116:B152)</f>
        <v>37</v>
      </c>
      <c r="C154" s="200"/>
      <c r="D154" s="200"/>
      <c r="E154" s="200"/>
    </row>
    <row r="155" spans="1:5" ht="15.75" thickBot="1" x14ac:dyDescent="0.3">
      <c r="A155" s="162"/>
      <c r="B155" s="163"/>
      <c r="C155" s="163"/>
      <c r="D155" s="163"/>
      <c r="E155" s="168"/>
    </row>
    <row r="156" spans="1:5" ht="18.75" thickBot="1" x14ac:dyDescent="0.3">
      <c r="A156" s="177" t="s">
        <v>2434</v>
      </c>
      <c r="B156" s="178"/>
      <c r="C156" s="178"/>
      <c r="D156" s="178"/>
      <c r="E156" s="179"/>
    </row>
    <row r="157" spans="1:5" ht="18" x14ac:dyDescent="0.25">
      <c r="A157" s="132" t="s">
        <v>15</v>
      </c>
      <c r="B157" s="132" t="s">
        <v>2408</v>
      </c>
      <c r="C157" s="132" t="s">
        <v>46</v>
      </c>
      <c r="D157" s="175" t="s">
        <v>2411</v>
      </c>
      <c r="E157" s="176" t="s">
        <v>2409</v>
      </c>
    </row>
    <row r="158" spans="1:5" ht="18" x14ac:dyDescent="0.25">
      <c r="A158" s="130" t="str">
        <f>VLOOKUP(B158,'[1]LISTADO ATM'!$A$2:$C$922,3,0)</f>
        <v>DISTRITO NACIONAL</v>
      </c>
      <c r="B158" s="134">
        <v>139</v>
      </c>
      <c r="C158" s="130" t="str">
        <f>VLOOKUP(B158,'[1]LISTADO ATM'!$A$2:$B$922,2,0)</f>
        <v xml:space="preserve">ATM Oficina Plaza Lama Zona Oriental I </v>
      </c>
      <c r="D158" s="130" t="s">
        <v>2469</v>
      </c>
      <c r="E158" s="130">
        <v>3336005495</v>
      </c>
    </row>
    <row r="159" spans="1:5" ht="18" x14ac:dyDescent="0.25">
      <c r="A159" s="130" t="str">
        <f>VLOOKUP(B159,'[1]LISTADO ATM'!$A$2:$C$922,3,0)</f>
        <v>DISTRITO NACIONAL</v>
      </c>
      <c r="B159" s="134">
        <v>318</v>
      </c>
      <c r="C159" s="130" t="str">
        <f>VLOOKUP(B159,'[1]LISTADO ATM'!$A$2:$B$922,2,0)</f>
        <v>ATM Autoservicio Lope de Vega</v>
      </c>
      <c r="D159" s="130" t="s">
        <v>2469</v>
      </c>
      <c r="E159" s="125">
        <v>3336006705</v>
      </c>
    </row>
    <row r="160" spans="1:5" ht="18.75" customHeight="1" x14ac:dyDescent="0.25">
      <c r="A160" s="130" t="str">
        <f>VLOOKUP(B160,'[1]LISTADO ATM'!$A$2:$C$922,3,0)</f>
        <v>DISTRITO NACIONAL</v>
      </c>
      <c r="B160" s="134">
        <v>570</v>
      </c>
      <c r="C160" s="130" t="str">
        <f>VLOOKUP(B160,'[1]LISTADO ATM'!$A$2:$B$922,2,0)</f>
        <v xml:space="preserve">ATM S/M Liverpool Villa Mella </v>
      </c>
      <c r="D160" s="130" t="s">
        <v>2469</v>
      </c>
      <c r="E160" s="130">
        <v>3336007457</v>
      </c>
    </row>
    <row r="161" spans="1:5" ht="18" x14ac:dyDescent="0.25">
      <c r="A161" s="130" t="str">
        <f>VLOOKUP(B161,'[1]LISTADO ATM'!$A$2:$C$922,3,0)</f>
        <v>DISTRITO NACIONAL</v>
      </c>
      <c r="B161" s="134">
        <v>406</v>
      </c>
      <c r="C161" s="130" t="str">
        <f>VLOOKUP(B161,'[1]LISTADO ATM'!$A$2:$B$922,2,0)</f>
        <v xml:space="preserve">ATM UNP Plaza Lama Máximo Gómez </v>
      </c>
      <c r="D161" s="130" t="s">
        <v>2469</v>
      </c>
      <c r="E161" s="130" t="s">
        <v>2796</v>
      </c>
    </row>
    <row r="162" spans="1:5" ht="18" x14ac:dyDescent="0.25">
      <c r="A162" s="130" t="str">
        <f>VLOOKUP(B162,'[1]LISTADO ATM'!$A$2:$C$922,3,0)</f>
        <v>NORTE</v>
      </c>
      <c r="B162" s="134">
        <v>333</v>
      </c>
      <c r="C162" s="130" t="str">
        <f>VLOOKUP(B162,'[1]LISTADO ATM'!$A$2:$B$922,2,0)</f>
        <v>ATM Oficina Turey Maimón</v>
      </c>
      <c r="D162" s="130" t="s">
        <v>2469</v>
      </c>
      <c r="E162" s="130" t="s">
        <v>2797</v>
      </c>
    </row>
    <row r="163" spans="1:5" ht="18.75" customHeight="1" x14ac:dyDescent="0.25">
      <c r="A163" s="130" t="str">
        <f>VLOOKUP(B163,'[1]LISTADO ATM'!$A$2:$C$922,3,0)</f>
        <v>DISTRITO NACIONAL</v>
      </c>
      <c r="B163" s="134">
        <v>516</v>
      </c>
      <c r="C163" s="130" t="str">
        <f>VLOOKUP(B163,'[1]LISTADO ATM'!$A$2:$B$922,2,0)</f>
        <v xml:space="preserve">ATM Oficina Gascue </v>
      </c>
      <c r="D163" s="130" t="s">
        <v>2469</v>
      </c>
      <c r="E163" s="130">
        <v>3336008913</v>
      </c>
    </row>
    <row r="164" spans="1:5" ht="18" x14ac:dyDescent="0.25">
      <c r="A164" s="130" t="str">
        <f>VLOOKUP(B164,'[1]LISTADO ATM'!$A$2:$C$922,3,0)</f>
        <v>ESTE</v>
      </c>
      <c r="B164" s="134">
        <v>386</v>
      </c>
      <c r="C164" s="130" t="str">
        <f>VLOOKUP(B164,'[1]LISTADO ATM'!$A$2:$B$922,2,0)</f>
        <v xml:space="preserve">ATM Plaza Verón II </v>
      </c>
      <c r="D164" s="130" t="s">
        <v>2469</v>
      </c>
      <c r="E164" s="130">
        <v>3336009045</v>
      </c>
    </row>
    <row r="165" spans="1:5" ht="18.75" customHeight="1" x14ac:dyDescent="0.25">
      <c r="A165" s="130" t="str">
        <f>VLOOKUP(B165,'[1]LISTADO ATM'!$A$2:$C$922,3,0)</f>
        <v>SUR</v>
      </c>
      <c r="B165" s="134">
        <v>885</v>
      </c>
      <c r="C165" s="130" t="str">
        <f>VLOOKUP(B165,'[1]LISTADO ATM'!$A$2:$B$922,2,0)</f>
        <v xml:space="preserve">ATM UNP Rancho Arriba </v>
      </c>
      <c r="D165" s="130" t="s">
        <v>2469</v>
      </c>
      <c r="E165" s="130">
        <v>3336009127</v>
      </c>
    </row>
    <row r="166" spans="1:5" ht="18" x14ac:dyDescent="0.25">
      <c r="A166" s="130" t="str">
        <f>VLOOKUP(B166,'[1]LISTADO ATM'!$A$2:$C$922,3,0)</f>
        <v>DISTRITO NACIONAL</v>
      </c>
      <c r="B166" s="134">
        <v>955</v>
      </c>
      <c r="C166" s="130" t="str">
        <f>VLOOKUP(B166,'[1]LISTADO ATM'!$A$2:$B$922,2,0)</f>
        <v xml:space="preserve">ATM Oficina Americana Independencia II </v>
      </c>
      <c r="D166" s="130" t="s">
        <v>2469</v>
      </c>
      <c r="E166" s="130">
        <v>3336009128</v>
      </c>
    </row>
    <row r="167" spans="1:5" ht="18" x14ac:dyDescent="0.25">
      <c r="A167" s="130" t="str">
        <f>VLOOKUP(B167,'[1]LISTADO ATM'!$A$2:$C$922,3,0)</f>
        <v>NORTE</v>
      </c>
      <c r="B167" s="134">
        <v>937</v>
      </c>
      <c r="C167" s="130" t="str">
        <f>VLOOKUP(B167,'[1]LISTADO ATM'!$A$2:$B$922,2,0)</f>
        <v xml:space="preserve">ATM Autobanco Oficina La Vega II </v>
      </c>
      <c r="D167" s="130" t="s">
        <v>2469</v>
      </c>
      <c r="E167" s="130">
        <v>3336009129</v>
      </c>
    </row>
    <row r="168" spans="1:5" ht="18.75" thickBot="1" x14ac:dyDescent="0.3">
      <c r="A168" s="143" t="s">
        <v>2462</v>
      </c>
      <c r="B168" s="133">
        <f>COUNTA(B158:B167)</f>
        <v>10</v>
      </c>
      <c r="C168" s="159"/>
      <c r="D168" s="160"/>
      <c r="E168" s="161"/>
    </row>
    <row r="169" spans="1:5" ht="15.75" thickBot="1" x14ac:dyDescent="0.3">
      <c r="A169" s="162"/>
      <c r="B169" s="163"/>
      <c r="C169" s="163"/>
      <c r="D169" s="163"/>
      <c r="E169" s="168"/>
    </row>
    <row r="170" spans="1:5" ht="18.75" thickBot="1" x14ac:dyDescent="0.3">
      <c r="A170" s="177" t="s">
        <v>2583</v>
      </c>
      <c r="B170" s="178"/>
      <c r="C170" s="178"/>
      <c r="D170" s="178"/>
      <c r="E170" s="179"/>
    </row>
    <row r="171" spans="1:5" ht="18" x14ac:dyDescent="0.25">
      <c r="A171" s="132" t="s">
        <v>15</v>
      </c>
      <c r="B171" s="132" t="s">
        <v>2408</v>
      </c>
      <c r="C171" s="132" t="s">
        <v>46</v>
      </c>
      <c r="D171" s="175" t="s">
        <v>2411</v>
      </c>
      <c r="E171" s="176" t="s">
        <v>2409</v>
      </c>
    </row>
    <row r="172" spans="1:5" ht="18" x14ac:dyDescent="0.25">
      <c r="A172" s="130" t="s">
        <v>1272</v>
      </c>
      <c r="B172" s="134">
        <v>430</v>
      </c>
      <c r="C172" s="130" t="s">
        <v>2693</v>
      </c>
      <c r="D172" s="140" t="s">
        <v>2622</v>
      </c>
      <c r="E172" s="144">
        <v>3336007435</v>
      </c>
    </row>
    <row r="173" spans="1:5" ht="18" x14ac:dyDescent="0.25">
      <c r="A173" s="130" t="str">
        <f>VLOOKUP(B173,'[1]LISTADO ATM'!$A$2:$C$922,3,0)</f>
        <v>NORTE</v>
      </c>
      <c r="B173" s="134">
        <v>304</v>
      </c>
      <c r="C173" s="130" t="str">
        <f>VLOOKUP(B173,'[1]LISTADO ATM'!$A$2:$B$822,2,0)</f>
        <v xml:space="preserve">ATM Multicentro La Sirena Estrella Sadhala </v>
      </c>
      <c r="D173" s="140" t="s">
        <v>2622</v>
      </c>
      <c r="E173" s="144">
        <v>3336009130</v>
      </c>
    </row>
    <row r="174" spans="1:5" ht="18" x14ac:dyDescent="0.25">
      <c r="A174" s="130" t="str">
        <f>VLOOKUP(B174,'[1]LISTADO ATM'!$A$2:$C$922,3,0)</f>
        <v>ESTE</v>
      </c>
      <c r="B174" s="134">
        <v>609</v>
      </c>
      <c r="C174" s="130" t="str">
        <f>VLOOKUP(B174,'[1]LISTADO ATM'!$A$2:$B$822,2,0)</f>
        <v xml:space="preserve">ATM S/M Jumbo (San Pedro) </v>
      </c>
      <c r="D174" s="218" t="s">
        <v>2548</v>
      </c>
      <c r="E174" s="144">
        <v>3336009131</v>
      </c>
    </row>
    <row r="175" spans="1:5" ht="18" x14ac:dyDescent="0.25">
      <c r="A175" s="130" t="str">
        <f>VLOOKUP(B175,'[1]LISTADO ATM'!$A$2:$C$922,3,0)</f>
        <v>DISTRITO NACIONAL</v>
      </c>
      <c r="B175" s="217">
        <v>160</v>
      </c>
      <c r="C175" s="130" t="str">
        <f>VLOOKUP(B175,'[1]LISTADO ATM'!$A$2:$B$822,2,0)</f>
        <v xml:space="preserve">ATM Oficina Herrera </v>
      </c>
      <c r="D175" s="218" t="s">
        <v>2548</v>
      </c>
      <c r="E175" s="219">
        <v>3336009133</v>
      </c>
    </row>
    <row r="176" spans="1:5" ht="18.75" thickBot="1" x14ac:dyDescent="0.3">
      <c r="A176" s="143" t="s">
        <v>2462</v>
      </c>
      <c r="B176" s="133">
        <f>COUNT(B172:B175)</f>
        <v>4</v>
      </c>
      <c r="C176" s="159"/>
      <c r="D176" s="160"/>
      <c r="E176" s="161"/>
    </row>
    <row r="177" spans="1:5" ht="15.75" thickBot="1" x14ac:dyDescent="0.3">
      <c r="A177" s="162"/>
      <c r="B177" s="163"/>
      <c r="C177" s="164"/>
      <c r="D177" s="164"/>
      <c r="E177" s="165"/>
    </row>
    <row r="178" spans="1:5" ht="18.75" customHeight="1" thickBot="1" x14ac:dyDescent="0.3">
      <c r="A178" s="169" t="s">
        <v>2464</v>
      </c>
      <c r="B178" s="170"/>
      <c r="C178" s="166"/>
      <c r="D178" s="166"/>
      <c r="E178" s="167"/>
    </row>
    <row r="179" spans="1:5" ht="18.75" thickBot="1" x14ac:dyDescent="0.3">
      <c r="A179" s="171">
        <f>+B154+B168+B176</f>
        <v>51</v>
      </c>
      <c r="B179" s="172"/>
      <c r="C179" s="166"/>
      <c r="D179" s="166"/>
      <c r="E179" s="167"/>
    </row>
    <row r="180" spans="1:5" ht="15.75" thickBot="1" x14ac:dyDescent="0.3">
      <c r="A180" s="173"/>
      <c r="B180" s="174"/>
      <c r="C180" s="163"/>
      <c r="D180" s="163"/>
      <c r="E180" s="168"/>
    </row>
    <row r="181" spans="1:5" ht="18.75" customHeight="1" thickBot="1" x14ac:dyDescent="0.3">
      <c r="A181" s="202" t="s">
        <v>2465</v>
      </c>
      <c r="B181" s="203"/>
      <c r="C181" s="203"/>
      <c r="D181" s="203"/>
      <c r="E181" s="204"/>
    </row>
    <row r="182" spans="1:5" ht="18" x14ac:dyDescent="0.25">
      <c r="A182" s="132" t="s">
        <v>15</v>
      </c>
      <c r="B182" s="132" t="s">
        <v>2408</v>
      </c>
      <c r="C182" s="132" t="s">
        <v>46</v>
      </c>
      <c r="D182" s="175" t="s">
        <v>2411</v>
      </c>
      <c r="E182" s="176"/>
    </row>
    <row r="183" spans="1:5" ht="18" x14ac:dyDescent="0.25">
      <c r="A183" s="130" t="str">
        <f>VLOOKUP(B183,'[1]LISTADO ATM'!$A$2:$C$922,3,0)</f>
        <v>DISTRITO NACIONAL</v>
      </c>
      <c r="B183" s="134">
        <v>574</v>
      </c>
      <c r="C183" s="130" t="str">
        <f>VLOOKUP(B183,'[2]LISTADO ATM'!$A$2:$B$922,2,0)</f>
        <v xml:space="preserve">ATM Club Obras Públicas </v>
      </c>
      <c r="D183" s="157" t="s">
        <v>2585</v>
      </c>
      <c r="E183" s="158"/>
    </row>
    <row r="184" spans="1:5" ht="18" x14ac:dyDescent="0.25">
      <c r="A184" s="130" t="str">
        <f>VLOOKUP(B184,'[1]LISTADO ATM'!$A$2:$C$922,3,0)</f>
        <v>ESTE</v>
      </c>
      <c r="B184" s="134">
        <v>521</v>
      </c>
      <c r="C184" s="130" t="str">
        <f>VLOOKUP(B184,'[2]LISTADO ATM'!$A$2:$B$922,2,0)</f>
        <v xml:space="preserve">ATM UNP Bayahibe (La Romana) </v>
      </c>
      <c r="D184" s="157" t="s">
        <v>2585</v>
      </c>
      <c r="E184" s="158"/>
    </row>
    <row r="185" spans="1:5" ht="18" x14ac:dyDescent="0.25">
      <c r="A185" s="130" t="str">
        <f>VLOOKUP(B185,'[1]LISTADO ATM'!$A$2:$C$922,3,0)</f>
        <v>SUR</v>
      </c>
      <c r="B185" s="134">
        <v>103</v>
      </c>
      <c r="C185" s="130" t="str">
        <f>VLOOKUP(B185,'[1]LISTADO ATM'!$A$2:$B$822,2,0)</f>
        <v xml:space="preserve">ATM Oficina Las Matas de Farfán </v>
      </c>
      <c r="D185" s="157" t="s">
        <v>2585</v>
      </c>
      <c r="E185" s="158"/>
    </row>
    <row r="186" spans="1:5" ht="18" x14ac:dyDescent="0.25">
      <c r="A186" s="130" t="str">
        <f>VLOOKUP(B186,'[1]LISTADO ATM'!$A$2:$C$922,3,0)</f>
        <v>DISTRITO NACIONAL</v>
      </c>
      <c r="B186" s="134">
        <v>911</v>
      </c>
      <c r="C186" s="130" t="str">
        <f>VLOOKUP(B186,'[1]LISTADO ATM'!$A$2:$B$822,2,0)</f>
        <v xml:space="preserve">ATM Oficina Venezuela II </v>
      </c>
      <c r="D186" s="157" t="s">
        <v>2611</v>
      </c>
      <c r="E186" s="158"/>
    </row>
    <row r="187" spans="1:5" ht="18" x14ac:dyDescent="0.25">
      <c r="A187" s="130" t="str">
        <f>VLOOKUP(B187,'[1]LISTADO ATM'!$A$2:$C$922,3,0)</f>
        <v>DISTRITO NACIONAL</v>
      </c>
      <c r="B187" s="134">
        <v>735</v>
      </c>
      <c r="C187" s="130" t="str">
        <f>VLOOKUP(B187,'[1]LISTADO ATM'!$A$2:$B$822,2,0)</f>
        <v xml:space="preserve">ATM Oficina Independencia II  </v>
      </c>
      <c r="D187" s="157" t="s">
        <v>2611</v>
      </c>
      <c r="E187" s="158"/>
    </row>
    <row r="188" spans="1:5" ht="18" x14ac:dyDescent="0.25">
      <c r="A188" s="130" t="str">
        <f>VLOOKUP(B188,'[1]LISTADO ATM'!$A$2:$C$922,3,0)</f>
        <v>NORTE</v>
      </c>
      <c r="B188" s="134">
        <v>732</v>
      </c>
      <c r="C188" s="130" t="str">
        <f>VLOOKUP(B188,'[1]LISTADO ATM'!$A$2:$B$822,2,0)</f>
        <v xml:space="preserve">ATM Molino del Valle (Santiago) </v>
      </c>
      <c r="D188" s="157" t="s">
        <v>2585</v>
      </c>
      <c r="E188" s="158"/>
    </row>
    <row r="189" spans="1:5" ht="18" x14ac:dyDescent="0.25">
      <c r="A189" s="130" t="str">
        <f>VLOOKUP(B189,'[1]LISTADO ATM'!$A$2:$C$922,3,0)</f>
        <v>DISTRITO NACIONAL</v>
      </c>
      <c r="B189" s="134">
        <v>259</v>
      </c>
      <c r="C189" s="130" t="str">
        <f>VLOOKUP(B189,'[1]LISTADO ATM'!$A$2:$B$822,2,0)</f>
        <v>ATM Senado de la Republica</v>
      </c>
      <c r="D189" s="157" t="s">
        <v>2585</v>
      </c>
      <c r="E189" s="158"/>
    </row>
    <row r="190" spans="1:5" ht="18" x14ac:dyDescent="0.25">
      <c r="A190" s="130" t="str">
        <f>VLOOKUP(B190,'[1]LISTADO ATM'!$A$2:$C$922,3,0)</f>
        <v>DISTRITO NACIONAL</v>
      </c>
      <c r="B190" s="134">
        <v>535</v>
      </c>
      <c r="C190" s="130" t="str">
        <f>VLOOKUP(B190,'[1]LISTADO ATM'!$A$2:$B$822,2,0)</f>
        <v xml:space="preserve">ATM Autoservicio Torre III </v>
      </c>
      <c r="D190" s="157" t="s">
        <v>2585</v>
      </c>
      <c r="E190" s="158"/>
    </row>
    <row r="191" spans="1:5" ht="18" x14ac:dyDescent="0.25">
      <c r="A191" s="130" t="str">
        <f>VLOOKUP(B191,'[1]LISTADO ATM'!$A$2:$C$922,3,0)</f>
        <v>DISTRITO NACIONAL</v>
      </c>
      <c r="B191" s="134">
        <v>618</v>
      </c>
      <c r="C191" s="130" t="str">
        <f>VLOOKUP(B191,'[1]LISTADO ATM'!$A$2:$B$822,2,0)</f>
        <v xml:space="preserve">ATM Bienes Nacionales </v>
      </c>
      <c r="D191" s="157" t="s">
        <v>2585</v>
      </c>
      <c r="E191" s="158"/>
    </row>
    <row r="192" spans="1:5" ht="18" x14ac:dyDescent="0.25">
      <c r="A192" s="130" t="str">
        <f>VLOOKUP(B192,'[1]LISTADO ATM'!$A$2:$C$922,3,0)</f>
        <v>NORTE</v>
      </c>
      <c r="B192" s="134">
        <v>315</v>
      </c>
      <c r="C192" s="130" t="str">
        <f>VLOOKUP(B192,'[1]LISTADO ATM'!$A$2:$B$822,2,0)</f>
        <v xml:space="preserve">ATM Oficina Estrella Sadalá </v>
      </c>
      <c r="D192" s="157" t="s">
        <v>2585</v>
      </c>
      <c r="E192" s="158"/>
    </row>
    <row r="193" spans="1:5" ht="18.75" thickBot="1" x14ac:dyDescent="0.3">
      <c r="A193" s="143" t="s">
        <v>2462</v>
      </c>
      <c r="B193" s="133">
        <f>COUNT(B183:B192)</f>
        <v>10</v>
      </c>
      <c r="C193" s="159"/>
      <c r="D193" s="160"/>
      <c r="E193" s="161"/>
    </row>
    <row r="194" spans="1:5" x14ac:dyDescent="0.25">
      <c r="A194" s="122"/>
      <c r="C194" s="122"/>
      <c r="D194" s="122"/>
    </row>
    <row r="195" spans="1:5" x14ac:dyDescent="0.25">
      <c r="A195" s="122"/>
      <c r="C195" s="122"/>
      <c r="D195" s="122"/>
    </row>
    <row r="196" spans="1:5" x14ac:dyDescent="0.25">
      <c r="A196" s="122"/>
      <c r="C196" s="122"/>
      <c r="D196" s="122"/>
    </row>
    <row r="197" spans="1:5" x14ac:dyDescent="0.25">
      <c r="A197" s="122"/>
      <c r="C197" s="122"/>
      <c r="D197" s="122"/>
    </row>
    <row r="198" spans="1:5" x14ac:dyDescent="0.25">
      <c r="A198" s="122"/>
      <c r="C198" s="122"/>
      <c r="D198" s="122"/>
    </row>
    <row r="199" spans="1:5" x14ac:dyDescent="0.25">
      <c r="A199" s="122"/>
      <c r="C199" s="122"/>
      <c r="D199" s="122"/>
    </row>
    <row r="200" spans="1:5" x14ac:dyDescent="0.25">
      <c r="A200" s="122"/>
      <c r="C200" s="122"/>
      <c r="D200" s="122"/>
    </row>
    <row r="201" spans="1:5" x14ac:dyDescent="0.25">
      <c r="A201" s="122"/>
      <c r="C201" s="122"/>
      <c r="D201" s="122"/>
    </row>
    <row r="202" spans="1:5" x14ac:dyDescent="0.25">
      <c r="A202" s="122"/>
      <c r="C202" s="122"/>
      <c r="D202" s="122"/>
    </row>
    <row r="203" spans="1:5" x14ac:dyDescent="0.25">
      <c r="A203" s="122"/>
      <c r="C203" s="122"/>
      <c r="D203" s="122"/>
    </row>
    <row r="204" spans="1:5" x14ac:dyDescent="0.25">
      <c r="A204" s="122"/>
      <c r="C204" s="122"/>
      <c r="D204" s="122"/>
    </row>
    <row r="205" spans="1:5" x14ac:dyDescent="0.25">
      <c r="A205" s="122"/>
      <c r="C205" s="122"/>
      <c r="D205" s="122"/>
    </row>
    <row r="206" spans="1:5" x14ac:dyDescent="0.25">
      <c r="A206" s="122"/>
      <c r="C206" s="122"/>
      <c r="D206" s="122"/>
    </row>
    <row r="207" spans="1:5" x14ac:dyDescent="0.25">
      <c r="A207" s="122"/>
      <c r="C207" s="122"/>
      <c r="D207" s="122"/>
    </row>
    <row r="208" spans="1:5" x14ac:dyDescent="0.25">
      <c r="A208" s="122"/>
      <c r="C208" s="122"/>
      <c r="D208" s="122"/>
    </row>
    <row r="209" spans="1:4" x14ac:dyDescent="0.25">
      <c r="A209" s="122"/>
      <c r="C209" s="122"/>
      <c r="D209" s="122"/>
    </row>
    <row r="210" spans="1:4" x14ac:dyDescent="0.25">
      <c r="A210" s="122"/>
      <c r="C210" s="122"/>
      <c r="D210" s="122"/>
    </row>
    <row r="211" spans="1:4" x14ac:dyDescent="0.25">
      <c r="A211" s="122"/>
      <c r="C211" s="122"/>
      <c r="D211" s="122"/>
    </row>
    <row r="212" spans="1:4" x14ac:dyDescent="0.25">
      <c r="A212" s="122"/>
      <c r="C212" s="122"/>
      <c r="D212" s="122"/>
    </row>
    <row r="213" spans="1:4" x14ac:dyDescent="0.25">
      <c r="A213" s="122"/>
      <c r="C213" s="122"/>
      <c r="D213" s="122"/>
    </row>
    <row r="214" spans="1:4" x14ac:dyDescent="0.25">
      <c r="A214" s="122"/>
      <c r="C214" s="122"/>
      <c r="D214" s="122"/>
    </row>
    <row r="215" spans="1:4" x14ac:dyDescent="0.25">
      <c r="A215" s="122"/>
      <c r="C215" s="122"/>
      <c r="D215" s="122"/>
    </row>
    <row r="216" spans="1:4" x14ac:dyDescent="0.25">
      <c r="A216" s="122"/>
      <c r="C216" s="122"/>
      <c r="D216" s="122"/>
    </row>
    <row r="217" spans="1:4" x14ac:dyDescent="0.25">
      <c r="A217" s="122"/>
      <c r="C217" s="122"/>
      <c r="D217" s="122"/>
    </row>
    <row r="218" spans="1:4" x14ac:dyDescent="0.25">
      <c r="A218" s="122"/>
      <c r="C218" s="122"/>
      <c r="D218" s="122"/>
    </row>
    <row r="219" spans="1:4" x14ac:dyDescent="0.25">
      <c r="A219" s="122"/>
      <c r="C219" s="122"/>
      <c r="D219" s="122"/>
    </row>
    <row r="220" spans="1:4" x14ac:dyDescent="0.25">
      <c r="A220" s="122"/>
      <c r="C220" s="122"/>
      <c r="D220" s="122"/>
    </row>
    <row r="221" spans="1:4" x14ac:dyDescent="0.25">
      <c r="A221" s="122"/>
      <c r="C221" s="122"/>
      <c r="D221" s="122"/>
    </row>
    <row r="222" spans="1:4" x14ac:dyDescent="0.25">
      <c r="A222" s="122"/>
      <c r="C222" s="122"/>
      <c r="D222" s="122"/>
    </row>
    <row r="223" spans="1:4" x14ac:dyDescent="0.25">
      <c r="A223" s="122"/>
      <c r="C223" s="122"/>
      <c r="D223" s="122"/>
    </row>
    <row r="224" spans="1:4" x14ac:dyDescent="0.25">
      <c r="A224" s="122"/>
      <c r="C224" s="122"/>
      <c r="D224" s="122"/>
    </row>
    <row r="225" spans="1:4" x14ac:dyDescent="0.25">
      <c r="A225" s="122"/>
      <c r="C225" s="122"/>
      <c r="D225" s="122"/>
    </row>
    <row r="226" spans="1:4" x14ac:dyDescent="0.25">
      <c r="A226" s="122"/>
      <c r="C226" s="122"/>
      <c r="D226" s="122"/>
    </row>
    <row r="227" spans="1:4" x14ac:dyDescent="0.25">
      <c r="A227" s="122"/>
      <c r="C227" s="122"/>
      <c r="D227" s="122"/>
    </row>
    <row r="228" spans="1:4" x14ac:dyDescent="0.25">
      <c r="A228" s="122"/>
      <c r="C228" s="122"/>
      <c r="D228" s="122"/>
    </row>
    <row r="229" spans="1:4" x14ac:dyDescent="0.25">
      <c r="A229" s="122"/>
      <c r="C229" s="122"/>
      <c r="D229" s="122"/>
    </row>
    <row r="230" spans="1:4" x14ac:dyDescent="0.25">
      <c r="A230" s="122"/>
      <c r="C230" s="122"/>
      <c r="D230" s="122"/>
    </row>
    <row r="231" spans="1:4" x14ac:dyDescent="0.25">
      <c r="A231" s="122"/>
      <c r="C231" s="122"/>
      <c r="D231" s="122"/>
    </row>
    <row r="232" spans="1:4" x14ac:dyDescent="0.25">
      <c r="A232" s="122"/>
      <c r="C232" s="122"/>
      <c r="D232" s="122"/>
    </row>
    <row r="233" spans="1:4" x14ac:dyDescent="0.25">
      <c r="A233" s="122"/>
      <c r="C233" s="122"/>
      <c r="D233" s="122"/>
    </row>
    <row r="234" spans="1:4" x14ac:dyDescent="0.25">
      <c r="A234" s="122"/>
      <c r="C234" s="122"/>
      <c r="D234" s="122"/>
    </row>
    <row r="235" spans="1:4" x14ac:dyDescent="0.25">
      <c r="A235" s="122"/>
      <c r="C235" s="122"/>
      <c r="D235" s="122"/>
    </row>
    <row r="236" spans="1:4" x14ac:dyDescent="0.25">
      <c r="A236" s="122"/>
      <c r="C236" s="122"/>
      <c r="D236" s="122"/>
    </row>
    <row r="237" spans="1:4" x14ac:dyDescent="0.25">
      <c r="A237" s="122"/>
      <c r="C237" s="122"/>
      <c r="D237" s="122"/>
    </row>
    <row r="238" spans="1:4" x14ac:dyDescent="0.25">
      <c r="A238" s="122"/>
      <c r="C238" s="122"/>
      <c r="D238" s="122"/>
    </row>
    <row r="239" spans="1:4" x14ac:dyDescent="0.25">
      <c r="A239" s="122"/>
      <c r="C239" s="122"/>
      <c r="D239" s="122"/>
    </row>
    <row r="240" spans="1:4" x14ac:dyDescent="0.25">
      <c r="A240" s="122"/>
      <c r="C240" s="122"/>
      <c r="D240" s="122"/>
    </row>
    <row r="241" spans="1:4" x14ac:dyDescent="0.25">
      <c r="A241" s="122"/>
      <c r="C241" s="122"/>
      <c r="D241" s="122"/>
    </row>
    <row r="242" spans="1:4" x14ac:dyDescent="0.25">
      <c r="A242" s="122"/>
      <c r="C242" s="122"/>
      <c r="D242" s="122"/>
    </row>
    <row r="243" spans="1:4" x14ac:dyDescent="0.25">
      <c r="A243" s="122"/>
      <c r="C243" s="122"/>
      <c r="D243" s="122"/>
    </row>
    <row r="244" spans="1:4" x14ac:dyDescent="0.25">
      <c r="A244" s="122"/>
      <c r="C244" s="122"/>
      <c r="D244" s="122"/>
    </row>
    <row r="245" spans="1:4" x14ac:dyDescent="0.25">
      <c r="A245" s="122"/>
      <c r="C245" s="122"/>
      <c r="D245" s="122"/>
    </row>
    <row r="246" spans="1:4" x14ac:dyDescent="0.25">
      <c r="A246" s="122"/>
      <c r="C246" s="122"/>
      <c r="D246" s="122"/>
    </row>
    <row r="247" spans="1:4" x14ac:dyDescent="0.25">
      <c r="A247" s="122"/>
      <c r="C247" s="122"/>
      <c r="D247" s="122"/>
    </row>
    <row r="248" spans="1:4" x14ac:dyDescent="0.25">
      <c r="A248" s="122"/>
      <c r="C248" s="122"/>
      <c r="D248" s="122"/>
    </row>
    <row r="249" spans="1:4" x14ac:dyDescent="0.25">
      <c r="A249" s="122"/>
      <c r="C249" s="122"/>
      <c r="D249" s="122"/>
    </row>
    <row r="250" spans="1:4" x14ac:dyDescent="0.25">
      <c r="A250" s="122"/>
      <c r="C250" s="122"/>
      <c r="D250" s="122"/>
    </row>
    <row r="251" spans="1:4" x14ac:dyDescent="0.25">
      <c r="A251" s="122"/>
      <c r="C251" s="122"/>
      <c r="D251" s="122"/>
    </row>
    <row r="252" spans="1:4" x14ac:dyDescent="0.25">
      <c r="A252" s="122"/>
      <c r="C252" s="122"/>
      <c r="D252" s="122"/>
    </row>
    <row r="253" spans="1:4" x14ac:dyDescent="0.25">
      <c r="A253" s="122"/>
      <c r="C253" s="122"/>
      <c r="D253" s="122"/>
    </row>
    <row r="254" spans="1:4" x14ac:dyDescent="0.25">
      <c r="A254" s="122"/>
      <c r="C254" s="122"/>
      <c r="D254" s="122"/>
    </row>
    <row r="255" spans="1:4" x14ac:dyDescent="0.25">
      <c r="A255" s="122"/>
      <c r="C255" s="122"/>
      <c r="D255" s="122"/>
    </row>
    <row r="256" spans="1:4" x14ac:dyDescent="0.25">
      <c r="A256" s="122"/>
      <c r="C256" s="122"/>
      <c r="D256" s="122"/>
    </row>
    <row r="257" spans="1:4" x14ac:dyDescent="0.25">
      <c r="A257" s="122"/>
      <c r="C257" s="122"/>
      <c r="D257" s="122"/>
    </row>
    <row r="258" spans="1:4" x14ac:dyDescent="0.25">
      <c r="A258" s="122"/>
      <c r="C258" s="122"/>
      <c r="D258" s="122"/>
    </row>
    <row r="259" spans="1:4" x14ac:dyDescent="0.25">
      <c r="A259" s="122"/>
      <c r="C259" s="122"/>
      <c r="D259" s="122"/>
    </row>
    <row r="260" spans="1:4" x14ac:dyDescent="0.25">
      <c r="A260" s="122"/>
      <c r="C260" s="122"/>
      <c r="D260" s="122"/>
    </row>
    <row r="261" spans="1:4" x14ac:dyDescent="0.25">
      <c r="A261" s="122"/>
      <c r="C261" s="122"/>
      <c r="D261" s="122"/>
    </row>
    <row r="262" spans="1:4" x14ac:dyDescent="0.25">
      <c r="A262" s="122"/>
      <c r="C262" s="122"/>
      <c r="D262" s="122"/>
    </row>
    <row r="263" spans="1:4" x14ac:dyDescent="0.25">
      <c r="A263" s="122"/>
      <c r="C263" s="122"/>
      <c r="D263" s="122"/>
    </row>
    <row r="264" spans="1:4" x14ac:dyDescent="0.25">
      <c r="A264" s="122"/>
      <c r="C264" s="122"/>
      <c r="D264" s="122"/>
    </row>
    <row r="265" spans="1:4" x14ac:dyDescent="0.25">
      <c r="A265" s="122"/>
      <c r="C265" s="122"/>
      <c r="D265" s="122"/>
    </row>
    <row r="266" spans="1:4" x14ac:dyDescent="0.25">
      <c r="A266" s="122"/>
      <c r="C266" s="122"/>
      <c r="D266" s="122"/>
    </row>
    <row r="267" spans="1:4" x14ac:dyDescent="0.25">
      <c r="A267" s="122"/>
      <c r="C267" s="122"/>
      <c r="D267" s="122"/>
    </row>
    <row r="268" spans="1:4" x14ac:dyDescent="0.25">
      <c r="A268" s="122"/>
      <c r="C268" s="122"/>
      <c r="D268" s="122"/>
    </row>
    <row r="269" spans="1:4" x14ac:dyDescent="0.25">
      <c r="A269" s="122"/>
      <c r="C269" s="122"/>
      <c r="D269" s="122"/>
    </row>
    <row r="270" spans="1:4" x14ac:dyDescent="0.25">
      <c r="A270" s="122"/>
      <c r="C270" s="122"/>
      <c r="D270" s="122"/>
    </row>
    <row r="271" spans="1:4" x14ac:dyDescent="0.25">
      <c r="A271" s="122"/>
      <c r="C271" s="122"/>
      <c r="D271" s="122"/>
    </row>
    <row r="272" spans="1:4" x14ac:dyDescent="0.25">
      <c r="A272" s="122"/>
      <c r="C272" s="122"/>
      <c r="D272" s="122"/>
    </row>
    <row r="273" spans="1:4" x14ac:dyDescent="0.25">
      <c r="A273" s="122"/>
      <c r="C273" s="122"/>
      <c r="D273" s="122"/>
    </row>
    <row r="274" spans="1:4" x14ac:dyDescent="0.25">
      <c r="A274" s="122"/>
      <c r="C274" s="122"/>
      <c r="D274" s="122"/>
    </row>
    <row r="275" spans="1:4" x14ac:dyDescent="0.25">
      <c r="A275" s="122"/>
      <c r="C275" s="122"/>
      <c r="D275" s="122"/>
    </row>
    <row r="276" spans="1:4" x14ac:dyDescent="0.25">
      <c r="A276" s="122"/>
      <c r="C276" s="122"/>
      <c r="D276" s="122"/>
    </row>
    <row r="277" spans="1:4" x14ac:dyDescent="0.25">
      <c r="A277" s="122"/>
      <c r="C277" s="122"/>
      <c r="D277" s="122"/>
    </row>
    <row r="278" spans="1:4" x14ac:dyDescent="0.25">
      <c r="A278" s="122"/>
      <c r="C278" s="122"/>
      <c r="D278" s="122"/>
    </row>
    <row r="279" spans="1:4" x14ac:dyDescent="0.25">
      <c r="A279" s="122"/>
      <c r="C279" s="122"/>
      <c r="D279" s="122"/>
    </row>
    <row r="280" spans="1:4" x14ac:dyDescent="0.25">
      <c r="A280" s="122"/>
      <c r="C280" s="122"/>
      <c r="D280" s="122"/>
    </row>
    <row r="281" spans="1:4" x14ac:dyDescent="0.25">
      <c r="A281" s="122"/>
      <c r="C281" s="122"/>
      <c r="D281" s="122"/>
    </row>
    <row r="282" spans="1:4" x14ac:dyDescent="0.25">
      <c r="A282" s="122"/>
      <c r="C282" s="122"/>
      <c r="D282" s="122"/>
    </row>
    <row r="283" spans="1:4" x14ac:dyDescent="0.25">
      <c r="A283" s="122"/>
      <c r="C283" s="122"/>
      <c r="D283" s="122"/>
    </row>
    <row r="284" spans="1:4" x14ac:dyDescent="0.25">
      <c r="A284" s="122"/>
      <c r="C284" s="122"/>
      <c r="D284" s="122"/>
    </row>
    <row r="285" spans="1:4" x14ac:dyDescent="0.25">
      <c r="A285" s="122"/>
      <c r="C285" s="122"/>
      <c r="D285" s="122"/>
    </row>
    <row r="286" spans="1:4" x14ac:dyDescent="0.25">
      <c r="A286" s="122"/>
      <c r="C286" s="122"/>
      <c r="D286" s="122"/>
    </row>
    <row r="287" spans="1:4" x14ac:dyDescent="0.25">
      <c r="A287" s="122"/>
      <c r="C287" s="122"/>
      <c r="D287" s="122"/>
    </row>
    <row r="288" spans="1:4" x14ac:dyDescent="0.25">
      <c r="A288" s="122"/>
      <c r="C288" s="122"/>
      <c r="D288" s="122"/>
    </row>
    <row r="289" spans="1:4" x14ac:dyDescent="0.25">
      <c r="A289" s="122"/>
      <c r="C289" s="122"/>
      <c r="D289" s="122"/>
    </row>
    <row r="290" spans="1:4" x14ac:dyDescent="0.25">
      <c r="A290" s="122"/>
      <c r="C290" s="122"/>
      <c r="D290" s="122"/>
    </row>
    <row r="291" spans="1:4" x14ac:dyDescent="0.25">
      <c r="A291" s="122"/>
      <c r="C291" s="122"/>
      <c r="D291" s="122"/>
    </row>
    <row r="292" spans="1:4" x14ac:dyDescent="0.25">
      <c r="A292" s="122"/>
      <c r="C292" s="122"/>
      <c r="D292" s="122"/>
    </row>
    <row r="293" spans="1:4" x14ac:dyDescent="0.25">
      <c r="A293" s="122"/>
      <c r="C293" s="122"/>
      <c r="D293" s="122"/>
    </row>
    <row r="294" spans="1:4" x14ac:dyDescent="0.25">
      <c r="A294" s="122"/>
      <c r="C294" s="122"/>
      <c r="D294" s="122"/>
    </row>
    <row r="295" spans="1:4" x14ac:dyDescent="0.25">
      <c r="A295" s="122"/>
      <c r="C295" s="122"/>
      <c r="D295" s="122"/>
    </row>
    <row r="296" spans="1:4" x14ac:dyDescent="0.25">
      <c r="A296" s="122"/>
      <c r="C296" s="122"/>
      <c r="D296" s="122"/>
    </row>
    <row r="297" spans="1:4" x14ac:dyDescent="0.25">
      <c r="A297" s="122"/>
      <c r="C297" s="122"/>
      <c r="D297" s="122"/>
    </row>
    <row r="298" spans="1:4" x14ac:dyDescent="0.25">
      <c r="A298" s="122"/>
      <c r="C298" s="122"/>
      <c r="D298" s="122"/>
    </row>
    <row r="299" spans="1:4" x14ac:dyDescent="0.25">
      <c r="A299" s="122"/>
      <c r="C299" s="122"/>
      <c r="D299" s="122"/>
    </row>
    <row r="300" spans="1:4" x14ac:dyDescent="0.25">
      <c r="A300" s="122"/>
      <c r="C300" s="122"/>
      <c r="D300" s="122"/>
    </row>
    <row r="301" spans="1:4" x14ac:dyDescent="0.25">
      <c r="A301" s="122"/>
      <c r="C301" s="122"/>
      <c r="D301" s="122"/>
    </row>
    <row r="302" spans="1:4" x14ac:dyDescent="0.25">
      <c r="A302" s="122"/>
      <c r="C302" s="122"/>
      <c r="D302" s="122"/>
    </row>
    <row r="303" spans="1:4" x14ac:dyDescent="0.25">
      <c r="A303" s="122"/>
      <c r="C303" s="122"/>
      <c r="D303" s="122"/>
    </row>
    <row r="304" spans="1:4" x14ac:dyDescent="0.25">
      <c r="A304" s="122"/>
      <c r="C304" s="122"/>
      <c r="D304" s="122"/>
    </row>
    <row r="305" spans="1:4" x14ac:dyDescent="0.25">
      <c r="A305" s="122"/>
      <c r="C305" s="122"/>
      <c r="D305" s="122"/>
    </row>
    <row r="306" spans="1:4" x14ac:dyDescent="0.25">
      <c r="A306" s="122"/>
      <c r="C306" s="122"/>
      <c r="D306" s="122"/>
    </row>
    <row r="307" spans="1:4" x14ac:dyDescent="0.25">
      <c r="A307" s="122"/>
      <c r="C307" s="122"/>
      <c r="D307" s="122"/>
    </row>
    <row r="308" spans="1:4" x14ac:dyDescent="0.25">
      <c r="A308" s="122"/>
      <c r="C308" s="122"/>
      <c r="D308" s="122"/>
    </row>
    <row r="309" spans="1:4" x14ac:dyDescent="0.25">
      <c r="A309" s="122"/>
      <c r="C309" s="122"/>
      <c r="D309" s="122"/>
    </row>
    <row r="310" spans="1:4" x14ac:dyDescent="0.25">
      <c r="A310" s="122"/>
      <c r="C310" s="122"/>
      <c r="D310" s="122"/>
    </row>
    <row r="311" spans="1:4" x14ac:dyDescent="0.25">
      <c r="A311" s="122"/>
      <c r="C311" s="122"/>
      <c r="D311" s="122"/>
    </row>
    <row r="312" spans="1:4" x14ac:dyDescent="0.25">
      <c r="A312" s="122"/>
      <c r="C312" s="122"/>
      <c r="D312" s="122"/>
    </row>
    <row r="313" spans="1:4" x14ac:dyDescent="0.25">
      <c r="A313" s="122"/>
      <c r="C313" s="122"/>
      <c r="D313" s="122"/>
    </row>
    <row r="314" spans="1:4" x14ac:dyDescent="0.25">
      <c r="A314" s="122"/>
      <c r="C314" s="122"/>
      <c r="D314" s="122"/>
    </row>
    <row r="315" spans="1:4" x14ac:dyDescent="0.25">
      <c r="A315" s="122"/>
      <c r="C315" s="122"/>
      <c r="D315" s="122"/>
    </row>
    <row r="316" spans="1:4" x14ac:dyDescent="0.25">
      <c r="A316" s="122"/>
      <c r="C316" s="122"/>
      <c r="D316" s="122"/>
    </row>
    <row r="317" spans="1:4" x14ac:dyDescent="0.25">
      <c r="A317" s="122"/>
      <c r="C317" s="122"/>
      <c r="D317" s="122"/>
    </row>
    <row r="318" spans="1:4" x14ac:dyDescent="0.25">
      <c r="A318" s="122"/>
      <c r="C318" s="122"/>
      <c r="D318" s="122"/>
    </row>
    <row r="319" spans="1:4" x14ac:dyDescent="0.25">
      <c r="A319" s="122"/>
      <c r="C319" s="122"/>
      <c r="D319" s="122"/>
    </row>
    <row r="320" spans="1:4" x14ac:dyDescent="0.25">
      <c r="A320" s="122"/>
      <c r="C320" s="122"/>
      <c r="D320" s="122"/>
    </row>
    <row r="321" spans="1:4" x14ac:dyDescent="0.25">
      <c r="A321" s="122"/>
      <c r="C321" s="122"/>
      <c r="D321" s="122"/>
    </row>
    <row r="322" spans="1:4" x14ac:dyDescent="0.25">
      <c r="A322" s="122"/>
      <c r="C322" s="122"/>
      <c r="D322" s="122"/>
    </row>
    <row r="323" spans="1:4" x14ac:dyDescent="0.25">
      <c r="A323" s="122"/>
      <c r="C323" s="122"/>
      <c r="D323" s="122"/>
    </row>
    <row r="324" spans="1:4" x14ac:dyDescent="0.25">
      <c r="A324" s="122"/>
      <c r="C324" s="122"/>
      <c r="D324" s="122"/>
    </row>
    <row r="325" spans="1:4" x14ac:dyDescent="0.25">
      <c r="A325" s="122"/>
      <c r="C325" s="122"/>
      <c r="D325" s="122"/>
    </row>
    <row r="326" spans="1:4" x14ac:dyDescent="0.25">
      <c r="A326" s="122"/>
      <c r="C326" s="122"/>
      <c r="D326" s="122"/>
    </row>
    <row r="327" spans="1:4" x14ac:dyDescent="0.25">
      <c r="A327" s="122"/>
      <c r="C327" s="122"/>
      <c r="D327" s="122"/>
    </row>
    <row r="328" spans="1:4" x14ac:dyDescent="0.25">
      <c r="A328" s="122"/>
      <c r="C328" s="122"/>
      <c r="D328" s="122"/>
    </row>
    <row r="329" spans="1:4" x14ac:dyDescent="0.25">
      <c r="A329" s="122"/>
      <c r="C329" s="122"/>
      <c r="D329" s="122"/>
    </row>
    <row r="330" spans="1:4" x14ac:dyDescent="0.25">
      <c r="A330" s="122"/>
      <c r="C330" s="122"/>
      <c r="D330" s="122"/>
    </row>
    <row r="331" spans="1:4" x14ac:dyDescent="0.25">
      <c r="A331" s="122"/>
      <c r="C331" s="122"/>
      <c r="D331" s="122"/>
    </row>
    <row r="332" spans="1:4" x14ac:dyDescent="0.25">
      <c r="A332" s="122"/>
      <c r="C332" s="122"/>
      <c r="D332" s="122"/>
    </row>
    <row r="333" spans="1:4" x14ac:dyDescent="0.25">
      <c r="A333" s="122"/>
      <c r="C333" s="122"/>
      <c r="D333" s="122"/>
    </row>
    <row r="334" spans="1:4" x14ac:dyDescent="0.25">
      <c r="A334" s="122"/>
      <c r="C334" s="122"/>
      <c r="D334" s="122"/>
    </row>
    <row r="335" spans="1:4" x14ac:dyDescent="0.25">
      <c r="A335" s="122"/>
      <c r="C335" s="122"/>
      <c r="D335" s="122"/>
    </row>
    <row r="336" spans="1:4" x14ac:dyDescent="0.25">
      <c r="A336" s="122"/>
      <c r="C336" s="122"/>
      <c r="D336" s="122"/>
    </row>
    <row r="337" spans="1:4" x14ac:dyDescent="0.25">
      <c r="A337" s="122"/>
      <c r="C337" s="122"/>
      <c r="D337" s="122"/>
    </row>
    <row r="338" spans="1:4" x14ac:dyDescent="0.25">
      <c r="A338" s="122"/>
      <c r="C338" s="122"/>
      <c r="D338" s="122"/>
    </row>
    <row r="339" spans="1:4" x14ac:dyDescent="0.25">
      <c r="A339" s="122"/>
      <c r="C339" s="122"/>
      <c r="D339" s="122"/>
    </row>
    <row r="340" spans="1:4" x14ac:dyDescent="0.25">
      <c r="A340" s="122"/>
      <c r="C340" s="122"/>
      <c r="D340" s="122"/>
    </row>
    <row r="341" spans="1:4" x14ac:dyDescent="0.25">
      <c r="A341" s="122"/>
      <c r="C341" s="122"/>
      <c r="D341" s="122"/>
    </row>
    <row r="342" spans="1:4" x14ac:dyDescent="0.25">
      <c r="A342" s="122"/>
      <c r="C342" s="122"/>
      <c r="D342" s="122"/>
    </row>
    <row r="343" spans="1:4" x14ac:dyDescent="0.25">
      <c r="A343" s="122"/>
      <c r="C343" s="122"/>
      <c r="D343" s="122"/>
    </row>
    <row r="344" spans="1:4" x14ac:dyDescent="0.25">
      <c r="A344" s="122"/>
      <c r="C344" s="122"/>
      <c r="D344" s="122"/>
    </row>
    <row r="345" spans="1:4" x14ac:dyDescent="0.25">
      <c r="A345" s="122"/>
      <c r="C345" s="122"/>
      <c r="D345" s="122"/>
    </row>
    <row r="346" spans="1:4" x14ac:dyDescent="0.25">
      <c r="A346" s="122"/>
      <c r="C346" s="122"/>
      <c r="D346" s="122"/>
    </row>
    <row r="347" spans="1:4" x14ac:dyDescent="0.25">
      <c r="A347" s="122"/>
      <c r="C347" s="122"/>
      <c r="D347" s="122"/>
    </row>
    <row r="348" spans="1:4" x14ac:dyDescent="0.25">
      <c r="A348" s="122"/>
      <c r="C348" s="122"/>
      <c r="D348" s="122"/>
    </row>
    <row r="349" spans="1:4" x14ac:dyDescent="0.25">
      <c r="A349" s="122"/>
      <c r="C349" s="122"/>
      <c r="D349" s="122"/>
    </row>
    <row r="350" spans="1:4" x14ac:dyDescent="0.25">
      <c r="A350" s="122"/>
      <c r="C350" s="122"/>
      <c r="D350" s="122"/>
    </row>
    <row r="351" spans="1:4" x14ac:dyDescent="0.25">
      <c r="A351" s="122"/>
      <c r="C351" s="122"/>
      <c r="D351" s="122"/>
    </row>
    <row r="352" spans="1:4" x14ac:dyDescent="0.25">
      <c r="A352" s="122"/>
      <c r="C352" s="122"/>
      <c r="D352" s="122"/>
    </row>
    <row r="353" spans="1:4" x14ac:dyDescent="0.25">
      <c r="A353" s="122"/>
      <c r="C353" s="122"/>
      <c r="D353" s="122"/>
    </row>
    <row r="354" spans="1:4" x14ac:dyDescent="0.25">
      <c r="A354" s="122"/>
      <c r="C354" s="122"/>
      <c r="D354" s="122"/>
    </row>
    <row r="355" spans="1:4" x14ac:dyDescent="0.25">
      <c r="A355" s="122"/>
      <c r="C355" s="122"/>
      <c r="D355" s="122"/>
    </row>
    <row r="356" spans="1:4" x14ac:dyDescent="0.25">
      <c r="A356" s="122"/>
      <c r="C356" s="122"/>
      <c r="D356" s="122"/>
    </row>
    <row r="357" spans="1:4" x14ac:dyDescent="0.25">
      <c r="A357" s="122"/>
      <c r="C357" s="122"/>
      <c r="D357" s="122"/>
    </row>
    <row r="358" spans="1:4" x14ac:dyDescent="0.25">
      <c r="A358" s="122"/>
      <c r="C358" s="122"/>
      <c r="D358" s="122"/>
    </row>
    <row r="359" spans="1:4" x14ac:dyDescent="0.25">
      <c r="A359" s="122"/>
      <c r="C359" s="122"/>
      <c r="D359" s="122"/>
    </row>
    <row r="360" spans="1:4" x14ac:dyDescent="0.25">
      <c r="A360" s="122"/>
      <c r="C360" s="122"/>
      <c r="D360" s="122"/>
    </row>
    <row r="361" spans="1:4" x14ac:dyDescent="0.25">
      <c r="A361" s="122"/>
      <c r="C361" s="122"/>
      <c r="D361" s="122"/>
    </row>
    <row r="362" spans="1:4" x14ac:dyDescent="0.25">
      <c r="A362" s="122"/>
      <c r="C362" s="122"/>
      <c r="D362" s="122"/>
    </row>
    <row r="363" spans="1:4" x14ac:dyDescent="0.25">
      <c r="A363" s="122"/>
      <c r="C363" s="122"/>
      <c r="D363" s="122"/>
    </row>
    <row r="364" spans="1:4" x14ac:dyDescent="0.25">
      <c r="A364" s="122"/>
      <c r="C364" s="122"/>
      <c r="D364" s="122"/>
    </row>
    <row r="365" spans="1:4" x14ac:dyDescent="0.25">
      <c r="A365" s="122"/>
      <c r="C365" s="122"/>
      <c r="D365" s="122"/>
    </row>
    <row r="366" spans="1:4" x14ac:dyDescent="0.25">
      <c r="A366" s="122"/>
      <c r="C366" s="122"/>
      <c r="D366" s="122"/>
    </row>
    <row r="367" spans="1:4" x14ac:dyDescent="0.25">
      <c r="A367" s="122"/>
      <c r="C367" s="122"/>
      <c r="D367" s="122"/>
    </row>
    <row r="368" spans="1:4" x14ac:dyDescent="0.25">
      <c r="A368" s="122"/>
      <c r="C368" s="122"/>
      <c r="D368" s="122"/>
    </row>
    <row r="369" spans="1:4" x14ac:dyDescent="0.25">
      <c r="A369" s="122"/>
      <c r="C369" s="122"/>
      <c r="D369" s="122"/>
    </row>
    <row r="370" spans="1:4" x14ac:dyDescent="0.25">
      <c r="A370" s="122"/>
      <c r="C370" s="122"/>
      <c r="D370" s="122"/>
    </row>
    <row r="371" spans="1:4" x14ac:dyDescent="0.25">
      <c r="A371" s="122"/>
      <c r="C371" s="122"/>
      <c r="D371" s="122"/>
    </row>
    <row r="372" spans="1:4" x14ac:dyDescent="0.25">
      <c r="A372" s="122"/>
      <c r="C372" s="122"/>
      <c r="D372" s="122"/>
    </row>
    <row r="373" spans="1:4" x14ac:dyDescent="0.25">
      <c r="A373" s="122"/>
      <c r="C373" s="122"/>
      <c r="D373" s="122"/>
    </row>
    <row r="374" spans="1:4" x14ac:dyDescent="0.25">
      <c r="A374" s="122"/>
      <c r="C374" s="122"/>
      <c r="D374" s="122"/>
    </row>
    <row r="375" spans="1:4" x14ac:dyDescent="0.25">
      <c r="A375" s="122"/>
      <c r="C375" s="122"/>
      <c r="D375" s="122"/>
    </row>
    <row r="376" spans="1:4" x14ac:dyDescent="0.25">
      <c r="A376" s="122"/>
      <c r="C376" s="122"/>
      <c r="D376" s="122"/>
    </row>
    <row r="377" spans="1:4" x14ac:dyDescent="0.25">
      <c r="A377" s="122"/>
      <c r="C377" s="122"/>
      <c r="D377" s="122"/>
    </row>
    <row r="378" spans="1:4" x14ac:dyDescent="0.25">
      <c r="A378" s="122"/>
      <c r="C378" s="122"/>
      <c r="D378" s="122"/>
    </row>
    <row r="379" spans="1:4" x14ac:dyDescent="0.25">
      <c r="A379" s="122"/>
      <c r="C379" s="122"/>
      <c r="D379" s="122"/>
    </row>
    <row r="380" spans="1:4" x14ac:dyDescent="0.25">
      <c r="A380" s="122"/>
      <c r="C380" s="122"/>
      <c r="D380" s="122"/>
    </row>
    <row r="381" spans="1:4" x14ac:dyDescent="0.25">
      <c r="A381" s="122"/>
      <c r="C381" s="122"/>
      <c r="D381" s="122"/>
    </row>
    <row r="382" spans="1:4" x14ac:dyDescent="0.25">
      <c r="A382" s="122"/>
      <c r="C382" s="122"/>
      <c r="D382" s="122"/>
    </row>
    <row r="383" spans="1:4" x14ac:dyDescent="0.25">
      <c r="A383" s="122"/>
      <c r="C383" s="122"/>
      <c r="D383" s="122"/>
    </row>
    <row r="384" spans="1:4" x14ac:dyDescent="0.25">
      <c r="A384" s="122"/>
      <c r="C384" s="122"/>
      <c r="D384" s="122"/>
    </row>
    <row r="385" spans="1:4" x14ac:dyDescent="0.25">
      <c r="A385" s="122"/>
      <c r="C385" s="122"/>
      <c r="D385" s="122"/>
    </row>
    <row r="386" spans="1:4" x14ac:dyDescent="0.25">
      <c r="A386" s="122"/>
      <c r="C386" s="122"/>
      <c r="D386" s="122"/>
    </row>
    <row r="387" spans="1:4" x14ac:dyDescent="0.25">
      <c r="A387" s="122"/>
      <c r="C387" s="122"/>
      <c r="D387" s="122"/>
    </row>
    <row r="388" spans="1:4" x14ac:dyDescent="0.25">
      <c r="A388" s="122"/>
      <c r="C388" s="122"/>
      <c r="D388" s="122"/>
    </row>
    <row r="389" spans="1:4" x14ac:dyDescent="0.25">
      <c r="A389" s="122"/>
      <c r="C389" s="122"/>
      <c r="D389" s="122"/>
    </row>
    <row r="390" spans="1:4" x14ac:dyDescent="0.25">
      <c r="A390" s="122"/>
      <c r="C390" s="122"/>
      <c r="D390" s="122"/>
    </row>
    <row r="391" spans="1:4" x14ac:dyDescent="0.25">
      <c r="A391" s="122"/>
      <c r="C391" s="122"/>
      <c r="D391" s="122"/>
    </row>
    <row r="392" spans="1:4" x14ac:dyDescent="0.25">
      <c r="A392" s="122"/>
      <c r="C392" s="122"/>
      <c r="D392" s="122"/>
    </row>
    <row r="393" spans="1:4" x14ac:dyDescent="0.25">
      <c r="A393" s="122"/>
      <c r="C393" s="122"/>
      <c r="D393" s="122"/>
    </row>
    <row r="394" spans="1:4" x14ac:dyDescent="0.25">
      <c r="A394" s="122"/>
      <c r="C394" s="122"/>
      <c r="D394" s="122"/>
    </row>
    <row r="395" spans="1:4" x14ac:dyDescent="0.25">
      <c r="A395" s="122"/>
      <c r="C395" s="122"/>
      <c r="D395" s="122"/>
    </row>
    <row r="396" spans="1:4" x14ac:dyDescent="0.25">
      <c r="A396" s="122"/>
      <c r="C396" s="122"/>
      <c r="D396" s="122"/>
    </row>
    <row r="397" spans="1:4" x14ac:dyDescent="0.25">
      <c r="A397" s="122"/>
      <c r="C397" s="122"/>
      <c r="D397" s="122"/>
    </row>
    <row r="398" spans="1:4" x14ac:dyDescent="0.25">
      <c r="A398" s="122"/>
      <c r="C398" s="122"/>
      <c r="D398" s="122"/>
    </row>
    <row r="399" spans="1:4" x14ac:dyDescent="0.25">
      <c r="A399" s="122"/>
      <c r="C399" s="122"/>
      <c r="D399" s="122"/>
    </row>
    <row r="400" spans="1:4" x14ac:dyDescent="0.25">
      <c r="A400" s="122"/>
      <c r="C400" s="122"/>
      <c r="D400" s="122"/>
    </row>
    <row r="401" spans="1:4" x14ac:dyDescent="0.25">
      <c r="A401" s="122"/>
      <c r="C401" s="122"/>
      <c r="D401" s="122"/>
    </row>
    <row r="402" spans="1:4" x14ac:dyDescent="0.25">
      <c r="A402" s="122"/>
      <c r="C402" s="122"/>
      <c r="D402" s="122"/>
    </row>
    <row r="403" spans="1:4" x14ac:dyDescent="0.25">
      <c r="A403" s="122"/>
      <c r="C403" s="122"/>
      <c r="D403" s="122"/>
    </row>
    <row r="404" spans="1:4" x14ac:dyDescent="0.25">
      <c r="A404" s="122"/>
      <c r="C404" s="122"/>
      <c r="D404" s="122"/>
    </row>
    <row r="405" spans="1:4" x14ac:dyDescent="0.25">
      <c r="A405" s="122"/>
      <c r="C405" s="122"/>
      <c r="D405" s="122"/>
    </row>
    <row r="406" spans="1:4" x14ac:dyDescent="0.25">
      <c r="A406" s="122"/>
      <c r="C406" s="122"/>
      <c r="D406" s="122"/>
    </row>
    <row r="407" spans="1:4" x14ac:dyDescent="0.25">
      <c r="A407" s="122"/>
      <c r="C407" s="122"/>
      <c r="D407" s="122"/>
    </row>
    <row r="408" spans="1:4" x14ac:dyDescent="0.25">
      <c r="A408" s="122"/>
      <c r="C408" s="122"/>
      <c r="D408" s="122"/>
    </row>
    <row r="409" spans="1:4" x14ac:dyDescent="0.25">
      <c r="A409" s="122"/>
      <c r="C409" s="122"/>
      <c r="D409" s="122"/>
    </row>
    <row r="410" spans="1:4" x14ac:dyDescent="0.25">
      <c r="A410" s="122"/>
      <c r="C410" s="122"/>
      <c r="D410" s="122"/>
    </row>
    <row r="411" spans="1:4" x14ac:dyDescent="0.25">
      <c r="A411" s="122"/>
      <c r="C411" s="122"/>
      <c r="D411" s="122"/>
    </row>
    <row r="412" spans="1:4" x14ac:dyDescent="0.25">
      <c r="A412" s="122"/>
      <c r="C412" s="122"/>
      <c r="D412" s="122"/>
    </row>
    <row r="413" spans="1:4" x14ac:dyDescent="0.25">
      <c r="A413" s="122"/>
      <c r="C413" s="122"/>
      <c r="D413" s="122"/>
    </row>
    <row r="414" spans="1:4" x14ac:dyDescent="0.25">
      <c r="A414" s="122"/>
      <c r="C414" s="122"/>
      <c r="D414" s="122"/>
    </row>
    <row r="415" spans="1:4" x14ac:dyDescent="0.25">
      <c r="A415" s="122"/>
      <c r="C415" s="122"/>
      <c r="D415" s="122"/>
    </row>
    <row r="416" spans="1:4" x14ac:dyDescent="0.25">
      <c r="A416" s="122"/>
      <c r="C416" s="122"/>
      <c r="D416" s="122"/>
    </row>
    <row r="417" spans="1:4" x14ac:dyDescent="0.25">
      <c r="A417" s="122"/>
      <c r="C417" s="122"/>
      <c r="D417" s="122"/>
    </row>
    <row r="418" spans="1:4" x14ac:dyDescent="0.25">
      <c r="A418" s="122"/>
      <c r="C418" s="122"/>
      <c r="D418" s="122"/>
    </row>
    <row r="419" spans="1:4" x14ac:dyDescent="0.25">
      <c r="A419" s="122"/>
      <c r="C419" s="122"/>
      <c r="D419" s="122"/>
    </row>
    <row r="420" spans="1:4" x14ac:dyDescent="0.25">
      <c r="A420" s="122"/>
      <c r="C420" s="122"/>
      <c r="D420" s="122"/>
    </row>
    <row r="421" spans="1:4" x14ac:dyDescent="0.25">
      <c r="A421" s="122"/>
      <c r="C421" s="122"/>
      <c r="D421" s="122"/>
    </row>
    <row r="422" spans="1:4" x14ac:dyDescent="0.25">
      <c r="A422" s="122"/>
      <c r="C422" s="122"/>
      <c r="D422" s="122"/>
    </row>
    <row r="423" spans="1:4" x14ac:dyDescent="0.25">
      <c r="A423" s="122"/>
      <c r="C423" s="122"/>
      <c r="D423" s="122"/>
    </row>
    <row r="424" spans="1:4" x14ac:dyDescent="0.25">
      <c r="A424" s="122"/>
      <c r="C424" s="122"/>
      <c r="D424" s="122"/>
    </row>
    <row r="425" spans="1:4" x14ac:dyDescent="0.25">
      <c r="A425" s="122"/>
      <c r="C425" s="122"/>
      <c r="D425" s="122"/>
    </row>
    <row r="426" spans="1:4" x14ac:dyDescent="0.25">
      <c r="A426" s="122"/>
      <c r="C426" s="122"/>
      <c r="D426" s="122"/>
    </row>
    <row r="427" spans="1:4" x14ac:dyDescent="0.25">
      <c r="A427" s="122"/>
      <c r="C427" s="122"/>
      <c r="D427" s="122"/>
    </row>
    <row r="428" spans="1:4" x14ac:dyDescent="0.25">
      <c r="A428" s="122"/>
      <c r="C428" s="122"/>
      <c r="D428" s="122"/>
    </row>
    <row r="429" spans="1:4" x14ac:dyDescent="0.25">
      <c r="A429" s="122"/>
      <c r="C429" s="122"/>
      <c r="D429" s="122"/>
    </row>
    <row r="430" spans="1:4" x14ac:dyDescent="0.25">
      <c r="A430" s="122"/>
      <c r="C430" s="122"/>
      <c r="D430" s="122"/>
    </row>
    <row r="431" spans="1:4" x14ac:dyDescent="0.25">
      <c r="A431" s="122"/>
      <c r="C431" s="122"/>
      <c r="D431" s="122"/>
    </row>
    <row r="432" spans="1:4" x14ac:dyDescent="0.25">
      <c r="A432" s="122"/>
      <c r="C432" s="122"/>
      <c r="D432" s="122"/>
    </row>
    <row r="433" spans="1:4" x14ac:dyDescent="0.25">
      <c r="A433" s="122"/>
      <c r="C433" s="122"/>
      <c r="D433" s="122"/>
    </row>
    <row r="434" spans="1:4" x14ac:dyDescent="0.25">
      <c r="A434" s="122"/>
      <c r="C434" s="122"/>
      <c r="D434" s="122"/>
    </row>
    <row r="435" spans="1:4" x14ac:dyDescent="0.25">
      <c r="A435" s="122"/>
      <c r="C435" s="122"/>
      <c r="D435" s="122"/>
    </row>
    <row r="436" spans="1:4" x14ac:dyDescent="0.25">
      <c r="A436" s="122"/>
      <c r="C436" s="122"/>
      <c r="D436" s="122"/>
    </row>
    <row r="437" spans="1:4" x14ac:dyDescent="0.25">
      <c r="A437" s="122"/>
      <c r="C437" s="122"/>
      <c r="D437" s="122"/>
    </row>
    <row r="438" spans="1:4" x14ac:dyDescent="0.25">
      <c r="A438" s="122"/>
      <c r="C438" s="122"/>
      <c r="D438" s="122"/>
    </row>
    <row r="439" spans="1:4" x14ac:dyDescent="0.25">
      <c r="A439" s="122"/>
      <c r="C439" s="122"/>
      <c r="D439" s="122"/>
    </row>
    <row r="440" spans="1:4" x14ac:dyDescent="0.25">
      <c r="A440" s="122"/>
      <c r="C440" s="122"/>
      <c r="D440" s="122"/>
    </row>
    <row r="441" spans="1:4" x14ac:dyDescent="0.25">
      <c r="A441" s="122"/>
      <c r="C441" s="122"/>
      <c r="D441" s="122"/>
    </row>
    <row r="442" spans="1:4" x14ac:dyDescent="0.25">
      <c r="A442" s="122"/>
      <c r="C442" s="122"/>
      <c r="D442" s="122"/>
    </row>
    <row r="443" spans="1:4" x14ac:dyDescent="0.25">
      <c r="A443" s="122"/>
      <c r="C443" s="122"/>
      <c r="D443" s="122"/>
    </row>
    <row r="444" spans="1:4" x14ac:dyDescent="0.25">
      <c r="A444" s="122"/>
      <c r="C444" s="122"/>
      <c r="D444" s="122"/>
    </row>
    <row r="445" spans="1:4" x14ac:dyDescent="0.25">
      <c r="A445" s="122"/>
      <c r="C445" s="122"/>
      <c r="D445" s="122"/>
    </row>
    <row r="446" spans="1:4" x14ac:dyDescent="0.25">
      <c r="A446" s="122"/>
      <c r="C446" s="122"/>
      <c r="D446" s="122"/>
    </row>
    <row r="447" spans="1:4" x14ac:dyDescent="0.25">
      <c r="A447" s="122"/>
      <c r="C447" s="122"/>
      <c r="D447" s="122"/>
    </row>
    <row r="448" spans="1:4" x14ac:dyDescent="0.25">
      <c r="A448" s="122"/>
      <c r="C448" s="122"/>
      <c r="D448" s="122"/>
    </row>
    <row r="449" spans="1:4" x14ac:dyDescent="0.25">
      <c r="A449" s="122"/>
      <c r="C449" s="122"/>
      <c r="D449" s="122"/>
    </row>
    <row r="450" spans="1:4" x14ac:dyDescent="0.25">
      <c r="A450" s="122"/>
      <c r="C450" s="122"/>
      <c r="D450" s="122"/>
    </row>
    <row r="451" spans="1:4" x14ac:dyDescent="0.25">
      <c r="A451" s="122"/>
      <c r="C451" s="122"/>
      <c r="D451" s="122"/>
    </row>
    <row r="452" spans="1:4" x14ac:dyDescent="0.25">
      <c r="A452" s="122"/>
      <c r="C452" s="122"/>
      <c r="D452" s="122"/>
    </row>
    <row r="453" spans="1:4" x14ac:dyDescent="0.25">
      <c r="A453" s="122"/>
      <c r="C453" s="122"/>
      <c r="D453" s="122"/>
    </row>
    <row r="454" spans="1:4" x14ac:dyDescent="0.25">
      <c r="A454" s="122"/>
      <c r="C454" s="122"/>
      <c r="D454" s="122"/>
    </row>
    <row r="455" spans="1:4" x14ac:dyDescent="0.25">
      <c r="A455" s="122"/>
      <c r="C455" s="122"/>
      <c r="D455" s="122"/>
    </row>
    <row r="456" spans="1:4" x14ac:dyDescent="0.25">
      <c r="A456" s="122"/>
      <c r="C456" s="122"/>
      <c r="D456" s="122"/>
    </row>
    <row r="457" spans="1:4" x14ac:dyDescent="0.25">
      <c r="A457" s="122"/>
      <c r="C457" s="122"/>
      <c r="D457" s="122"/>
    </row>
    <row r="458" spans="1:4" x14ac:dyDescent="0.25">
      <c r="A458" s="122"/>
      <c r="C458" s="122"/>
      <c r="D458" s="122"/>
    </row>
    <row r="459" spans="1:4" x14ac:dyDescent="0.25">
      <c r="A459" s="122"/>
      <c r="C459" s="122"/>
      <c r="D459" s="122"/>
    </row>
    <row r="460" spans="1:4" x14ac:dyDescent="0.25">
      <c r="A460" s="122"/>
      <c r="C460" s="122"/>
      <c r="D460" s="122"/>
    </row>
    <row r="461" spans="1:4" x14ac:dyDescent="0.25">
      <c r="A461" s="122"/>
      <c r="C461" s="122"/>
      <c r="D461" s="122"/>
    </row>
    <row r="462" spans="1:4" x14ac:dyDescent="0.25">
      <c r="A462" s="122"/>
      <c r="C462" s="122"/>
      <c r="D462" s="122"/>
    </row>
    <row r="463" spans="1:4" x14ac:dyDescent="0.25">
      <c r="A463" s="122"/>
      <c r="C463" s="122"/>
      <c r="D463" s="122"/>
    </row>
    <row r="464" spans="1:4" x14ac:dyDescent="0.25">
      <c r="A464" s="122"/>
      <c r="C464" s="122"/>
      <c r="D464" s="122"/>
    </row>
    <row r="465" spans="1:4" x14ac:dyDescent="0.25">
      <c r="A465" s="122"/>
      <c r="C465" s="122"/>
      <c r="D465" s="122"/>
    </row>
    <row r="466" spans="1:4" x14ac:dyDescent="0.25">
      <c r="A466" s="122"/>
      <c r="C466" s="122"/>
      <c r="D466" s="122"/>
    </row>
    <row r="467" spans="1:4" x14ac:dyDescent="0.25">
      <c r="A467" s="122"/>
      <c r="C467" s="122"/>
      <c r="D467" s="122"/>
    </row>
    <row r="468" spans="1:4" x14ac:dyDescent="0.25">
      <c r="A468" s="122"/>
      <c r="C468" s="122"/>
      <c r="D468" s="122"/>
    </row>
    <row r="469" spans="1:4" x14ac:dyDescent="0.25">
      <c r="A469" s="122"/>
      <c r="C469" s="122"/>
      <c r="D469" s="122"/>
    </row>
    <row r="470" spans="1:4" x14ac:dyDescent="0.25">
      <c r="A470" s="122"/>
      <c r="C470" s="122"/>
      <c r="D470" s="122"/>
    </row>
    <row r="471" spans="1:4" x14ac:dyDescent="0.25">
      <c r="A471" s="122"/>
      <c r="C471" s="122"/>
      <c r="D471" s="122"/>
    </row>
    <row r="472" spans="1:4" x14ac:dyDescent="0.25">
      <c r="A472" s="122"/>
      <c r="C472" s="122"/>
      <c r="D472" s="122"/>
    </row>
    <row r="473" spans="1:4" x14ac:dyDescent="0.25">
      <c r="A473" s="122"/>
      <c r="C473" s="122"/>
      <c r="D473" s="122"/>
    </row>
    <row r="474" spans="1:4" x14ac:dyDescent="0.25">
      <c r="A474" s="122"/>
      <c r="C474" s="122"/>
      <c r="D474" s="122"/>
    </row>
    <row r="475" spans="1:4" x14ac:dyDescent="0.25">
      <c r="A475" s="122"/>
      <c r="C475" s="122"/>
      <c r="D475" s="122"/>
    </row>
    <row r="476" spans="1:4" x14ac:dyDescent="0.25">
      <c r="A476" s="122"/>
      <c r="C476" s="122"/>
      <c r="D476" s="122"/>
    </row>
    <row r="477" spans="1:4" x14ac:dyDescent="0.25">
      <c r="A477" s="122"/>
      <c r="C477" s="122"/>
      <c r="D477" s="122"/>
    </row>
    <row r="478" spans="1:4" x14ac:dyDescent="0.25">
      <c r="A478" s="122"/>
      <c r="C478" s="122"/>
      <c r="D478" s="122"/>
    </row>
    <row r="479" spans="1:4" x14ac:dyDescent="0.25">
      <c r="A479" s="122"/>
      <c r="C479" s="122"/>
      <c r="D479" s="122"/>
    </row>
    <row r="480" spans="1:4" x14ac:dyDescent="0.25">
      <c r="A480" s="122"/>
      <c r="C480" s="122"/>
      <c r="D480" s="122"/>
    </row>
    <row r="481" spans="1:4" x14ac:dyDescent="0.25">
      <c r="A481" s="122"/>
      <c r="C481" s="122"/>
      <c r="D481" s="122"/>
    </row>
    <row r="482" spans="1:4" x14ac:dyDescent="0.25">
      <c r="A482" s="122"/>
      <c r="C482" s="122"/>
      <c r="D482" s="122"/>
    </row>
    <row r="483" spans="1:4" x14ac:dyDescent="0.25">
      <c r="A483" s="122"/>
      <c r="C483" s="122"/>
      <c r="D483" s="122"/>
    </row>
    <row r="484" spans="1:4" x14ac:dyDescent="0.25">
      <c r="A484" s="122"/>
      <c r="C484" s="122"/>
      <c r="D484" s="122"/>
    </row>
    <row r="485" spans="1:4" x14ac:dyDescent="0.25">
      <c r="A485" s="122"/>
      <c r="C485" s="122"/>
      <c r="D485" s="122"/>
    </row>
    <row r="486" spans="1:4" x14ac:dyDescent="0.25">
      <c r="A486" s="122"/>
      <c r="C486" s="122"/>
      <c r="D486" s="122"/>
    </row>
    <row r="487" spans="1:4" x14ac:dyDescent="0.25">
      <c r="A487" s="122"/>
      <c r="C487" s="122"/>
      <c r="D487" s="122"/>
    </row>
    <row r="488" spans="1:4" x14ac:dyDescent="0.25">
      <c r="A488" s="122"/>
      <c r="C488" s="122"/>
      <c r="D488" s="122"/>
    </row>
    <row r="489" spans="1:4" x14ac:dyDescent="0.25">
      <c r="A489" s="122"/>
      <c r="C489" s="122"/>
      <c r="D489" s="122"/>
    </row>
    <row r="490" spans="1:4" x14ac:dyDescent="0.25">
      <c r="A490" s="122"/>
      <c r="C490" s="122"/>
      <c r="D490" s="122"/>
    </row>
    <row r="491" spans="1:4" x14ac:dyDescent="0.25">
      <c r="A491" s="122"/>
      <c r="C491" s="122"/>
      <c r="D491" s="122"/>
    </row>
    <row r="492" spans="1:4" x14ac:dyDescent="0.25">
      <c r="A492" s="122"/>
      <c r="C492" s="122"/>
      <c r="D492" s="122"/>
    </row>
    <row r="493" spans="1:4" x14ac:dyDescent="0.25">
      <c r="A493" s="122"/>
      <c r="C493" s="122"/>
      <c r="D493" s="122"/>
    </row>
    <row r="494" spans="1:4" x14ac:dyDescent="0.25">
      <c r="A494" s="122"/>
      <c r="C494" s="122"/>
      <c r="D494" s="122"/>
    </row>
    <row r="495" spans="1:4" x14ac:dyDescent="0.25">
      <c r="A495" s="122"/>
      <c r="C495" s="122"/>
      <c r="D495" s="122"/>
    </row>
    <row r="496" spans="1:4" x14ac:dyDescent="0.25">
      <c r="A496" s="122"/>
      <c r="C496" s="122"/>
      <c r="D496" s="122"/>
    </row>
    <row r="497" spans="1:4" x14ac:dyDescent="0.25">
      <c r="A497" s="122"/>
      <c r="C497" s="122"/>
      <c r="D497" s="122"/>
    </row>
    <row r="498" spans="1:4" x14ac:dyDescent="0.25">
      <c r="A498" s="122"/>
      <c r="C498" s="122"/>
      <c r="D498" s="122"/>
    </row>
    <row r="499" spans="1:4" x14ac:dyDescent="0.25">
      <c r="A499" s="122"/>
      <c r="C499" s="122"/>
      <c r="D499" s="122"/>
    </row>
    <row r="500" spans="1:4" x14ac:dyDescent="0.25">
      <c r="A500" s="122"/>
      <c r="C500" s="122"/>
      <c r="D500" s="122"/>
    </row>
    <row r="501" spans="1:4" x14ac:dyDescent="0.25">
      <c r="A501" s="122"/>
      <c r="C501" s="122"/>
      <c r="D501" s="122"/>
    </row>
    <row r="502" spans="1:4" x14ac:dyDescent="0.25">
      <c r="A502" s="122"/>
      <c r="C502" s="122"/>
      <c r="D502" s="122"/>
    </row>
    <row r="503" spans="1:4" x14ac:dyDescent="0.25">
      <c r="A503" s="122"/>
      <c r="C503" s="122"/>
      <c r="D503" s="122"/>
    </row>
    <row r="504" spans="1:4" x14ac:dyDescent="0.25">
      <c r="A504" s="122"/>
      <c r="C504" s="122"/>
      <c r="D504" s="122"/>
    </row>
    <row r="505" spans="1:4" x14ac:dyDescent="0.25">
      <c r="A505" s="122"/>
      <c r="C505" s="122"/>
      <c r="D505" s="122"/>
    </row>
    <row r="506" spans="1:4" x14ac:dyDescent="0.25">
      <c r="A506" s="122"/>
      <c r="C506" s="122"/>
      <c r="D506" s="122"/>
    </row>
    <row r="507" spans="1:4" x14ac:dyDescent="0.25">
      <c r="A507" s="122"/>
      <c r="C507" s="122"/>
      <c r="D507" s="122"/>
    </row>
    <row r="508" spans="1:4" x14ac:dyDescent="0.25">
      <c r="A508" s="122"/>
      <c r="C508" s="122"/>
      <c r="D508" s="122"/>
    </row>
    <row r="509" spans="1:4" x14ac:dyDescent="0.25">
      <c r="A509" s="122"/>
      <c r="C509" s="122"/>
      <c r="D509" s="122"/>
    </row>
    <row r="510" spans="1:4" x14ac:dyDescent="0.25">
      <c r="A510" s="122"/>
      <c r="C510" s="122"/>
      <c r="D510" s="122"/>
    </row>
    <row r="511" spans="1:4" x14ac:dyDescent="0.25">
      <c r="A511" s="122"/>
      <c r="C511" s="122"/>
      <c r="D511" s="122"/>
    </row>
    <row r="512" spans="1:4" x14ac:dyDescent="0.25">
      <c r="A512" s="122"/>
      <c r="C512" s="122"/>
      <c r="D512" s="122"/>
    </row>
    <row r="513" spans="1:4" x14ac:dyDescent="0.25">
      <c r="A513" s="122"/>
      <c r="C513" s="122"/>
      <c r="D513" s="122"/>
    </row>
    <row r="514" spans="1:4" x14ac:dyDescent="0.25">
      <c r="A514" s="122"/>
      <c r="C514" s="122"/>
      <c r="D514" s="122"/>
    </row>
    <row r="515" spans="1:4" x14ac:dyDescent="0.25">
      <c r="A515" s="122"/>
      <c r="C515" s="122"/>
      <c r="D515" s="122"/>
    </row>
    <row r="516" spans="1:4" x14ac:dyDescent="0.25">
      <c r="A516" s="122"/>
      <c r="C516" s="122"/>
      <c r="D516" s="122"/>
    </row>
    <row r="517" spans="1:4" x14ac:dyDescent="0.25">
      <c r="A517" s="122"/>
      <c r="C517" s="122"/>
      <c r="D517" s="122"/>
    </row>
    <row r="518" spans="1:4" x14ac:dyDescent="0.25">
      <c r="A518" s="122"/>
      <c r="C518" s="122"/>
      <c r="D518" s="122"/>
    </row>
    <row r="519" spans="1:4" x14ac:dyDescent="0.25">
      <c r="A519" s="122"/>
      <c r="C519" s="122"/>
      <c r="D519" s="122"/>
    </row>
    <row r="520" spans="1:4" x14ac:dyDescent="0.25">
      <c r="A520" s="122"/>
      <c r="C520" s="122"/>
      <c r="D520" s="122"/>
    </row>
    <row r="521" spans="1:4" x14ac:dyDescent="0.25">
      <c r="A521" s="122"/>
      <c r="C521" s="122"/>
      <c r="D521" s="122"/>
    </row>
    <row r="522" spans="1:4" x14ac:dyDescent="0.25">
      <c r="A522" s="122"/>
      <c r="C522" s="122"/>
      <c r="D522" s="122"/>
    </row>
    <row r="523" spans="1:4" x14ac:dyDescent="0.25">
      <c r="A523" s="122"/>
      <c r="C523" s="122"/>
      <c r="D523" s="122"/>
    </row>
    <row r="524" spans="1:4" x14ac:dyDescent="0.25">
      <c r="A524" s="122"/>
      <c r="C524" s="122"/>
      <c r="D524" s="122"/>
    </row>
    <row r="525" spans="1:4" x14ac:dyDescent="0.25">
      <c r="A525" s="122"/>
      <c r="C525" s="122"/>
      <c r="D525" s="122"/>
    </row>
    <row r="526" spans="1:4" x14ac:dyDescent="0.25">
      <c r="A526" s="122"/>
      <c r="C526" s="122"/>
      <c r="D526" s="122"/>
    </row>
    <row r="527" spans="1:4" x14ac:dyDescent="0.25">
      <c r="A527" s="122"/>
      <c r="C527" s="122"/>
      <c r="D527" s="122"/>
    </row>
    <row r="528" spans="1:4" x14ac:dyDescent="0.25">
      <c r="A528" s="122"/>
      <c r="C528" s="122"/>
      <c r="D528" s="122"/>
    </row>
    <row r="529" spans="1:4" x14ac:dyDescent="0.25">
      <c r="A529" s="122"/>
      <c r="C529" s="122"/>
      <c r="D529" s="122"/>
    </row>
    <row r="530" spans="1:4" x14ac:dyDescent="0.25">
      <c r="A530" s="122"/>
      <c r="C530" s="122"/>
      <c r="D530" s="122"/>
    </row>
    <row r="531" spans="1:4" x14ac:dyDescent="0.25">
      <c r="A531" s="122"/>
      <c r="C531" s="122"/>
      <c r="D531" s="122"/>
    </row>
    <row r="532" spans="1:4" x14ac:dyDescent="0.25">
      <c r="A532" s="122"/>
      <c r="C532" s="122"/>
      <c r="D532" s="122"/>
    </row>
    <row r="533" spans="1:4" x14ac:dyDescent="0.25">
      <c r="A533" s="122"/>
      <c r="C533" s="122"/>
      <c r="D533" s="122"/>
    </row>
    <row r="534" spans="1:4" x14ac:dyDescent="0.25">
      <c r="A534" s="122"/>
      <c r="C534" s="122"/>
      <c r="D534" s="122"/>
    </row>
    <row r="535" spans="1:4" x14ac:dyDescent="0.25">
      <c r="A535" s="122"/>
      <c r="C535" s="122"/>
      <c r="D535" s="122"/>
    </row>
    <row r="536" spans="1:4" x14ac:dyDescent="0.25">
      <c r="A536" s="122"/>
      <c r="C536" s="122"/>
      <c r="D536" s="122"/>
    </row>
    <row r="537" spans="1:4" x14ac:dyDescent="0.25">
      <c r="A537" s="122"/>
      <c r="C537" s="122"/>
      <c r="D537" s="122"/>
    </row>
    <row r="538" spans="1:4" x14ac:dyDescent="0.25">
      <c r="A538" s="122"/>
      <c r="C538" s="122"/>
      <c r="D538" s="122"/>
    </row>
    <row r="539" spans="1:4" x14ac:dyDescent="0.25">
      <c r="A539" s="122"/>
      <c r="C539" s="122"/>
      <c r="D539" s="122"/>
    </row>
    <row r="540" spans="1:4" x14ac:dyDescent="0.25">
      <c r="A540" s="122"/>
      <c r="C540" s="122"/>
      <c r="D540" s="122"/>
    </row>
    <row r="541" spans="1:4" x14ac:dyDescent="0.25">
      <c r="A541" s="122"/>
      <c r="C541" s="122"/>
      <c r="D541" s="122"/>
    </row>
    <row r="542" spans="1:4" x14ac:dyDescent="0.25">
      <c r="A542" s="122"/>
      <c r="C542" s="122"/>
      <c r="D542" s="122"/>
    </row>
    <row r="543" spans="1:4" x14ac:dyDescent="0.25">
      <c r="A543" s="122"/>
      <c r="C543" s="122"/>
      <c r="D543" s="122"/>
    </row>
    <row r="544" spans="1:4" x14ac:dyDescent="0.25">
      <c r="A544" s="122"/>
      <c r="C544" s="122"/>
      <c r="D544" s="122"/>
    </row>
    <row r="545" spans="1:4" x14ac:dyDescent="0.25">
      <c r="A545" s="122"/>
      <c r="C545" s="122"/>
      <c r="D545" s="122"/>
    </row>
    <row r="546" spans="1:4" x14ac:dyDescent="0.25">
      <c r="A546" s="122"/>
      <c r="C546" s="122"/>
      <c r="D546" s="122"/>
    </row>
    <row r="547" spans="1:4" x14ac:dyDescent="0.25">
      <c r="A547" s="122"/>
      <c r="C547" s="122"/>
      <c r="D547" s="122"/>
    </row>
    <row r="548" spans="1:4" x14ac:dyDescent="0.25">
      <c r="A548" s="122"/>
      <c r="C548" s="122"/>
      <c r="D548" s="122"/>
    </row>
    <row r="549" spans="1:4" x14ac:dyDescent="0.25">
      <c r="A549" s="122"/>
      <c r="C549" s="122"/>
      <c r="D549" s="122"/>
    </row>
    <row r="550" spans="1:4" x14ac:dyDescent="0.25">
      <c r="A550" s="122"/>
      <c r="C550" s="122"/>
      <c r="D550" s="122"/>
    </row>
    <row r="551" spans="1:4" x14ac:dyDescent="0.25">
      <c r="A551" s="122"/>
      <c r="C551" s="122"/>
      <c r="D551" s="122"/>
    </row>
    <row r="552" spans="1:4" x14ac:dyDescent="0.25">
      <c r="A552" s="122"/>
      <c r="C552" s="122"/>
      <c r="D552" s="122"/>
    </row>
    <row r="553" spans="1:4" x14ac:dyDescent="0.25">
      <c r="A553" s="122"/>
      <c r="C553" s="122"/>
      <c r="D553" s="122"/>
    </row>
    <row r="554" spans="1:4" x14ac:dyDescent="0.25">
      <c r="A554" s="122"/>
      <c r="C554" s="122"/>
      <c r="D554" s="122"/>
    </row>
    <row r="555" spans="1:4" x14ac:dyDescent="0.25">
      <c r="A555" s="122"/>
      <c r="C555" s="122"/>
      <c r="D555" s="122"/>
    </row>
    <row r="556" spans="1:4" x14ac:dyDescent="0.25">
      <c r="A556" s="122"/>
      <c r="C556" s="122"/>
      <c r="D556" s="122"/>
    </row>
    <row r="557" spans="1:4" x14ac:dyDescent="0.25">
      <c r="A557" s="122"/>
      <c r="C557" s="122"/>
      <c r="D557" s="122"/>
    </row>
    <row r="558" spans="1:4" x14ac:dyDescent="0.25">
      <c r="A558" s="122"/>
      <c r="C558" s="122"/>
      <c r="D558" s="122"/>
    </row>
    <row r="559" spans="1:4" x14ac:dyDescent="0.25">
      <c r="A559" s="122"/>
      <c r="C559" s="122"/>
      <c r="D559" s="122"/>
    </row>
    <row r="560" spans="1:4" x14ac:dyDescent="0.25">
      <c r="A560" s="122"/>
      <c r="C560" s="122"/>
      <c r="D560" s="122"/>
    </row>
    <row r="561" spans="1:4" x14ac:dyDescent="0.25">
      <c r="A561" s="122"/>
      <c r="C561" s="122"/>
      <c r="D561" s="122"/>
    </row>
    <row r="562" spans="1:4" x14ac:dyDescent="0.25">
      <c r="A562" s="122"/>
      <c r="C562" s="122"/>
      <c r="D562" s="122"/>
    </row>
    <row r="563" spans="1:4" x14ac:dyDescent="0.25">
      <c r="A563" s="122"/>
      <c r="C563" s="122"/>
      <c r="D563" s="122"/>
    </row>
    <row r="564" spans="1:4" x14ac:dyDescent="0.25">
      <c r="A564" s="122"/>
      <c r="C564" s="122"/>
      <c r="D564" s="122"/>
    </row>
    <row r="565" spans="1:4" x14ac:dyDescent="0.25">
      <c r="A565" s="122"/>
      <c r="C565" s="122"/>
      <c r="D565" s="122"/>
    </row>
    <row r="566" spans="1:4" x14ac:dyDescent="0.25">
      <c r="A566" s="122"/>
      <c r="C566" s="122"/>
      <c r="D566" s="122"/>
    </row>
    <row r="567" spans="1:4" x14ac:dyDescent="0.25">
      <c r="A567" s="122"/>
      <c r="C567" s="122"/>
      <c r="D567" s="122"/>
    </row>
    <row r="568" spans="1:4" x14ac:dyDescent="0.25">
      <c r="A568" s="122"/>
      <c r="C568" s="122"/>
      <c r="D568" s="122"/>
    </row>
    <row r="569" spans="1:4" x14ac:dyDescent="0.25">
      <c r="A569" s="122"/>
      <c r="C569" s="122"/>
      <c r="D569" s="122"/>
    </row>
    <row r="570" spans="1:4" x14ac:dyDescent="0.25">
      <c r="A570" s="122"/>
      <c r="C570" s="122"/>
      <c r="D570" s="122"/>
    </row>
    <row r="571" spans="1:4" x14ac:dyDescent="0.25">
      <c r="A571" s="122"/>
      <c r="C571" s="122"/>
      <c r="D571" s="122"/>
    </row>
    <row r="572" spans="1:4" x14ac:dyDescent="0.25">
      <c r="A572" s="122"/>
      <c r="C572" s="122"/>
      <c r="D572" s="122"/>
    </row>
    <row r="573" spans="1:4" x14ac:dyDescent="0.25">
      <c r="A573" s="122"/>
      <c r="C573" s="122"/>
      <c r="D573" s="122"/>
    </row>
    <row r="574" spans="1:4" x14ac:dyDescent="0.25">
      <c r="A574" s="122"/>
      <c r="C574" s="122"/>
      <c r="D574" s="122"/>
    </row>
    <row r="575" spans="1:4" x14ac:dyDescent="0.25">
      <c r="A575" s="122"/>
      <c r="C575" s="122"/>
      <c r="D575" s="122"/>
    </row>
    <row r="576" spans="1:4" x14ac:dyDescent="0.25">
      <c r="A576" s="122"/>
      <c r="C576" s="122"/>
      <c r="D576" s="122"/>
    </row>
    <row r="577" spans="1:4" x14ac:dyDescent="0.25">
      <c r="A577" s="122"/>
      <c r="C577" s="122"/>
      <c r="D577" s="122"/>
    </row>
    <row r="578" spans="1:4" x14ac:dyDescent="0.25">
      <c r="A578" s="122"/>
      <c r="C578" s="122"/>
      <c r="D578" s="122"/>
    </row>
    <row r="579" spans="1:4" x14ac:dyDescent="0.25">
      <c r="A579" s="122"/>
      <c r="C579" s="122"/>
      <c r="D579" s="122"/>
    </row>
    <row r="580" spans="1:4" x14ac:dyDescent="0.25">
      <c r="A580" s="122"/>
      <c r="C580" s="122"/>
      <c r="D580" s="122"/>
    </row>
    <row r="581" spans="1:4" x14ac:dyDescent="0.25">
      <c r="A581" s="122"/>
      <c r="C581" s="122"/>
      <c r="D581" s="122"/>
    </row>
    <row r="582" spans="1:4" x14ac:dyDescent="0.25">
      <c r="A582" s="122"/>
      <c r="C582" s="122"/>
      <c r="D582" s="122"/>
    </row>
    <row r="583" spans="1:4" x14ac:dyDescent="0.25">
      <c r="A583" s="122"/>
      <c r="C583" s="122"/>
      <c r="D583" s="122"/>
    </row>
    <row r="584" spans="1:4" x14ac:dyDescent="0.25">
      <c r="A584" s="122"/>
      <c r="C584" s="122"/>
      <c r="D584" s="122"/>
    </row>
    <row r="585" spans="1:4" x14ac:dyDescent="0.25">
      <c r="A585" s="122"/>
      <c r="C585" s="122"/>
      <c r="D585" s="122"/>
    </row>
    <row r="586" spans="1:4" x14ac:dyDescent="0.25">
      <c r="A586" s="122"/>
      <c r="C586" s="122"/>
      <c r="D586" s="122"/>
    </row>
    <row r="587" spans="1:4" x14ac:dyDescent="0.25">
      <c r="A587" s="122"/>
      <c r="C587" s="122"/>
      <c r="D587" s="122"/>
    </row>
    <row r="588" spans="1:4" x14ac:dyDescent="0.25">
      <c r="A588" s="122"/>
      <c r="C588" s="122"/>
      <c r="D588" s="122"/>
    </row>
    <row r="589" spans="1:4" x14ac:dyDescent="0.25">
      <c r="A589" s="122"/>
      <c r="C589" s="122"/>
      <c r="D589" s="122"/>
    </row>
    <row r="590" spans="1:4" x14ac:dyDescent="0.25">
      <c r="A590" s="122"/>
      <c r="C590" s="122"/>
      <c r="D590" s="122"/>
    </row>
    <row r="591" spans="1:4" x14ac:dyDescent="0.25">
      <c r="A591" s="122"/>
      <c r="C591" s="122"/>
      <c r="D591" s="122"/>
    </row>
    <row r="592" spans="1:4" x14ac:dyDescent="0.25">
      <c r="A592" s="122"/>
      <c r="C592" s="122"/>
      <c r="D592" s="122"/>
    </row>
    <row r="593" spans="1:4" x14ac:dyDescent="0.25">
      <c r="A593" s="122"/>
      <c r="C593" s="122"/>
      <c r="D593" s="122"/>
    </row>
    <row r="594" spans="1:4" x14ac:dyDescent="0.25">
      <c r="A594" s="122"/>
      <c r="C594" s="122"/>
      <c r="D594" s="122"/>
    </row>
    <row r="595" spans="1:4" x14ac:dyDescent="0.25">
      <c r="A595" s="122"/>
      <c r="C595" s="122"/>
      <c r="D595" s="122"/>
    </row>
    <row r="596" spans="1:4" x14ac:dyDescent="0.25">
      <c r="A596" s="122"/>
      <c r="C596" s="122"/>
      <c r="D596" s="122"/>
    </row>
    <row r="597" spans="1:4" x14ac:dyDescent="0.25">
      <c r="A597" s="122"/>
      <c r="C597" s="122"/>
      <c r="D597" s="122"/>
    </row>
    <row r="598" spans="1:4" x14ac:dyDescent="0.25">
      <c r="A598" s="122"/>
      <c r="C598" s="122"/>
      <c r="D598" s="122"/>
    </row>
    <row r="599" spans="1:4" x14ac:dyDescent="0.25">
      <c r="A599" s="122"/>
      <c r="C599" s="122"/>
      <c r="D599" s="122"/>
    </row>
    <row r="600" spans="1:4" x14ac:dyDescent="0.25">
      <c r="A600" s="122"/>
      <c r="C600" s="122"/>
      <c r="D600" s="122"/>
    </row>
    <row r="601" spans="1:4" x14ac:dyDescent="0.25">
      <c r="A601" s="122"/>
      <c r="C601" s="122"/>
      <c r="D601" s="122"/>
    </row>
    <row r="602" spans="1:4" x14ac:dyDescent="0.25">
      <c r="A602" s="122"/>
      <c r="C602" s="122"/>
      <c r="D602" s="122"/>
    </row>
    <row r="603" spans="1:4" x14ac:dyDescent="0.25">
      <c r="A603" s="122"/>
      <c r="C603" s="122"/>
      <c r="D603" s="122"/>
    </row>
    <row r="604" spans="1:4" x14ac:dyDescent="0.25">
      <c r="A604" s="122"/>
      <c r="C604" s="122"/>
      <c r="D604" s="122"/>
    </row>
    <row r="605" spans="1:4" x14ac:dyDescent="0.25">
      <c r="A605" s="122"/>
      <c r="C605" s="122"/>
      <c r="D605" s="122"/>
    </row>
    <row r="606" spans="1:4" x14ac:dyDescent="0.25">
      <c r="A606" s="122"/>
      <c r="C606" s="122"/>
      <c r="D606" s="122"/>
    </row>
    <row r="607" spans="1:4" x14ac:dyDescent="0.25">
      <c r="A607" s="122"/>
      <c r="C607" s="122"/>
      <c r="D607" s="122"/>
    </row>
    <row r="608" spans="1:4" x14ac:dyDescent="0.25">
      <c r="A608" s="122"/>
      <c r="C608" s="122"/>
      <c r="D608" s="122"/>
    </row>
    <row r="609" spans="1:4" x14ac:dyDescent="0.25">
      <c r="A609" s="122"/>
      <c r="C609" s="122"/>
      <c r="D609" s="122"/>
    </row>
    <row r="610" spans="1:4" x14ac:dyDescent="0.25">
      <c r="A610" s="122"/>
      <c r="C610" s="122"/>
      <c r="D610" s="122"/>
    </row>
    <row r="611" spans="1:4" x14ac:dyDescent="0.25">
      <c r="A611" s="122"/>
      <c r="C611" s="122"/>
      <c r="D611" s="122"/>
    </row>
    <row r="612" spans="1:4" x14ac:dyDescent="0.25">
      <c r="A612" s="122"/>
      <c r="C612" s="122"/>
      <c r="D612" s="122"/>
    </row>
    <row r="613" spans="1:4" x14ac:dyDescent="0.25">
      <c r="A613" s="122"/>
      <c r="C613" s="122"/>
      <c r="D613" s="122"/>
    </row>
    <row r="614" spans="1:4" x14ac:dyDescent="0.25">
      <c r="A614" s="122"/>
      <c r="C614" s="122"/>
      <c r="D614" s="122"/>
    </row>
    <row r="615" spans="1:4" x14ac:dyDescent="0.25">
      <c r="A615" s="122"/>
      <c r="C615" s="122"/>
      <c r="D615" s="122"/>
    </row>
    <row r="616" spans="1:4" x14ac:dyDescent="0.25">
      <c r="A616" s="122"/>
      <c r="C616" s="122"/>
      <c r="D616" s="122"/>
    </row>
    <row r="617" spans="1:4" x14ac:dyDescent="0.25">
      <c r="A617" s="122"/>
      <c r="C617" s="122"/>
      <c r="D617" s="122"/>
    </row>
    <row r="618" spans="1:4" x14ac:dyDescent="0.25">
      <c r="A618" s="122"/>
      <c r="C618" s="122"/>
      <c r="D618" s="122"/>
    </row>
    <row r="619" spans="1:4" x14ac:dyDescent="0.25">
      <c r="A619" s="122"/>
      <c r="C619" s="122"/>
      <c r="D619" s="122"/>
    </row>
    <row r="620" spans="1:4" x14ac:dyDescent="0.25">
      <c r="A620" s="122"/>
      <c r="C620" s="122"/>
      <c r="D620" s="122"/>
    </row>
    <row r="621" spans="1:4" x14ac:dyDescent="0.25">
      <c r="A621" s="122"/>
      <c r="C621" s="122"/>
      <c r="D621" s="122"/>
    </row>
    <row r="622" spans="1:4" x14ac:dyDescent="0.25">
      <c r="A622" s="122"/>
      <c r="C622" s="122"/>
      <c r="D622" s="122"/>
    </row>
    <row r="623" spans="1:4" x14ac:dyDescent="0.25">
      <c r="A623" s="122"/>
      <c r="C623" s="122"/>
      <c r="D623" s="122"/>
    </row>
    <row r="624" spans="1:4" x14ac:dyDescent="0.25">
      <c r="A624" s="122"/>
      <c r="C624" s="122"/>
      <c r="D624" s="122"/>
    </row>
    <row r="625" spans="1:4" x14ac:dyDescent="0.25">
      <c r="A625" s="122"/>
      <c r="C625" s="122"/>
      <c r="D625" s="122"/>
    </row>
    <row r="626" spans="1:4" x14ac:dyDescent="0.25">
      <c r="A626" s="122"/>
      <c r="C626" s="122"/>
      <c r="D626" s="122"/>
    </row>
    <row r="627" spans="1:4" x14ac:dyDescent="0.25">
      <c r="A627" s="122"/>
      <c r="C627" s="122"/>
      <c r="D627" s="122"/>
    </row>
    <row r="628" spans="1:4" x14ac:dyDescent="0.25">
      <c r="A628" s="122"/>
      <c r="C628" s="122"/>
      <c r="D628" s="122"/>
    </row>
    <row r="629" spans="1:4" x14ac:dyDescent="0.25">
      <c r="A629" s="122"/>
      <c r="C629" s="122"/>
      <c r="D629" s="122"/>
    </row>
    <row r="630" spans="1:4" x14ac:dyDescent="0.25">
      <c r="A630" s="122"/>
      <c r="C630" s="122"/>
      <c r="D630" s="122"/>
    </row>
    <row r="631" spans="1:4" x14ac:dyDescent="0.25">
      <c r="A631" s="122"/>
      <c r="C631" s="122"/>
      <c r="D631" s="122"/>
    </row>
    <row r="632" spans="1:4" x14ac:dyDescent="0.25">
      <c r="A632" s="122"/>
      <c r="C632" s="122"/>
      <c r="D632" s="122"/>
    </row>
    <row r="633" spans="1:4" x14ac:dyDescent="0.25">
      <c r="A633" s="122"/>
      <c r="C633" s="122"/>
      <c r="D633" s="122"/>
    </row>
    <row r="634" spans="1:4" x14ac:dyDescent="0.25">
      <c r="A634" s="122"/>
      <c r="C634" s="122"/>
      <c r="D634" s="122"/>
    </row>
    <row r="635" spans="1:4" x14ac:dyDescent="0.25">
      <c r="A635" s="122"/>
      <c r="C635" s="122"/>
      <c r="D635" s="122"/>
    </row>
    <row r="636" spans="1:4" x14ac:dyDescent="0.25">
      <c r="A636" s="122"/>
      <c r="C636" s="122"/>
      <c r="D636" s="122"/>
    </row>
    <row r="637" spans="1:4" x14ac:dyDescent="0.25">
      <c r="A637" s="122"/>
      <c r="C637" s="122"/>
      <c r="D637" s="122"/>
    </row>
    <row r="638" spans="1:4" x14ac:dyDescent="0.25">
      <c r="A638" s="122"/>
      <c r="C638" s="122"/>
      <c r="D638" s="122"/>
    </row>
    <row r="639" spans="1:4" x14ac:dyDescent="0.25">
      <c r="A639" s="122"/>
      <c r="C639" s="122"/>
      <c r="D639" s="122"/>
    </row>
    <row r="640" spans="1:4" x14ac:dyDescent="0.25">
      <c r="A640" s="122"/>
      <c r="C640" s="122"/>
      <c r="D640" s="122"/>
    </row>
    <row r="641" spans="1:4" x14ac:dyDescent="0.25">
      <c r="A641" s="122"/>
      <c r="C641" s="122"/>
      <c r="D641" s="122"/>
    </row>
    <row r="642" spans="1:4" x14ac:dyDescent="0.25">
      <c r="A642" s="122"/>
      <c r="C642" s="122"/>
      <c r="D642" s="122"/>
    </row>
    <row r="643" spans="1:4" x14ac:dyDescent="0.25">
      <c r="A643" s="122"/>
      <c r="C643" s="122"/>
      <c r="D643" s="122"/>
    </row>
    <row r="644" spans="1:4" x14ac:dyDescent="0.25">
      <c r="A644" s="122"/>
      <c r="C644" s="122"/>
      <c r="D644" s="122"/>
    </row>
    <row r="645" spans="1:4" x14ac:dyDescent="0.25">
      <c r="A645" s="122"/>
      <c r="C645" s="122"/>
      <c r="D645" s="122"/>
    </row>
    <row r="646" spans="1:4" x14ac:dyDescent="0.25">
      <c r="A646" s="122"/>
      <c r="C646" s="122"/>
      <c r="D646" s="122"/>
    </row>
    <row r="647" spans="1:4" x14ac:dyDescent="0.25">
      <c r="A647" s="122"/>
      <c r="C647" s="122"/>
      <c r="D647" s="122"/>
    </row>
    <row r="648" spans="1:4" x14ac:dyDescent="0.25">
      <c r="A648" s="122"/>
      <c r="C648" s="122"/>
      <c r="D648" s="122"/>
    </row>
    <row r="649" spans="1:4" x14ac:dyDescent="0.25">
      <c r="A649" s="122"/>
      <c r="C649" s="122"/>
      <c r="D649" s="122"/>
    </row>
    <row r="650" spans="1:4" x14ac:dyDescent="0.25">
      <c r="A650" s="122"/>
      <c r="C650" s="122"/>
      <c r="D650" s="122"/>
    </row>
    <row r="651" spans="1:4" x14ac:dyDescent="0.25">
      <c r="A651" s="122"/>
      <c r="C651" s="122"/>
      <c r="D651" s="122"/>
    </row>
    <row r="652" spans="1:4" x14ac:dyDescent="0.25">
      <c r="A652" s="122"/>
      <c r="C652" s="122"/>
      <c r="D652" s="122"/>
    </row>
    <row r="653" spans="1:4" x14ac:dyDescent="0.25">
      <c r="A653" s="122"/>
      <c r="C653" s="122"/>
      <c r="D653" s="122"/>
    </row>
    <row r="654" spans="1:4" x14ac:dyDescent="0.25">
      <c r="A654" s="122"/>
      <c r="C654" s="122"/>
      <c r="D654" s="122"/>
    </row>
    <row r="655" spans="1:4" x14ac:dyDescent="0.25">
      <c r="A655" s="122"/>
      <c r="C655" s="122"/>
      <c r="D655" s="122"/>
    </row>
    <row r="656" spans="1:4" x14ac:dyDescent="0.25">
      <c r="A656" s="122"/>
      <c r="C656" s="122"/>
      <c r="D656" s="122"/>
    </row>
    <row r="657" spans="1:4" x14ac:dyDescent="0.25">
      <c r="A657" s="122"/>
      <c r="C657" s="122"/>
      <c r="D657" s="122"/>
    </row>
    <row r="658" spans="1:4" x14ac:dyDescent="0.25">
      <c r="A658" s="122"/>
      <c r="C658" s="122"/>
      <c r="D658" s="122"/>
    </row>
    <row r="659" spans="1:4" x14ac:dyDescent="0.25">
      <c r="A659" s="122"/>
      <c r="C659" s="122"/>
      <c r="D659" s="122"/>
    </row>
    <row r="660" spans="1:4" x14ac:dyDescent="0.25">
      <c r="A660" s="122"/>
      <c r="C660" s="122"/>
      <c r="D660" s="122"/>
    </row>
    <row r="661" spans="1:4" x14ac:dyDescent="0.25">
      <c r="A661" s="122"/>
      <c r="C661" s="122"/>
      <c r="D661" s="122"/>
    </row>
    <row r="662" spans="1:4" x14ac:dyDescent="0.25">
      <c r="A662" s="122"/>
      <c r="C662" s="122"/>
      <c r="D662" s="122"/>
    </row>
    <row r="663" spans="1:4" x14ac:dyDescent="0.25">
      <c r="A663" s="122"/>
      <c r="C663" s="122"/>
      <c r="D663" s="122"/>
    </row>
    <row r="664" spans="1:4" x14ac:dyDescent="0.25">
      <c r="A664" s="122"/>
      <c r="C664" s="122"/>
      <c r="D664" s="122"/>
    </row>
    <row r="665" spans="1:4" x14ac:dyDescent="0.25">
      <c r="A665" s="122"/>
      <c r="C665" s="122"/>
      <c r="D665" s="122"/>
    </row>
    <row r="666" spans="1:4" x14ac:dyDescent="0.25">
      <c r="A666" s="122"/>
      <c r="C666" s="122"/>
      <c r="D666" s="122"/>
    </row>
    <row r="667" spans="1:4" x14ac:dyDescent="0.25">
      <c r="A667" s="122"/>
      <c r="C667" s="122"/>
      <c r="D667" s="122"/>
    </row>
    <row r="668" spans="1:4" x14ac:dyDescent="0.25">
      <c r="A668" s="122"/>
      <c r="C668" s="122"/>
      <c r="D668" s="122"/>
    </row>
    <row r="669" spans="1:4" x14ac:dyDescent="0.25">
      <c r="A669" s="122"/>
      <c r="C669" s="122"/>
      <c r="D669" s="122"/>
    </row>
    <row r="670" spans="1:4" x14ac:dyDescent="0.25">
      <c r="A670" s="122"/>
      <c r="C670" s="122"/>
      <c r="D670" s="122"/>
    </row>
    <row r="671" spans="1:4" x14ac:dyDescent="0.25">
      <c r="A671" s="122"/>
      <c r="C671" s="122"/>
      <c r="D671" s="122"/>
    </row>
    <row r="672" spans="1:4" x14ac:dyDescent="0.25">
      <c r="A672" s="122"/>
      <c r="C672" s="122"/>
      <c r="D672" s="122"/>
    </row>
    <row r="673" spans="1:4" x14ac:dyDescent="0.25">
      <c r="A673" s="122"/>
      <c r="C673" s="122"/>
      <c r="D673" s="122"/>
    </row>
    <row r="674" spans="1:4" x14ac:dyDescent="0.25">
      <c r="A674" s="122"/>
      <c r="C674" s="122"/>
      <c r="D674" s="122"/>
    </row>
    <row r="675" spans="1:4" x14ac:dyDescent="0.25">
      <c r="A675" s="122"/>
      <c r="C675" s="122"/>
      <c r="D675" s="122"/>
    </row>
    <row r="676" spans="1:4" x14ac:dyDescent="0.25">
      <c r="A676" s="122"/>
      <c r="C676" s="122"/>
      <c r="D676" s="122"/>
    </row>
    <row r="677" spans="1:4" x14ac:dyDescent="0.25">
      <c r="A677" s="122"/>
      <c r="C677" s="122"/>
      <c r="D677" s="122"/>
    </row>
    <row r="678" spans="1:4" x14ac:dyDescent="0.25">
      <c r="A678" s="122"/>
      <c r="C678" s="122"/>
      <c r="D678" s="122"/>
    </row>
    <row r="679" spans="1:4" x14ac:dyDescent="0.25">
      <c r="A679" s="122"/>
      <c r="C679" s="122"/>
      <c r="D679" s="122"/>
    </row>
    <row r="680" spans="1:4" x14ac:dyDescent="0.25">
      <c r="A680" s="122"/>
      <c r="C680" s="122"/>
      <c r="D680" s="122"/>
    </row>
    <row r="681" spans="1:4" x14ac:dyDescent="0.25">
      <c r="A681" s="122"/>
      <c r="C681" s="122"/>
      <c r="D681" s="122"/>
    </row>
    <row r="682" spans="1:4" x14ac:dyDescent="0.25">
      <c r="A682" s="122"/>
      <c r="C682" s="122"/>
      <c r="D682" s="122"/>
    </row>
    <row r="683" spans="1:4" x14ac:dyDescent="0.25">
      <c r="A683" s="122"/>
      <c r="C683" s="122"/>
      <c r="D683" s="122"/>
    </row>
    <row r="684" spans="1:4" x14ac:dyDescent="0.25">
      <c r="A684" s="122"/>
      <c r="C684" s="122"/>
      <c r="D684" s="122"/>
    </row>
    <row r="685" spans="1:4" x14ac:dyDescent="0.25">
      <c r="A685" s="122"/>
      <c r="C685" s="122"/>
      <c r="D685" s="122"/>
    </row>
    <row r="686" spans="1:4" x14ac:dyDescent="0.25">
      <c r="A686" s="122"/>
      <c r="C686" s="122"/>
      <c r="D686" s="122"/>
    </row>
    <row r="687" spans="1:4" x14ac:dyDescent="0.25">
      <c r="A687" s="122"/>
      <c r="C687" s="122"/>
      <c r="D687" s="122"/>
    </row>
    <row r="688" spans="1:4" x14ac:dyDescent="0.25">
      <c r="A688" s="122"/>
      <c r="C688" s="122"/>
      <c r="D688" s="122"/>
    </row>
    <row r="689" spans="1:4" x14ac:dyDescent="0.25">
      <c r="A689" s="122"/>
      <c r="C689" s="122"/>
      <c r="D689" s="122"/>
    </row>
    <row r="690" spans="1:4" x14ac:dyDescent="0.25">
      <c r="A690" s="122"/>
      <c r="C690" s="122"/>
      <c r="D690" s="122"/>
    </row>
    <row r="691" spans="1:4" x14ac:dyDescent="0.25">
      <c r="A691" s="122"/>
      <c r="C691" s="122"/>
      <c r="D691" s="122"/>
    </row>
    <row r="692" spans="1:4" x14ac:dyDescent="0.25">
      <c r="A692" s="122"/>
      <c r="C692" s="122"/>
      <c r="D692" s="122"/>
    </row>
    <row r="693" spans="1:4" x14ac:dyDescent="0.25">
      <c r="A693" s="122"/>
      <c r="C693" s="122"/>
      <c r="D693" s="122"/>
    </row>
    <row r="694" spans="1:4" x14ac:dyDescent="0.25">
      <c r="A694" s="122"/>
      <c r="C694" s="122"/>
      <c r="D694" s="122"/>
    </row>
    <row r="695" spans="1:4" x14ac:dyDescent="0.25">
      <c r="A695" s="122"/>
      <c r="C695" s="122"/>
      <c r="D695" s="122"/>
    </row>
    <row r="696" spans="1:4" x14ac:dyDescent="0.25">
      <c r="A696" s="122"/>
      <c r="C696" s="122"/>
      <c r="D696" s="122"/>
    </row>
    <row r="697" spans="1:4" x14ac:dyDescent="0.25">
      <c r="A697" s="122"/>
      <c r="C697" s="122"/>
      <c r="D697" s="122"/>
    </row>
    <row r="698" spans="1:4" x14ac:dyDescent="0.25">
      <c r="A698" s="122"/>
      <c r="C698" s="122"/>
      <c r="D698" s="122"/>
    </row>
    <row r="699" spans="1:4" x14ac:dyDescent="0.25">
      <c r="A699" s="122"/>
      <c r="C699" s="122"/>
      <c r="D699" s="122"/>
    </row>
    <row r="700" spans="1:4" x14ac:dyDescent="0.25">
      <c r="A700" s="122"/>
      <c r="C700" s="122"/>
      <c r="D700" s="122"/>
    </row>
    <row r="701" spans="1:4" x14ac:dyDescent="0.25">
      <c r="A701" s="122"/>
      <c r="C701" s="122"/>
      <c r="D701" s="122"/>
    </row>
    <row r="702" spans="1:4" x14ac:dyDescent="0.25">
      <c r="A702" s="122"/>
      <c r="C702" s="122"/>
      <c r="D702" s="122"/>
    </row>
    <row r="703" spans="1:4" x14ac:dyDescent="0.25">
      <c r="A703" s="122"/>
      <c r="C703" s="122"/>
      <c r="D703" s="122"/>
    </row>
    <row r="704" spans="1:4" x14ac:dyDescent="0.25">
      <c r="A704" s="122"/>
      <c r="C704" s="122"/>
      <c r="D704" s="122"/>
    </row>
    <row r="705" spans="1:4" x14ac:dyDescent="0.25">
      <c r="A705" s="122"/>
      <c r="C705" s="122"/>
      <c r="D705" s="122"/>
    </row>
    <row r="706" spans="1:4" x14ac:dyDescent="0.25">
      <c r="A706" s="122"/>
      <c r="C706" s="122"/>
      <c r="D706" s="122"/>
    </row>
    <row r="707" spans="1:4" x14ac:dyDescent="0.25">
      <c r="A707" s="122"/>
      <c r="C707" s="122"/>
      <c r="D707" s="122"/>
    </row>
    <row r="708" spans="1:4" x14ac:dyDescent="0.25">
      <c r="A708" s="122"/>
      <c r="C708" s="122"/>
      <c r="D708" s="122"/>
    </row>
    <row r="709" spans="1:4" x14ac:dyDescent="0.25">
      <c r="A709" s="122"/>
      <c r="C709" s="122"/>
      <c r="D709" s="122"/>
    </row>
    <row r="710" spans="1:4" x14ac:dyDescent="0.25">
      <c r="A710" s="122"/>
      <c r="C710" s="122"/>
      <c r="D710" s="122"/>
    </row>
    <row r="711" spans="1:4" x14ac:dyDescent="0.25">
      <c r="A711" s="122"/>
      <c r="C711" s="122"/>
      <c r="D711" s="122"/>
    </row>
    <row r="712" spans="1:4" x14ac:dyDescent="0.25">
      <c r="A712" s="122"/>
      <c r="C712" s="122"/>
      <c r="D712" s="122"/>
    </row>
    <row r="713" spans="1:4" x14ac:dyDescent="0.25">
      <c r="A713" s="122"/>
      <c r="C713" s="122"/>
      <c r="D713" s="122"/>
    </row>
    <row r="714" spans="1:4" x14ac:dyDescent="0.25">
      <c r="A714" s="122"/>
      <c r="C714" s="122"/>
      <c r="D714" s="122"/>
    </row>
    <row r="715" spans="1:4" x14ac:dyDescent="0.25">
      <c r="A715" s="122"/>
      <c r="C715" s="122"/>
      <c r="D715" s="122"/>
    </row>
    <row r="716" spans="1:4" x14ac:dyDescent="0.25">
      <c r="A716" s="122"/>
      <c r="C716" s="122"/>
      <c r="D716" s="122"/>
    </row>
    <row r="717" spans="1:4" x14ac:dyDescent="0.25">
      <c r="A717" s="122"/>
      <c r="C717" s="122"/>
      <c r="D717" s="122"/>
    </row>
    <row r="718" spans="1:4" x14ac:dyDescent="0.25">
      <c r="A718" s="122"/>
      <c r="C718" s="122"/>
      <c r="D718" s="122"/>
    </row>
    <row r="719" spans="1:4" x14ac:dyDescent="0.25">
      <c r="A719" s="122"/>
      <c r="C719" s="122"/>
      <c r="D719" s="122"/>
    </row>
    <row r="720" spans="1:4" x14ac:dyDescent="0.25">
      <c r="A720" s="122"/>
      <c r="C720" s="122"/>
      <c r="D720" s="122"/>
    </row>
    <row r="721" spans="1:4" x14ac:dyDescent="0.25">
      <c r="A721" s="122"/>
      <c r="C721" s="122"/>
      <c r="D721" s="122"/>
    </row>
    <row r="722" spans="1:4" x14ac:dyDescent="0.25">
      <c r="A722" s="122"/>
      <c r="C722" s="122"/>
      <c r="D722" s="122"/>
    </row>
    <row r="723" spans="1:4" x14ac:dyDescent="0.25">
      <c r="A723" s="122"/>
      <c r="C723" s="122"/>
      <c r="D723" s="122"/>
    </row>
    <row r="724" spans="1:4" x14ac:dyDescent="0.25">
      <c r="A724" s="122"/>
      <c r="C724" s="122"/>
      <c r="D724" s="122"/>
    </row>
    <row r="725" spans="1:4" x14ac:dyDescent="0.25">
      <c r="A725" s="122"/>
      <c r="C725" s="122"/>
      <c r="D725" s="122"/>
    </row>
    <row r="726" spans="1:4" x14ac:dyDescent="0.25">
      <c r="A726" s="122"/>
      <c r="C726" s="122"/>
      <c r="D726" s="122"/>
    </row>
    <row r="727" spans="1:4" x14ac:dyDescent="0.25">
      <c r="A727" s="122"/>
      <c r="C727" s="122"/>
      <c r="D727" s="122"/>
    </row>
    <row r="728" spans="1:4" x14ac:dyDescent="0.25">
      <c r="A728" s="122"/>
      <c r="C728" s="122"/>
      <c r="D728" s="122"/>
    </row>
    <row r="729" spans="1:4" x14ac:dyDescent="0.25">
      <c r="A729" s="122"/>
      <c r="C729" s="122"/>
      <c r="D729" s="122"/>
    </row>
    <row r="730" spans="1:4" x14ac:dyDescent="0.25">
      <c r="A730" s="122"/>
      <c r="C730" s="122"/>
      <c r="D730" s="122"/>
    </row>
    <row r="731" spans="1:4" x14ac:dyDescent="0.25">
      <c r="A731" s="122"/>
      <c r="C731" s="122"/>
      <c r="D731" s="122"/>
    </row>
    <row r="732" spans="1:4" x14ac:dyDescent="0.25">
      <c r="A732" s="122"/>
      <c r="C732" s="122"/>
      <c r="D732" s="122"/>
    </row>
    <row r="733" spans="1:4" x14ac:dyDescent="0.25">
      <c r="A733" s="122"/>
      <c r="C733" s="122"/>
      <c r="D733" s="122"/>
    </row>
    <row r="734" spans="1:4" x14ac:dyDescent="0.25">
      <c r="A734" s="122"/>
      <c r="C734" s="122"/>
      <c r="D734" s="122"/>
    </row>
    <row r="735" spans="1:4" x14ac:dyDescent="0.25">
      <c r="A735" s="122"/>
      <c r="C735" s="122"/>
      <c r="D735" s="122"/>
    </row>
    <row r="736" spans="1:4" x14ac:dyDescent="0.25">
      <c r="A736" s="122"/>
      <c r="C736" s="122"/>
      <c r="D736" s="122"/>
    </row>
    <row r="737" spans="1:4" x14ac:dyDescent="0.25">
      <c r="A737" s="122"/>
      <c r="C737" s="122"/>
      <c r="D737" s="122"/>
    </row>
    <row r="738" spans="1:4" x14ac:dyDescent="0.25">
      <c r="A738" s="122"/>
      <c r="C738" s="122"/>
      <c r="D738" s="122"/>
    </row>
    <row r="739" spans="1:4" x14ac:dyDescent="0.25">
      <c r="A739" s="122"/>
      <c r="C739" s="122"/>
      <c r="D739" s="122"/>
    </row>
    <row r="740" spans="1:4" x14ac:dyDescent="0.25">
      <c r="A740" s="122"/>
      <c r="C740" s="122"/>
      <c r="D740" s="122"/>
    </row>
    <row r="741" spans="1:4" x14ac:dyDescent="0.25">
      <c r="A741" s="122"/>
      <c r="C741" s="122"/>
      <c r="D741" s="122"/>
    </row>
    <row r="742" spans="1:4" x14ac:dyDescent="0.25">
      <c r="A742" s="122"/>
      <c r="C742" s="122"/>
      <c r="D742" s="122"/>
    </row>
    <row r="743" spans="1:4" x14ac:dyDescent="0.25">
      <c r="A743" s="122"/>
      <c r="C743" s="122"/>
      <c r="D743" s="122"/>
    </row>
    <row r="744" spans="1:4" x14ac:dyDescent="0.25">
      <c r="A744" s="122"/>
      <c r="C744" s="122"/>
      <c r="D744" s="122"/>
    </row>
    <row r="745" spans="1:4" x14ac:dyDescent="0.25">
      <c r="A745" s="122"/>
      <c r="C745" s="122"/>
      <c r="D745" s="122"/>
    </row>
  </sheetData>
  <mergeCells count="43">
    <mergeCell ref="C193:E193"/>
    <mergeCell ref="D182:E182"/>
    <mergeCell ref="D183:E183"/>
    <mergeCell ref="D184:E184"/>
    <mergeCell ref="A181:E181"/>
    <mergeCell ref="C102:E102"/>
    <mergeCell ref="A103:E103"/>
    <mergeCell ref="A104:E104"/>
    <mergeCell ref="D105:E105"/>
    <mergeCell ref="C112:E112"/>
    <mergeCell ref="A113:E113"/>
    <mergeCell ref="A114:E114"/>
    <mergeCell ref="D115:E115"/>
    <mergeCell ref="C154:E154"/>
    <mergeCell ref="A155:E155"/>
    <mergeCell ref="A3:B3"/>
    <mergeCell ref="C3:E6"/>
    <mergeCell ref="D8:E8"/>
    <mergeCell ref="F1:G1"/>
    <mergeCell ref="A1:E1"/>
    <mergeCell ref="A2:E2"/>
    <mergeCell ref="A6:B6"/>
    <mergeCell ref="A7:E7"/>
    <mergeCell ref="C176:E176"/>
    <mergeCell ref="A156:E156"/>
    <mergeCell ref="D157:E157"/>
    <mergeCell ref="C168:E168"/>
    <mergeCell ref="A169:E169"/>
    <mergeCell ref="A170:E170"/>
    <mergeCell ref="D171:E171"/>
    <mergeCell ref="D191:E191"/>
    <mergeCell ref="A177:B177"/>
    <mergeCell ref="C177:E180"/>
    <mergeCell ref="A178:B178"/>
    <mergeCell ref="A179:B179"/>
    <mergeCell ref="A180:B180"/>
    <mergeCell ref="D185:E185"/>
    <mergeCell ref="D186:E186"/>
    <mergeCell ref="D187:E187"/>
    <mergeCell ref="D188:E188"/>
    <mergeCell ref="D189:E189"/>
    <mergeCell ref="D190:E190"/>
    <mergeCell ref="D192:E192"/>
  </mergeCells>
  <phoneticPr fontId="46" type="noConversion"/>
  <conditionalFormatting sqref="B746:B1048576">
    <cfRule type="duplicateValues" dxfId="468" priority="132161"/>
  </conditionalFormatting>
  <conditionalFormatting sqref="B196:B745">
    <cfRule type="duplicateValues" dxfId="466" priority="343"/>
  </conditionalFormatting>
  <conditionalFormatting sqref="E196:E745">
    <cfRule type="duplicateValues" dxfId="465" priority="344"/>
  </conditionalFormatting>
  <conditionalFormatting sqref="B196:B745">
    <cfRule type="duplicateValues" dxfId="463" priority="340"/>
  </conditionalFormatting>
  <conditionalFormatting sqref="E196:E745">
    <cfRule type="duplicateValues" dxfId="462" priority="339"/>
  </conditionalFormatting>
  <conditionalFormatting sqref="E196:E745">
    <cfRule type="duplicateValues" dxfId="461" priority="338"/>
  </conditionalFormatting>
  <conditionalFormatting sqref="B196:B745">
    <cfRule type="duplicateValues" dxfId="460" priority="337"/>
  </conditionalFormatting>
  <conditionalFormatting sqref="E196:E745">
    <cfRule type="duplicateValues" dxfId="459" priority="336"/>
  </conditionalFormatting>
  <conditionalFormatting sqref="B196:B745">
    <cfRule type="duplicateValues" dxfId="432" priority="312"/>
  </conditionalFormatting>
  <conditionalFormatting sqref="E196:E745">
    <cfRule type="duplicateValues" dxfId="407" priority="290"/>
  </conditionalFormatting>
  <conditionalFormatting sqref="E9">
    <cfRule type="duplicateValues" dxfId="196" priority="165"/>
  </conditionalFormatting>
  <conditionalFormatting sqref="E9">
    <cfRule type="duplicateValues" dxfId="195" priority="164"/>
  </conditionalFormatting>
  <conditionalFormatting sqref="E187">
    <cfRule type="duplicateValues" dxfId="194" priority="163"/>
  </conditionalFormatting>
  <conditionalFormatting sqref="E187">
    <cfRule type="duplicateValues" dxfId="193" priority="162"/>
  </conditionalFormatting>
  <conditionalFormatting sqref="E187">
    <cfRule type="duplicateValues" dxfId="192" priority="161"/>
  </conditionalFormatting>
  <conditionalFormatting sqref="E187">
    <cfRule type="duplicateValues" dxfId="191" priority="160"/>
  </conditionalFormatting>
  <conditionalFormatting sqref="E188">
    <cfRule type="duplicateValues" dxfId="190" priority="159"/>
  </conditionalFormatting>
  <conditionalFormatting sqref="E188">
    <cfRule type="duplicateValues" dxfId="189" priority="158"/>
  </conditionalFormatting>
  <conditionalFormatting sqref="E188">
    <cfRule type="duplicateValues" dxfId="188" priority="157"/>
  </conditionalFormatting>
  <conditionalFormatting sqref="E188">
    <cfRule type="duplicateValues" dxfId="187" priority="156"/>
  </conditionalFormatting>
  <conditionalFormatting sqref="E159">
    <cfRule type="duplicateValues" dxfId="186" priority="155"/>
  </conditionalFormatting>
  <conditionalFormatting sqref="E159">
    <cfRule type="duplicateValues" dxfId="185" priority="152"/>
    <cfRule type="duplicateValues" dxfId="184" priority="153"/>
    <cfRule type="duplicateValues" dxfId="183" priority="154"/>
  </conditionalFormatting>
  <conditionalFormatting sqref="E160">
    <cfRule type="duplicateValues" dxfId="182" priority="150"/>
  </conditionalFormatting>
  <conditionalFormatting sqref="E160">
    <cfRule type="duplicateValues" dxfId="181" priority="151"/>
  </conditionalFormatting>
  <conditionalFormatting sqref="B187:B188">
    <cfRule type="duplicateValues" dxfId="180" priority="166"/>
  </conditionalFormatting>
  <conditionalFormatting sqref="B189">
    <cfRule type="duplicateValues" dxfId="179" priority="167"/>
  </conditionalFormatting>
  <conditionalFormatting sqref="E10">
    <cfRule type="duplicateValues" dxfId="178" priority="149"/>
  </conditionalFormatting>
  <conditionalFormatting sqref="E10">
    <cfRule type="duplicateValues" dxfId="177" priority="148"/>
  </conditionalFormatting>
  <conditionalFormatting sqref="E10">
    <cfRule type="duplicateValues" dxfId="176" priority="147"/>
  </conditionalFormatting>
  <conditionalFormatting sqref="E10">
    <cfRule type="duplicateValues" dxfId="175" priority="146"/>
  </conditionalFormatting>
  <conditionalFormatting sqref="E15">
    <cfRule type="duplicateValues" dxfId="174" priority="145"/>
  </conditionalFormatting>
  <conditionalFormatting sqref="E15">
    <cfRule type="duplicateValues" dxfId="173" priority="144"/>
  </conditionalFormatting>
  <conditionalFormatting sqref="E15">
    <cfRule type="duplicateValues" dxfId="172" priority="143"/>
  </conditionalFormatting>
  <conditionalFormatting sqref="E16">
    <cfRule type="duplicateValues" dxfId="171" priority="142"/>
  </conditionalFormatting>
  <conditionalFormatting sqref="E16">
    <cfRule type="duplicateValues" dxfId="170" priority="141"/>
  </conditionalFormatting>
  <conditionalFormatting sqref="E16">
    <cfRule type="duplicateValues" dxfId="169" priority="140"/>
  </conditionalFormatting>
  <conditionalFormatting sqref="E14">
    <cfRule type="duplicateValues" dxfId="168" priority="139"/>
  </conditionalFormatting>
  <conditionalFormatting sqref="E14">
    <cfRule type="duplicateValues" dxfId="167" priority="138"/>
  </conditionalFormatting>
  <conditionalFormatting sqref="E14">
    <cfRule type="duplicateValues" dxfId="166" priority="137"/>
  </conditionalFormatting>
  <conditionalFormatting sqref="E14">
    <cfRule type="duplicateValues" dxfId="165" priority="136"/>
  </conditionalFormatting>
  <conditionalFormatting sqref="E13">
    <cfRule type="duplicateValues" dxfId="164" priority="135"/>
  </conditionalFormatting>
  <conditionalFormatting sqref="E12">
    <cfRule type="duplicateValues" dxfId="163" priority="134"/>
  </conditionalFormatting>
  <conditionalFormatting sqref="E17">
    <cfRule type="duplicateValues" dxfId="162" priority="133"/>
  </conditionalFormatting>
  <conditionalFormatting sqref="E18">
    <cfRule type="duplicateValues" dxfId="161" priority="132"/>
  </conditionalFormatting>
  <conditionalFormatting sqref="E18">
    <cfRule type="duplicateValues" dxfId="160" priority="131"/>
  </conditionalFormatting>
  <conditionalFormatting sqref="E18">
    <cfRule type="duplicateValues" dxfId="159" priority="130"/>
  </conditionalFormatting>
  <conditionalFormatting sqref="E18">
    <cfRule type="duplicateValues" dxfId="158" priority="129"/>
  </conditionalFormatting>
  <conditionalFormatting sqref="E19">
    <cfRule type="duplicateValues" dxfId="157" priority="128"/>
  </conditionalFormatting>
  <conditionalFormatting sqref="E19">
    <cfRule type="duplicateValues" dxfId="156" priority="125"/>
    <cfRule type="duplicateValues" dxfId="155" priority="126"/>
    <cfRule type="duplicateValues" dxfId="154" priority="127"/>
  </conditionalFormatting>
  <conditionalFormatting sqref="E19">
    <cfRule type="duplicateValues" dxfId="153" priority="124"/>
  </conditionalFormatting>
  <conditionalFormatting sqref="E20">
    <cfRule type="duplicateValues" dxfId="152" priority="123"/>
  </conditionalFormatting>
  <conditionalFormatting sqref="E20">
    <cfRule type="duplicateValues" dxfId="151" priority="122"/>
  </conditionalFormatting>
  <conditionalFormatting sqref="E20">
    <cfRule type="duplicateValues" dxfId="150" priority="121"/>
  </conditionalFormatting>
  <conditionalFormatting sqref="E20">
    <cfRule type="duplicateValues" dxfId="149" priority="120"/>
  </conditionalFormatting>
  <conditionalFormatting sqref="E21">
    <cfRule type="duplicateValues" dxfId="148" priority="119"/>
  </conditionalFormatting>
  <conditionalFormatting sqref="E21">
    <cfRule type="duplicateValues" dxfId="147" priority="118"/>
  </conditionalFormatting>
  <conditionalFormatting sqref="E21">
    <cfRule type="duplicateValues" dxfId="146" priority="117"/>
  </conditionalFormatting>
  <conditionalFormatting sqref="E21">
    <cfRule type="duplicateValues" dxfId="145" priority="116"/>
  </conditionalFormatting>
  <conditionalFormatting sqref="E22">
    <cfRule type="duplicateValues" dxfId="144" priority="115"/>
  </conditionalFormatting>
  <conditionalFormatting sqref="E22">
    <cfRule type="duplicateValues" dxfId="143" priority="114"/>
  </conditionalFormatting>
  <conditionalFormatting sqref="E22">
    <cfRule type="duplicateValues" dxfId="142" priority="113"/>
  </conditionalFormatting>
  <conditionalFormatting sqref="B186">
    <cfRule type="duplicateValues" dxfId="141" priority="168"/>
  </conditionalFormatting>
  <conditionalFormatting sqref="E186">
    <cfRule type="duplicateValues" dxfId="140" priority="169"/>
  </conditionalFormatting>
  <conditionalFormatting sqref="E108">
    <cfRule type="duplicateValues" dxfId="139" priority="112"/>
  </conditionalFormatting>
  <conditionalFormatting sqref="E25">
    <cfRule type="duplicateValues" dxfId="138" priority="111"/>
  </conditionalFormatting>
  <conditionalFormatting sqref="E25">
    <cfRule type="duplicateValues" dxfId="137" priority="110"/>
  </conditionalFormatting>
  <conditionalFormatting sqref="E25">
    <cfRule type="duplicateValues" dxfId="136" priority="109"/>
  </conditionalFormatting>
  <conditionalFormatting sqref="E24">
    <cfRule type="duplicateValues" dxfId="135" priority="108"/>
  </conditionalFormatting>
  <conditionalFormatting sqref="E24">
    <cfRule type="duplicateValues" dxfId="134" priority="107"/>
  </conditionalFormatting>
  <conditionalFormatting sqref="E24">
    <cfRule type="duplicateValues" dxfId="133" priority="106"/>
  </conditionalFormatting>
  <conditionalFormatting sqref="E23">
    <cfRule type="duplicateValues" dxfId="132" priority="105"/>
  </conditionalFormatting>
  <conditionalFormatting sqref="E23">
    <cfRule type="duplicateValues" dxfId="131" priority="104"/>
  </conditionalFormatting>
  <conditionalFormatting sqref="E23">
    <cfRule type="duplicateValues" dxfId="130" priority="103"/>
  </conditionalFormatting>
  <conditionalFormatting sqref="E31">
    <cfRule type="duplicateValues" dxfId="129" priority="102"/>
  </conditionalFormatting>
  <conditionalFormatting sqref="E30">
    <cfRule type="duplicateValues" dxfId="128" priority="101"/>
  </conditionalFormatting>
  <conditionalFormatting sqref="E32">
    <cfRule type="duplicateValues" dxfId="127" priority="100"/>
  </conditionalFormatting>
  <conditionalFormatting sqref="E39">
    <cfRule type="duplicateValues" dxfId="126" priority="99"/>
  </conditionalFormatting>
  <conditionalFormatting sqref="E39">
    <cfRule type="duplicateValues" dxfId="125" priority="98"/>
  </conditionalFormatting>
  <conditionalFormatting sqref="E39">
    <cfRule type="duplicateValues" dxfId="124" priority="97"/>
  </conditionalFormatting>
  <conditionalFormatting sqref="E38">
    <cfRule type="duplicateValues" dxfId="123" priority="96"/>
  </conditionalFormatting>
  <conditionalFormatting sqref="E38">
    <cfRule type="duplicateValues" dxfId="122" priority="95"/>
  </conditionalFormatting>
  <conditionalFormatting sqref="E38">
    <cfRule type="duplicateValues" dxfId="121" priority="94"/>
  </conditionalFormatting>
  <conditionalFormatting sqref="E37">
    <cfRule type="duplicateValues" dxfId="120" priority="93"/>
  </conditionalFormatting>
  <conditionalFormatting sqref="E37">
    <cfRule type="duplicateValues" dxfId="119" priority="92"/>
  </conditionalFormatting>
  <conditionalFormatting sqref="E37">
    <cfRule type="duplicateValues" dxfId="118" priority="91"/>
  </conditionalFormatting>
  <conditionalFormatting sqref="E36">
    <cfRule type="duplicateValues" dxfId="117" priority="90"/>
  </conditionalFormatting>
  <conditionalFormatting sqref="E36">
    <cfRule type="duplicateValues" dxfId="116" priority="87"/>
    <cfRule type="duplicateValues" dxfId="115" priority="88"/>
    <cfRule type="duplicateValues" dxfId="114" priority="89"/>
  </conditionalFormatting>
  <conditionalFormatting sqref="E36">
    <cfRule type="duplicateValues" dxfId="113" priority="86"/>
  </conditionalFormatting>
  <conditionalFormatting sqref="E35">
    <cfRule type="duplicateValues" dxfId="112" priority="85"/>
  </conditionalFormatting>
  <conditionalFormatting sqref="E34">
    <cfRule type="duplicateValues" dxfId="111" priority="84"/>
  </conditionalFormatting>
  <conditionalFormatting sqref="E33">
    <cfRule type="duplicateValues" dxfId="110" priority="83"/>
  </conditionalFormatting>
  <conditionalFormatting sqref="E189:E190">
    <cfRule type="duplicateValues" dxfId="109" priority="170"/>
  </conditionalFormatting>
  <conditionalFormatting sqref="E41">
    <cfRule type="duplicateValues" dxfId="108" priority="80"/>
  </conditionalFormatting>
  <conditionalFormatting sqref="E41">
    <cfRule type="duplicateValues" dxfId="107" priority="81"/>
  </conditionalFormatting>
  <conditionalFormatting sqref="E41">
    <cfRule type="duplicateValues" dxfId="106" priority="82"/>
  </conditionalFormatting>
  <conditionalFormatting sqref="E42">
    <cfRule type="duplicateValues" dxfId="105" priority="77"/>
  </conditionalFormatting>
  <conditionalFormatting sqref="E42">
    <cfRule type="duplicateValues" dxfId="104" priority="78"/>
  </conditionalFormatting>
  <conditionalFormatting sqref="E42">
    <cfRule type="duplicateValues" dxfId="103" priority="79"/>
  </conditionalFormatting>
  <conditionalFormatting sqref="E43">
    <cfRule type="duplicateValues" dxfId="102" priority="75"/>
  </conditionalFormatting>
  <conditionalFormatting sqref="E43">
    <cfRule type="duplicateValues" dxfId="101" priority="72"/>
    <cfRule type="duplicateValues" dxfId="100" priority="73"/>
    <cfRule type="duplicateValues" dxfId="99" priority="74"/>
  </conditionalFormatting>
  <conditionalFormatting sqref="E43">
    <cfRule type="duplicateValues" dxfId="98" priority="76"/>
  </conditionalFormatting>
  <conditionalFormatting sqref="E44">
    <cfRule type="duplicateValues" dxfId="97" priority="70"/>
  </conditionalFormatting>
  <conditionalFormatting sqref="E44">
    <cfRule type="duplicateValues" dxfId="96" priority="67"/>
    <cfRule type="duplicateValues" dxfId="95" priority="68"/>
    <cfRule type="duplicateValues" dxfId="94" priority="69"/>
  </conditionalFormatting>
  <conditionalFormatting sqref="E44">
    <cfRule type="duplicateValues" dxfId="93" priority="71"/>
  </conditionalFormatting>
  <conditionalFormatting sqref="E45">
    <cfRule type="duplicateValues" dxfId="92" priority="66"/>
  </conditionalFormatting>
  <conditionalFormatting sqref="E46">
    <cfRule type="duplicateValues" dxfId="91" priority="65"/>
  </conditionalFormatting>
  <conditionalFormatting sqref="E46">
    <cfRule type="duplicateValues" dxfId="90" priority="62"/>
    <cfRule type="duplicateValues" dxfId="89" priority="63"/>
    <cfRule type="duplicateValues" dxfId="88" priority="64"/>
  </conditionalFormatting>
  <conditionalFormatting sqref="E46">
    <cfRule type="duplicateValues" dxfId="87" priority="61"/>
  </conditionalFormatting>
  <conditionalFormatting sqref="B159">
    <cfRule type="duplicateValues" dxfId="86" priority="171"/>
  </conditionalFormatting>
  <conditionalFormatting sqref="B160">
    <cfRule type="duplicateValues" dxfId="85" priority="172"/>
  </conditionalFormatting>
  <conditionalFormatting sqref="E61">
    <cfRule type="duplicateValues" dxfId="84" priority="60"/>
  </conditionalFormatting>
  <conditionalFormatting sqref="E60">
    <cfRule type="duplicateValues" dxfId="83" priority="59"/>
  </conditionalFormatting>
  <conditionalFormatting sqref="E59">
    <cfRule type="duplicateValues" dxfId="82" priority="58"/>
  </conditionalFormatting>
  <conditionalFormatting sqref="E58">
    <cfRule type="duplicateValues" dxfId="81" priority="57"/>
  </conditionalFormatting>
  <conditionalFormatting sqref="E57">
    <cfRule type="duplicateValues" dxfId="80" priority="56"/>
  </conditionalFormatting>
  <conditionalFormatting sqref="E56">
    <cfRule type="duplicateValues" dxfId="79" priority="55"/>
  </conditionalFormatting>
  <conditionalFormatting sqref="E55">
    <cfRule type="duplicateValues" dxfId="78" priority="54"/>
  </conditionalFormatting>
  <conditionalFormatting sqref="E56">
    <cfRule type="duplicateValues" dxfId="77" priority="53"/>
  </conditionalFormatting>
  <conditionalFormatting sqref="E54">
    <cfRule type="duplicateValues" dxfId="76" priority="52"/>
  </conditionalFormatting>
  <conditionalFormatting sqref="B122:B123 B81:B82">
    <cfRule type="duplicateValues" dxfId="75" priority="173"/>
  </conditionalFormatting>
  <conditionalFormatting sqref="E122:E123 E81:E82">
    <cfRule type="duplicateValues" dxfId="74" priority="174"/>
  </conditionalFormatting>
  <conditionalFormatting sqref="E53">
    <cfRule type="duplicateValues" dxfId="73" priority="51"/>
  </conditionalFormatting>
  <conditionalFormatting sqref="E52">
    <cfRule type="duplicateValues" dxfId="72" priority="50"/>
  </conditionalFormatting>
  <conditionalFormatting sqref="E51">
    <cfRule type="duplicateValues" dxfId="71" priority="49"/>
  </conditionalFormatting>
  <conditionalFormatting sqref="E50">
    <cfRule type="duplicateValues" dxfId="70" priority="48"/>
  </conditionalFormatting>
  <conditionalFormatting sqref="E49">
    <cfRule type="duplicateValues" dxfId="69" priority="47"/>
  </conditionalFormatting>
  <conditionalFormatting sqref="E48">
    <cfRule type="duplicateValues" dxfId="68" priority="46"/>
  </conditionalFormatting>
  <conditionalFormatting sqref="E49">
    <cfRule type="duplicateValues" dxfId="67" priority="45"/>
  </conditionalFormatting>
  <conditionalFormatting sqref="E47">
    <cfRule type="duplicateValues" dxfId="66" priority="44"/>
  </conditionalFormatting>
  <conditionalFormatting sqref="E62">
    <cfRule type="duplicateValues" dxfId="65" priority="43"/>
  </conditionalFormatting>
  <conditionalFormatting sqref="E63">
    <cfRule type="duplicateValues" dxfId="64" priority="42"/>
  </conditionalFormatting>
  <conditionalFormatting sqref="E64">
    <cfRule type="duplicateValues" dxfId="63" priority="41"/>
  </conditionalFormatting>
  <conditionalFormatting sqref="B168">
    <cfRule type="duplicateValues" dxfId="62" priority="39"/>
  </conditionalFormatting>
  <conditionalFormatting sqref="E168">
    <cfRule type="duplicateValues" dxfId="61" priority="40"/>
  </conditionalFormatting>
  <conditionalFormatting sqref="B168">
    <cfRule type="duplicateValues" dxfId="60" priority="38"/>
  </conditionalFormatting>
  <conditionalFormatting sqref="E168">
    <cfRule type="duplicateValues" dxfId="59" priority="37"/>
  </conditionalFormatting>
  <conditionalFormatting sqref="E168">
    <cfRule type="duplicateValues" dxfId="58" priority="36"/>
  </conditionalFormatting>
  <conditionalFormatting sqref="B168">
    <cfRule type="duplicateValues" dxfId="57" priority="35"/>
  </conditionalFormatting>
  <conditionalFormatting sqref="E168">
    <cfRule type="duplicateValues" dxfId="56" priority="34"/>
  </conditionalFormatting>
  <conditionalFormatting sqref="B168">
    <cfRule type="duplicateValues" dxfId="55" priority="33"/>
  </conditionalFormatting>
  <conditionalFormatting sqref="E168">
    <cfRule type="duplicateValues" dxfId="54" priority="32"/>
  </conditionalFormatting>
  <conditionalFormatting sqref="B112">
    <cfRule type="duplicateValues" dxfId="53" priority="30"/>
  </conditionalFormatting>
  <conditionalFormatting sqref="E112">
    <cfRule type="duplicateValues" dxfId="52" priority="31"/>
  </conditionalFormatting>
  <conditionalFormatting sqref="B112">
    <cfRule type="duplicateValues" dxfId="51" priority="29"/>
  </conditionalFormatting>
  <conditionalFormatting sqref="E112">
    <cfRule type="duplicateValues" dxfId="50" priority="28"/>
  </conditionalFormatting>
  <conditionalFormatting sqref="E112">
    <cfRule type="duplicateValues" dxfId="49" priority="27"/>
  </conditionalFormatting>
  <conditionalFormatting sqref="B112">
    <cfRule type="duplicateValues" dxfId="48" priority="26"/>
  </conditionalFormatting>
  <conditionalFormatting sqref="E112">
    <cfRule type="duplicateValues" dxfId="47" priority="25"/>
  </conditionalFormatting>
  <conditionalFormatting sqref="B112">
    <cfRule type="duplicateValues" dxfId="46" priority="24"/>
  </conditionalFormatting>
  <conditionalFormatting sqref="E112">
    <cfRule type="duplicateValues" dxfId="45" priority="23"/>
  </conditionalFormatting>
  <conditionalFormatting sqref="B120:B124 B80:B82 B77:B78">
    <cfRule type="duplicateValues" dxfId="44" priority="175"/>
  </conditionalFormatting>
  <conditionalFormatting sqref="E120:E121 E77:E79">
    <cfRule type="duplicateValues" dxfId="43" priority="176"/>
  </conditionalFormatting>
  <conditionalFormatting sqref="E125:E136 E83:E94">
    <cfRule type="duplicateValues" dxfId="42" priority="177"/>
  </conditionalFormatting>
  <conditionalFormatting sqref="B161:B163 B97:B100">
    <cfRule type="duplicateValues" dxfId="41" priority="178"/>
  </conditionalFormatting>
  <conditionalFormatting sqref="E161:E163 E97:E100">
    <cfRule type="duplicateValues" dxfId="40" priority="179"/>
  </conditionalFormatting>
  <conditionalFormatting sqref="B190">
    <cfRule type="duplicateValues" dxfId="39" priority="180"/>
  </conditionalFormatting>
  <conditionalFormatting sqref="E194:E195 E80 E176:E184 E1:E8 E113:E119 E124 E169:E172 E138:E158 E65:E76 E95:E96 E101:E111">
    <cfRule type="duplicateValues" dxfId="38" priority="181"/>
  </conditionalFormatting>
  <conditionalFormatting sqref="E194:E195 E80 E176:E184 E1:E8 E124 E169:E172 E138:E158 E113:E119 E65:E76 E95:E96 E101:E111">
    <cfRule type="duplicateValues" dxfId="37" priority="182"/>
  </conditionalFormatting>
  <conditionalFormatting sqref="E194:E195 E80 E1:E8 E124 E169:E172 E138:E158 E176:E184 E113:E119 E65:E76 E95:E96 E101:E111">
    <cfRule type="duplicateValues" dxfId="36" priority="183"/>
  </conditionalFormatting>
  <conditionalFormatting sqref="E194:E195 E80 E124 E169:E172 E138:E158 E176:E184 E1:E9 E11:E12 E113:E119 E15:E76 E95:E96 E101:E111">
    <cfRule type="duplicateValues" dxfId="35" priority="184"/>
  </conditionalFormatting>
  <conditionalFormatting sqref="E194:E195 E169:E173 E1:E111 E113:E136 E138:E163 E175:E190">
    <cfRule type="duplicateValues" dxfId="34" priority="185"/>
  </conditionalFormatting>
  <conditionalFormatting sqref="B194:B195 B176:B181 B172 B158 B113:B114 B124 B116:B119 B169:B170 B154:B156 B183:B184 B9:B76 B79:B80 B95:B96 B101:B104 B106:B111 B1:B7">
    <cfRule type="duplicateValues" dxfId="33" priority="186"/>
  </conditionalFormatting>
  <conditionalFormatting sqref="B194:B195 B176:B181 B158 B172 B124 B116:B119 B169:B170 B154:B156 B183:B184 B113:B114 B9:B76 B79:B80 B95:B96 B101:B104 B106:B111 B1:B7">
    <cfRule type="duplicateValues" dxfId="32" priority="187"/>
  </conditionalFormatting>
  <conditionalFormatting sqref="B194:B195 B158 B172 B124 B116:B119 B169:B170 B154:B156 B176:B181 B183:B184 B113:B114 B9:B76 B79:B80 B95:B96 B101:B104 B106:B111 B1:B7">
    <cfRule type="duplicateValues" dxfId="31" priority="188"/>
  </conditionalFormatting>
  <conditionalFormatting sqref="B194:B195 B176:B181 B183:B190 B172 B158:B163 B116:B156 B169:B170 B113:B114 B106:B111 B1:B104">
    <cfRule type="duplicateValues" dxfId="30" priority="189"/>
  </conditionalFormatting>
  <conditionalFormatting sqref="E185">
    <cfRule type="duplicateValues" dxfId="29" priority="190"/>
  </conditionalFormatting>
  <conditionalFormatting sqref="B185">
    <cfRule type="duplicateValues" dxfId="28" priority="191"/>
  </conditionalFormatting>
  <conditionalFormatting sqref="E193">
    <cfRule type="duplicateValues" dxfId="27" priority="14"/>
  </conditionalFormatting>
  <conditionalFormatting sqref="E193">
    <cfRule type="duplicateValues" dxfId="26" priority="15"/>
  </conditionalFormatting>
  <conditionalFormatting sqref="E193">
    <cfRule type="duplicateValues" dxfId="25" priority="16"/>
  </conditionalFormatting>
  <conditionalFormatting sqref="E193">
    <cfRule type="duplicateValues" dxfId="24" priority="17"/>
  </conditionalFormatting>
  <conditionalFormatting sqref="E193">
    <cfRule type="duplicateValues" dxfId="23" priority="18"/>
  </conditionalFormatting>
  <conditionalFormatting sqref="B193">
    <cfRule type="duplicateValues" dxfId="22" priority="19"/>
  </conditionalFormatting>
  <conditionalFormatting sqref="B193">
    <cfRule type="duplicateValues" dxfId="21" priority="20"/>
  </conditionalFormatting>
  <conditionalFormatting sqref="B193">
    <cfRule type="duplicateValues" dxfId="20" priority="21"/>
  </conditionalFormatting>
  <conditionalFormatting sqref="B193">
    <cfRule type="duplicateValues" dxfId="19" priority="22"/>
  </conditionalFormatting>
  <conditionalFormatting sqref="E9 E11:E12 E15:E64">
    <cfRule type="duplicateValues" dxfId="18" priority="192"/>
  </conditionalFormatting>
  <conditionalFormatting sqref="E137">
    <cfRule type="duplicateValues" dxfId="17" priority="12"/>
  </conditionalFormatting>
  <conditionalFormatting sqref="E137">
    <cfRule type="duplicateValues" dxfId="16" priority="13"/>
  </conditionalFormatting>
  <conditionalFormatting sqref="B191:B192">
    <cfRule type="duplicateValues" dxfId="15" priority="8"/>
  </conditionalFormatting>
  <conditionalFormatting sqref="E191:E192">
    <cfRule type="duplicateValues" dxfId="14" priority="9"/>
  </conditionalFormatting>
  <conditionalFormatting sqref="E191:E192">
    <cfRule type="duplicateValues" dxfId="13" priority="10"/>
  </conditionalFormatting>
  <conditionalFormatting sqref="B191:B192">
    <cfRule type="duplicateValues" dxfId="12" priority="11"/>
  </conditionalFormatting>
  <conditionalFormatting sqref="B164">
    <cfRule type="duplicateValues" dxfId="11" priority="4"/>
  </conditionalFormatting>
  <conditionalFormatting sqref="E164">
    <cfRule type="duplicateValues" dxfId="10" priority="5"/>
  </conditionalFormatting>
  <conditionalFormatting sqref="E164">
    <cfRule type="duplicateValues" dxfId="9" priority="6"/>
  </conditionalFormatting>
  <conditionalFormatting sqref="B164">
    <cfRule type="duplicateValues" dxfId="8" priority="7"/>
  </conditionalFormatting>
  <conditionalFormatting sqref="B125:B153 B83:B94">
    <cfRule type="duplicateValues" dxfId="7" priority="193"/>
  </conditionalFormatting>
  <conditionalFormatting sqref="E174">
    <cfRule type="duplicateValues" dxfId="6" priority="1"/>
  </conditionalFormatting>
  <conditionalFormatting sqref="B174">
    <cfRule type="duplicateValues" dxfId="5" priority="2"/>
  </conditionalFormatting>
  <conditionalFormatting sqref="E174">
    <cfRule type="duplicateValues" dxfId="4" priority="3"/>
  </conditionalFormatting>
  <conditionalFormatting sqref="E173 E175">
    <cfRule type="duplicateValues" dxfId="3" priority="194"/>
  </conditionalFormatting>
  <conditionalFormatting sqref="B173 B175">
    <cfRule type="duplicateValues" dxfId="2" priority="195"/>
  </conditionalFormatting>
  <conditionalFormatting sqref="B165:B167">
    <cfRule type="duplicateValues" dxfId="1" priority="196"/>
  </conditionalFormatting>
  <conditionalFormatting sqref="E165:E167">
    <cfRule type="duplicateValues" dxfId="0" priority="19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0">
        <v>211</v>
      </c>
      <c r="B148" s="110" t="s">
        <v>1410</v>
      </c>
      <c r="C148" s="110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0">
        <v>345</v>
      </c>
      <c r="B245" s="110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0">
        <v>364</v>
      </c>
      <c r="B263" s="110" t="s">
        <v>2402</v>
      </c>
      <c r="C263" s="110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0">
        <v>463</v>
      </c>
      <c r="B344" s="110" t="s">
        <v>1527</v>
      </c>
      <c r="C344" s="110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47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00" priority="20"/>
  </conditionalFormatting>
  <conditionalFormatting sqref="A830">
    <cfRule type="duplicateValues" dxfId="299" priority="19"/>
  </conditionalFormatting>
  <conditionalFormatting sqref="A831">
    <cfRule type="duplicateValues" dxfId="298" priority="18"/>
  </conditionalFormatting>
  <conditionalFormatting sqref="A832">
    <cfRule type="duplicateValues" dxfId="297" priority="17"/>
  </conditionalFormatting>
  <conditionalFormatting sqref="A833">
    <cfRule type="duplicateValues" dxfId="296" priority="16"/>
  </conditionalFormatting>
  <conditionalFormatting sqref="A844:A1048576 A1:A833">
    <cfRule type="duplicateValues" dxfId="295" priority="15"/>
  </conditionalFormatting>
  <conditionalFormatting sqref="A834:A840">
    <cfRule type="duplicateValues" dxfId="294" priority="14"/>
  </conditionalFormatting>
  <conditionalFormatting sqref="A834:A840">
    <cfRule type="duplicateValues" dxfId="293" priority="13"/>
  </conditionalFormatting>
  <conditionalFormatting sqref="A844:A1048576 A1:A840">
    <cfRule type="duplicateValues" dxfId="292" priority="12"/>
  </conditionalFormatting>
  <conditionalFormatting sqref="A841">
    <cfRule type="duplicateValues" dxfId="291" priority="11"/>
  </conditionalFormatting>
  <conditionalFormatting sqref="A841">
    <cfRule type="duplicateValues" dxfId="290" priority="10"/>
  </conditionalFormatting>
  <conditionalFormatting sqref="A841">
    <cfRule type="duplicateValues" dxfId="289" priority="9"/>
  </conditionalFormatting>
  <conditionalFormatting sqref="A842">
    <cfRule type="duplicateValues" dxfId="288" priority="8"/>
  </conditionalFormatting>
  <conditionalFormatting sqref="A842">
    <cfRule type="duplicateValues" dxfId="287" priority="7"/>
  </conditionalFormatting>
  <conditionalFormatting sqref="A842">
    <cfRule type="duplicateValues" dxfId="286" priority="6"/>
  </conditionalFormatting>
  <conditionalFormatting sqref="A1:A842 A844:A1048576">
    <cfRule type="duplicateValues" dxfId="285" priority="5"/>
  </conditionalFormatting>
  <conditionalFormatting sqref="A843">
    <cfRule type="duplicateValues" dxfId="284" priority="4"/>
  </conditionalFormatting>
  <conditionalFormatting sqref="A843">
    <cfRule type="duplicateValues" dxfId="283" priority="3"/>
  </conditionalFormatting>
  <conditionalFormatting sqref="A843">
    <cfRule type="duplicateValues" dxfId="282" priority="2"/>
  </conditionalFormatting>
  <conditionalFormatting sqref="A843">
    <cfRule type="duplicateValues" dxfId="2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2413</v>
      </c>
      <c r="B1" s="206"/>
      <c r="C1" s="206"/>
      <c r="D1" s="20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2422</v>
      </c>
      <c r="B18" s="206"/>
      <c r="C18" s="206"/>
      <c r="D18" s="20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80" priority="18"/>
  </conditionalFormatting>
  <conditionalFormatting sqref="B7:B8">
    <cfRule type="duplicateValues" dxfId="279" priority="17"/>
  </conditionalFormatting>
  <conditionalFormatting sqref="A7:A8">
    <cfRule type="duplicateValues" dxfId="278" priority="15"/>
    <cfRule type="duplicateValues" dxfId="2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2021-09-01T00:23:35Z</dcterms:modified>
</cp:coreProperties>
</file>