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31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REPORTE!$A$4:$Q$30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fileRecoveryPr repairLoad="1"/>
</workbook>
</file>

<file path=xl/calcChain.xml><?xml version="1.0" encoding="utf-8"?>
<calcChain xmlns="http://schemas.openxmlformats.org/spreadsheetml/2006/main">
  <c r="F160" i="1" l="1"/>
  <c r="G160" i="1"/>
  <c r="H160" i="1"/>
  <c r="I160" i="1"/>
  <c r="J160" i="1"/>
  <c r="K160" i="1"/>
  <c r="F180" i="1"/>
  <c r="G180" i="1"/>
  <c r="H180" i="1"/>
  <c r="I180" i="1"/>
  <c r="J180" i="1"/>
  <c r="K18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223" i="1"/>
  <c r="G223" i="1"/>
  <c r="H223" i="1"/>
  <c r="I223" i="1"/>
  <c r="J223" i="1"/>
  <c r="K223" i="1"/>
  <c r="F172" i="1"/>
  <c r="G172" i="1"/>
  <c r="H172" i="1"/>
  <c r="I172" i="1"/>
  <c r="J172" i="1"/>
  <c r="K172" i="1"/>
  <c r="F222" i="1"/>
  <c r="G222" i="1"/>
  <c r="H222" i="1"/>
  <c r="I222" i="1"/>
  <c r="J222" i="1"/>
  <c r="K222" i="1"/>
  <c r="F179" i="1"/>
  <c r="G179" i="1"/>
  <c r="H179" i="1"/>
  <c r="I179" i="1"/>
  <c r="J179" i="1"/>
  <c r="K179" i="1"/>
  <c r="F221" i="1"/>
  <c r="G221" i="1"/>
  <c r="H221" i="1"/>
  <c r="I221" i="1"/>
  <c r="J221" i="1"/>
  <c r="K221" i="1"/>
  <c r="F220" i="1"/>
  <c r="G220" i="1"/>
  <c r="H220" i="1"/>
  <c r="I220" i="1"/>
  <c r="J220" i="1"/>
  <c r="K220" i="1"/>
  <c r="A160" i="1"/>
  <c r="A180" i="1"/>
  <c r="A159" i="1"/>
  <c r="A158" i="1"/>
  <c r="A157" i="1"/>
  <c r="A156" i="1"/>
  <c r="A155" i="1"/>
  <c r="A223" i="1"/>
  <c r="A172" i="1"/>
  <c r="A222" i="1"/>
  <c r="A179" i="1"/>
  <c r="A221" i="1"/>
  <c r="A220" i="1"/>
  <c r="B192" i="16" l="1"/>
  <c r="C191" i="16"/>
  <c r="A191" i="16"/>
  <c r="C190" i="16"/>
  <c r="A190" i="16"/>
  <c r="C189" i="16"/>
  <c r="A189" i="16"/>
  <c r="C188" i="16"/>
  <c r="A188" i="16"/>
  <c r="C187" i="16"/>
  <c r="A187" i="16"/>
  <c r="C186" i="16"/>
  <c r="A186" i="16"/>
  <c r="C185" i="16"/>
  <c r="A185" i="16"/>
  <c r="C184" i="16"/>
  <c r="A184" i="16"/>
  <c r="C183" i="16"/>
  <c r="A183" i="16"/>
  <c r="A179" i="16"/>
  <c r="B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8" i="16"/>
  <c r="A168" i="16"/>
  <c r="C167" i="16"/>
  <c r="A167" i="16"/>
  <c r="B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B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B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B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26" i="1" l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26" i="1"/>
  <c r="A25" i="1"/>
  <c r="A24" i="1"/>
  <c r="A23" i="1"/>
  <c r="A219" i="1" l="1"/>
  <c r="A165" i="1"/>
  <c r="A164" i="1"/>
  <c r="A163" i="1"/>
  <c r="A233" i="1"/>
  <c r="A232" i="1"/>
  <c r="A154" i="1"/>
  <c r="A153" i="1"/>
  <c r="A152" i="1"/>
  <c r="A218" i="1"/>
  <c r="A151" i="1"/>
  <c r="A112" i="1"/>
  <c r="A217" i="1"/>
  <c r="A216" i="1"/>
  <c r="A215" i="1"/>
  <c r="A214" i="1"/>
  <c r="A213" i="1"/>
  <c r="A111" i="1"/>
  <c r="A162" i="1"/>
  <c r="A212" i="1"/>
  <c r="A211" i="1"/>
  <c r="A210" i="1"/>
  <c r="A60" i="1"/>
  <c r="A22" i="1"/>
  <c r="A231" i="1"/>
  <c r="A59" i="1"/>
  <c r="A58" i="1"/>
  <c r="A110" i="1"/>
  <c r="F219" i="1"/>
  <c r="G219" i="1"/>
  <c r="H219" i="1"/>
  <c r="I219" i="1"/>
  <c r="J219" i="1"/>
  <c r="K219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233" i="1"/>
  <c r="G233" i="1"/>
  <c r="H233" i="1"/>
  <c r="I233" i="1"/>
  <c r="J233" i="1"/>
  <c r="K233" i="1"/>
  <c r="F232" i="1"/>
  <c r="G232" i="1"/>
  <c r="H232" i="1"/>
  <c r="I232" i="1"/>
  <c r="J232" i="1"/>
  <c r="K232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218" i="1"/>
  <c r="G218" i="1"/>
  <c r="H218" i="1"/>
  <c r="I218" i="1"/>
  <c r="J218" i="1"/>
  <c r="K218" i="1"/>
  <c r="F151" i="1"/>
  <c r="G151" i="1"/>
  <c r="H151" i="1"/>
  <c r="I151" i="1"/>
  <c r="J151" i="1"/>
  <c r="K151" i="1"/>
  <c r="F112" i="1"/>
  <c r="G112" i="1"/>
  <c r="H112" i="1"/>
  <c r="I112" i="1"/>
  <c r="J112" i="1"/>
  <c r="K112" i="1"/>
  <c r="F217" i="1"/>
  <c r="G217" i="1"/>
  <c r="H217" i="1"/>
  <c r="I217" i="1"/>
  <c r="J217" i="1"/>
  <c r="K217" i="1"/>
  <c r="F216" i="1"/>
  <c r="G216" i="1"/>
  <c r="H216" i="1"/>
  <c r="I216" i="1"/>
  <c r="J216" i="1"/>
  <c r="K216" i="1"/>
  <c r="F215" i="1"/>
  <c r="G215" i="1"/>
  <c r="H215" i="1"/>
  <c r="I215" i="1"/>
  <c r="J215" i="1"/>
  <c r="K215" i="1"/>
  <c r="F214" i="1"/>
  <c r="G214" i="1"/>
  <c r="H214" i="1"/>
  <c r="I214" i="1"/>
  <c r="J214" i="1"/>
  <c r="K214" i="1"/>
  <c r="F213" i="1"/>
  <c r="G213" i="1"/>
  <c r="H213" i="1"/>
  <c r="I213" i="1"/>
  <c r="J213" i="1"/>
  <c r="K213" i="1"/>
  <c r="F111" i="1"/>
  <c r="G111" i="1"/>
  <c r="H111" i="1"/>
  <c r="I111" i="1"/>
  <c r="J111" i="1"/>
  <c r="K111" i="1"/>
  <c r="F162" i="1"/>
  <c r="G162" i="1"/>
  <c r="H162" i="1"/>
  <c r="I162" i="1"/>
  <c r="J162" i="1"/>
  <c r="K162" i="1"/>
  <c r="F212" i="1"/>
  <c r="G212" i="1"/>
  <c r="H212" i="1"/>
  <c r="I212" i="1"/>
  <c r="J212" i="1"/>
  <c r="K212" i="1"/>
  <c r="F211" i="1"/>
  <c r="G211" i="1"/>
  <c r="H211" i="1"/>
  <c r="I211" i="1"/>
  <c r="J211" i="1"/>
  <c r="K211" i="1"/>
  <c r="F210" i="1"/>
  <c r="G210" i="1"/>
  <c r="H210" i="1"/>
  <c r="I210" i="1"/>
  <c r="J210" i="1"/>
  <c r="K210" i="1"/>
  <c r="F60" i="1"/>
  <c r="G60" i="1"/>
  <c r="H60" i="1"/>
  <c r="I60" i="1"/>
  <c r="J60" i="1"/>
  <c r="K60" i="1"/>
  <c r="F22" i="1"/>
  <c r="G22" i="1"/>
  <c r="H22" i="1"/>
  <c r="I22" i="1"/>
  <c r="J22" i="1"/>
  <c r="K22" i="1"/>
  <c r="F231" i="1"/>
  <c r="G231" i="1"/>
  <c r="H231" i="1"/>
  <c r="I231" i="1"/>
  <c r="J231" i="1"/>
  <c r="K231" i="1"/>
  <c r="F59" i="1"/>
  <c r="G59" i="1"/>
  <c r="H59" i="1"/>
  <c r="I59" i="1"/>
  <c r="J59" i="1"/>
  <c r="K59" i="1"/>
  <c r="F58" i="1"/>
  <c r="G58" i="1"/>
  <c r="H58" i="1"/>
  <c r="I58" i="1"/>
  <c r="J58" i="1"/>
  <c r="K58" i="1"/>
  <c r="F110" i="1"/>
  <c r="G110" i="1"/>
  <c r="H110" i="1"/>
  <c r="I110" i="1"/>
  <c r="J110" i="1"/>
  <c r="K110" i="1"/>
  <c r="F68" i="1" l="1"/>
  <c r="G68" i="1"/>
  <c r="H68" i="1"/>
  <c r="I68" i="1"/>
  <c r="J68" i="1"/>
  <c r="K68" i="1"/>
  <c r="F67" i="1"/>
  <c r="G67" i="1"/>
  <c r="H67" i="1"/>
  <c r="I67" i="1"/>
  <c r="J67" i="1"/>
  <c r="K67" i="1"/>
  <c r="F57" i="1"/>
  <c r="G57" i="1"/>
  <c r="H57" i="1"/>
  <c r="I57" i="1"/>
  <c r="J57" i="1"/>
  <c r="K57" i="1"/>
  <c r="F34" i="1"/>
  <c r="G34" i="1"/>
  <c r="H34" i="1"/>
  <c r="I34" i="1"/>
  <c r="J34" i="1"/>
  <c r="K34" i="1"/>
  <c r="A68" i="1"/>
  <c r="A67" i="1"/>
  <c r="A57" i="1"/>
  <c r="A34" i="1"/>
  <c r="F109" i="1"/>
  <c r="G109" i="1"/>
  <c r="H109" i="1"/>
  <c r="I109" i="1"/>
  <c r="J109" i="1"/>
  <c r="K109" i="1"/>
  <c r="F61" i="1"/>
  <c r="G61" i="1"/>
  <c r="H61" i="1"/>
  <c r="I61" i="1"/>
  <c r="J61" i="1"/>
  <c r="K61" i="1"/>
  <c r="F209" i="1"/>
  <c r="G209" i="1"/>
  <c r="H209" i="1"/>
  <c r="I209" i="1"/>
  <c r="J209" i="1"/>
  <c r="K209" i="1"/>
  <c r="F21" i="1"/>
  <c r="G21" i="1"/>
  <c r="H21" i="1"/>
  <c r="I21" i="1"/>
  <c r="J21" i="1"/>
  <c r="K21" i="1"/>
  <c r="F208" i="1"/>
  <c r="G208" i="1"/>
  <c r="H208" i="1"/>
  <c r="I208" i="1"/>
  <c r="J208" i="1"/>
  <c r="K208" i="1"/>
  <c r="F171" i="1"/>
  <c r="G171" i="1"/>
  <c r="H171" i="1"/>
  <c r="I171" i="1"/>
  <c r="J171" i="1"/>
  <c r="K171" i="1"/>
  <c r="F230" i="1"/>
  <c r="G230" i="1"/>
  <c r="H230" i="1"/>
  <c r="I230" i="1"/>
  <c r="J230" i="1"/>
  <c r="K230" i="1"/>
  <c r="F229" i="1"/>
  <c r="G229" i="1"/>
  <c r="H229" i="1"/>
  <c r="I229" i="1"/>
  <c r="J229" i="1"/>
  <c r="K22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207" i="1"/>
  <c r="G207" i="1"/>
  <c r="H207" i="1"/>
  <c r="I207" i="1"/>
  <c r="J207" i="1"/>
  <c r="K207" i="1"/>
  <c r="F206" i="1"/>
  <c r="G206" i="1"/>
  <c r="H206" i="1"/>
  <c r="I206" i="1"/>
  <c r="J206" i="1"/>
  <c r="K206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205" i="1"/>
  <c r="G205" i="1"/>
  <c r="H205" i="1"/>
  <c r="I205" i="1"/>
  <c r="J205" i="1"/>
  <c r="K205" i="1"/>
  <c r="F102" i="1"/>
  <c r="G102" i="1"/>
  <c r="H102" i="1"/>
  <c r="I102" i="1"/>
  <c r="J102" i="1"/>
  <c r="K102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F168" i="1"/>
  <c r="G168" i="1"/>
  <c r="H168" i="1"/>
  <c r="I168" i="1"/>
  <c r="J168" i="1"/>
  <c r="K168" i="1"/>
  <c r="A109" i="1"/>
  <c r="A61" i="1"/>
  <c r="A209" i="1"/>
  <c r="A21" i="1"/>
  <c r="A208" i="1"/>
  <c r="A171" i="1"/>
  <c r="A230" i="1"/>
  <c r="A229" i="1"/>
  <c r="A108" i="1"/>
  <c r="A107" i="1"/>
  <c r="A170" i="1"/>
  <c r="A169" i="1"/>
  <c r="A207" i="1"/>
  <c r="A206" i="1"/>
  <c r="A106" i="1"/>
  <c r="A105" i="1"/>
  <c r="A104" i="1"/>
  <c r="A103" i="1"/>
  <c r="A205" i="1"/>
  <c r="A102" i="1"/>
  <c r="A204" i="1"/>
  <c r="A203" i="1"/>
  <c r="A168" i="1"/>
  <c r="F101" i="1" l="1"/>
  <c r="G101" i="1"/>
  <c r="H101" i="1"/>
  <c r="I101" i="1"/>
  <c r="J101" i="1"/>
  <c r="K101" i="1"/>
  <c r="F202" i="1"/>
  <c r="G202" i="1"/>
  <c r="H202" i="1"/>
  <c r="I202" i="1"/>
  <c r="J202" i="1"/>
  <c r="K202" i="1"/>
  <c r="F161" i="1"/>
  <c r="G161" i="1"/>
  <c r="H161" i="1"/>
  <c r="I161" i="1"/>
  <c r="J161" i="1"/>
  <c r="K161" i="1"/>
  <c r="F27" i="1"/>
  <c r="G27" i="1"/>
  <c r="H27" i="1"/>
  <c r="I27" i="1"/>
  <c r="J27" i="1"/>
  <c r="K27" i="1"/>
  <c r="F201" i="1"/>
  <c r="G201" i="1"/>
  <c r="H201" i="1"/>
  <c r="I201" i="1"/>
  <c r="J201" i="1"/>
  <c r="K201" i="1"/>
  <c r="F56" i="1"/>
  <c r="G56" i="1"/>
  <c r="H56" i="1"/>
  <c r="I56" i="1"/>
  <c r="J56" i="1"/>
  <c r="K56" i="1"/>
  <c r="A101" i="1"/>
  <c r="A202" i="1"/>
  <c r="A161" i="1"/>
  <c r="A27" i="1"/>
  <c r="A201" i="1"/>
  <c r="A56" i="1"/>
  <c r="F150" i="1" l="1"/>
  <c r="G150" i="1"/>
  <c r="H150" i="1"/>
  <c r="I150" i="1"/>
  <c r="J150" i="1"/>
  <c r="K150" i="1"/>
  <c r="F20" i="1"/>
  <c r="G20" i="1"/>
  <c r="H20" i="1"/>
  <c r="I20" i="1"/>
  <c r="J20" i="1"/>
  <c r="K2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9" i="1"/>
  <c r="G19" i="1"/>
  <c r="H19" i="1"/>
  <c r="I19" i="1"/>
  <c r="J19" i="1"/>
  <c r="K19" i="1"/>
  <c r="F147" i="1"/>
  <c r="G147" i="1"/>
  <c r="H147" i="1"/>
  <c r="I147" i="1"/>
  <c r="J147" i="1"/>
  <c r="K147" i="1"/>
  <c r="F18" i="1"/>
  <c r="G18" i="1"/>
  <c r="H18" i="1"/>
  <c r="I18" i="1"/>
  <c r="J18" i="1"/>
  <c r="K18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7" i="1"/>
  <c r="G17" i="1"/>
  <c r="H17" i="1"/>
  <c r="I17" i="1"/>
  <c r="J17" i="1"/>
  <c r="K17" i="1"/>
  <c r="F16" i="1"/>
  <c r="G16" i="1"/>
  <c r="H16" i="1"/>
  <c r="I16" i="1"/>
  <c r="J16" i="1"/>
  <c r="K16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35" i="1"/>
  <c r="G35" i="1"/>
  <c r="H35" i="1"/>
  <c r="I35" i="1"/>
  <c r="J35" i="1"/>
  <c r="K35" i="1"/>
  <c r="F200" i="1"/>
  <c r="G200" i="1"/>
  <c r="H200" i="1"/>
  <c r="I200" i="1"/>
  <c r="J200" i="1"/>
  <c r="K200" i="1"/>
  <c r="F100" i="1"/>
  <c r="G100" i="1"/>
  <c r="H100" i="1"/>
  <c r="I100" i="1"/>
  <c r="J100" i="1"/>
  <c r="K100" i="1"/>
  <c r="F199" i="1"/>
  <c r="G199" i="1"/>
  <c r="H199" i="1"/>
  <c r="I199" i="1"/>
  <c r="J199" i="1"/>
  <c r="K199" i="1"/>
  <c r="F99" i="1"/>
  <c r="G99" i="1"/>
  <c r="H99" i="1"/>
  <c r="I99" i="1"/>
  <c r="J99" i="1"/>
  <c r="K99" i="1"/>
  <c r="F178" i="1"/>
  <c r="G178" i="1"/>
  <c r="H178" i="1"/>
  <c r="I178" i="1"/>
  <c r="J178" i="1"/>
  <c r="K178" i="1"/>
  <c r="F55" i="1"/>
  <c r="G55" i="1"/>
  <c r="H55" i="1"/>
  <c r="I55" i="1"/>
  <c r="J55" i="1"/>
  <c r="K55" i="1"/>
  <c r="F198" i="1"/>
  <c r="G198" i="1"/>
  <c r="H198" i="1"/>
  <c r="I198" i="1"/>
  <c r="J198" i="1"/>
  <c r="K198" i="1"/>
  <c r="F177" i="1"/>
  <c r="G177" i="1"/>
  <c r="H177" i="1"/>
  <c r="I177" i="1"/>
  <c r="J177" i="1"/>
  <c r="K177" i="1"/>
  <c r="F98" i="1"/>
  <c r="G98" i="1"/>
  <c r="H98" i="1"/>
  <c r="I98" i="1"/>
  <c r="J98" i="1"/>
  <c r="K98" i="1"/>
  <c r="F197" i="1"/>
  <c r="G197" i="1"/>
  <c r="H197" i="1"/>
  <c r="I197" i="1"/>
  <c r="J197" i="1"/>
  <c r="K197" i="1"/>
  <c r="F54" i="1"/>
  <c r="G54" i="1"/>
  <c r="H54" i="1"/>
  <c r="I54" i="1"/>
  <c r="J54" i="1"/>
  <c r="K54" i="1"/>
  <c r="F196" i="1"/>
  <c r="G196" i="1"/>
  <c r="H196" i="1"/>
  <c r="I196" i="1"/>
  <c r="J196" i="1"/>
  <c r="K196" i="1"/>
  <c r="F53" i="1"/>
  <c r="G53" i="1"/>
  <c r="H53" i="1"/>
  <c r="I53" i="1"/>
  <c r="J53" i="1"/>
  <c r="K53" i="1"/>
  <c r="F97" i="1"/>
  <c r="G97" i="1"/>
  <c r="H97" i="1"/>
  <c r="I97" i="1"/>
  <c r="J97" i="1"/>
  <c r="K97" i="1"/>
  <c r="F96" i="1"/>
  <c r="G96" i="1"/>
  <c r="H96" i="1"/>
  <c r="I96" i="1"/>
  <c r="J96" i="1"/>
  <c r="K96" i="1"/>
  <c r="F195" i="1"/>
  <c r="G195" i="1"/>
  <c r="H195" i="1"/>
  <c r="I195" i="1"/>
  <c r="J195" i="1"/>
  <c r="K195" i="1"/>
  <c r="F176" i="1"/>
  <c r="G176" i="1"/>
  <c r="H176" i="1"/>
  <c r="I176" i="1"/>
  <c r="J176" i="1"/>
  <c r="K176" i="1"/>
  <c r="F33" i="1"/>
  <c r="G33" i="1"/>
  <c r="H33" i="1"/>
  <c r="I33" i="1"/>
  <c r="J33" i="1"/>
  <c r="K33" i="1"/>
  <c r="F123" i="1"/>
  <c r="G123" i="1"/>
  <c r="H123" i="1"/>
  <c r="I123" i="1"/>
  <c r="J123" i="1"/>
  <c r="K123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32" i="1"/>
  <c r="G32" i="1"/>
  <c r="H32" i="1"/>
  <c r="I32" i="1"/>
  <c r="J32" i="1"/>
  <c r="K32" i="1"/>
  <c r="F31" i="1"/>
  <c r="G31" i="1"/>
  <c r="H31" i="1"/>
  <c r="I31" i="1"/>
  <c r="J31" i="1"/>
  <c r="K31" i="1"/>
  <c r="F38" i="1"/>
  <c r="G38" i="1"/>
  <c r="H38" i="1"/>
  <c r="I38" i="1"/>
  <c r="J38" i="1"/>
  <c r="K38" i="1"/>
  <c r="F41" i="1"/>
  <c r="G41" i="1"/>
  <c r="H41" i="1"/>
  <c r="I41" i="1"/>
  <c r="J41" i="1"/>
  <c r="K41" i="1"/>
  <c r="F167" i="1"/>
  <c r="G167" i="1"/>
  <c r="H167" i="1"/>
  <c r="I167" i="1"/>
  <c r="J167" i="1"/>
  <c r="K167" i="1"/>
  <c r="F40" i="1"/>
  <c r="G40" i="1"/>
  <c r="H40" i="1"/>
  <c r="I40" i="1"/>
  <c r="J40" i="1"/>
  <c r="K40" i="1"/>
  <c r="F166" i="1"/>
  <c r="G166" i="1"/>
  <c r="H166" i="1"/>
  <c r="I166" i="1"/>
  <c r="J166" i="1"/>
  <c r="K166" i="1"/>
  <c r="A150" i="1"/>
  <c r="A20" i="1"/>
  <c r="A149" i="1"/>
  <c r="A148" i="1"/>
  <c r="A19" i="1"/>
  <c r="A147" i="1"/>
  <c r="A18" i="1"/>
  <c r="A146" i="1"/>
  <c r="A145" i="1"/>
  <c r="A17" i="1"/>
  <c r="A16" i="1"/>
  <c r="A144" i="1"/>
  <c r="A143" i="1"/>
  <c r="A142" i="1"/>
  <c r="A35" i="1"/>
  <c r="A200" i="1"/>
  <c r="A100" i="1"/>
  <c r="A199" i="1"/>
  <c r="A99" i="1"/>
  <c r="A178" i="1"/>
  <c r="A55" i="1"/>
  <c r="A198" i="1"/>
  <c r="A177" i="1"/>
  <c r="A98" i="1"/>
  <c r="A197" i="1"/>
  <c r="A54" i="1"/>
  <c r="A196" i="1"/>
  <c r="A53" i="1"/>
  <c r="A97" i="1"/>
  <c r="A96" i="1"/>
  <c r="A195" i="1"/>
  <c r="A176" i="1"/>
  <c r="A33" i="1"/>
  <c r="A123" i="1"/>
  <c r="A141" i="1"/>
  <c r="A140" i="1"/>
  <c r="A139" i="1"/>
  <c r="A32" i="1"/>
  <c r="A31" i="1"/>
  <c r="A38" i="1"/>
  <c r="A41" i="1"/>
  <c r="A167" i="1"/>
  <c r="A40" i="1"/>
  <c r="A166" i="1"/>
  <c r="K43" i="1" l="1"/>
  <c r="F15" i="1" l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95" i="1"/>
  <c r="G95" i="1"/>
  <c r="H95" i="1"/>
  <c r="I95" i="1"/>
  <c r="J95" i="1"/>
  <c r="K95" i="1"/>
  <c r="F228" i="1"/>
  <c r="G228" i="1"/>
  <c r="H228" i="1"/>
  <c r="I228" i="1"/>
  <c r="J228" i="1"/>
  <c r="K228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A15" i="1"/>
  <c r="A14" i="1"/>
  <c r="A13" i="1"/>
  <c r="A95" i="1"/>
  <c r="A228" i="1"/>
  <c r="A94" i="1"/>
  <c r="A93" i="1"/>
  <c r="A92" i="1"/>
  <c r="A91" i="1"/>
  <c r="A90" i="1"/>
  <c r="A194" i="1"/>
  <c r="A193" i="1"/>
  <c r="A30" i="1"/>
  <c r="A66" i="1"/>
  <c r="A89" i="1"/>
  <c r="A192" i="1"/>
  <c r="A88" i="1"/>
  <c r="A52" i="1"/>
  <c r="A87" i="1"/>
  <c r="A191" i="1"/>
  <c r="A86" i="1"/>
  <c r="A85" i="1"/>
  <c r="A190" i="1"/>
  <c r="A227" i="1"/>
  <c r="A183" i="1"/>
  <c r="A84" i="1"/>
  <c r="A122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30" i="1"/>
  <c r="G30" i="1"/>
  <c r="H30" i="1"/>
  <c r="I30" i="1"/>
  <c r="J30" i="1"/>
  <c r="K30" i="1"/>
  <c r="F66" i="1"/>
  <c r="G66" i="1"/>
  <c r="H66" i="1"/>
  <c r="I66" i="1"/>
  <c r="J66" i="1"/>
  <c r="K66" i="1"/>
  <c r="F89" i="1"/>
  <c r="G89" i="1"/>
  <c r="H89" i="1"/>
  <c r="I89" i="1"/>
  <c r="J89" i="1"/>
  <c r="K89" i="1"/>
  <c r="F192" i="1"/>
  <c r="G192" i="1"/>
  <c r="H192" i="1"/>
  <c r="I192" i="1"/>
  <c r="J192" i="1"/>
  <c r="K192" i="1"/>
  <c r="F88" i="1"/>
  <c r="G88" i="1"/>
  <c r="H88" i="1"/>
  <c r="I88" i="1"/>
  <c r="J88" i="1"/>
  <c r="K88" i="1"/>
  <c r="F52" i="1"/>
  <c r="G52" i="1"/>
  <c r="H52" i="1"/>
  <c r="I52" i="1"/>
  <c r="J52" i="1"/>
  <c r="K52" i="1"/>
  <c r="F87" i="1"/>
  <c r="G87" i="1"/>
  <c r="H87" i="1"/>
  <c r="I87" i="1"/>
  <c r="J87" i="1"/>
  <c r="K87" i="1"/>
  <c r="F191" i="1"/>
  <c r="G191" i="1"/>
  <c r="H191" i="1"/>
  <c r="I191" i="1"/>
  <c r="J191" i="1"/>
  <c r="K191" i="1"/>
  <c r="F86" i="1"/>
  <c r="G86" i="1"/>
  <c r="H86" i="1"/>
  <c r="I86" i="1"/>
  <c r="J86" i="1"/>
  <c r="K86" i="1"/>
  <c r="F85" i="1"/>
  <c r="G85" i="1"/>
  <c r="H85" i="1"/>
  <c r="I85" i="1"/>
  <c r="J85" i="1"/>
  <c r="K85" i="1"/>
  <c r="F190" i="1"/>
  <c r="G190" i="1"/>
  <c r="H190" i="1"/>
  <c r="I190" i="1"/>
  <c r="J190" i="1"/>
  <c r="K190" i="1"/>
  <c r="F227" i="1"/>
  <c r="G227" i="1"/>
  <c r="H227" i="1"/>
  <c r="I227" i="1"/>
  <c r="J227" i="1"/>
  <c r="K227" i="1"/>
  <c r="F183" i="1"/>
  <c r="G183" i="1"/>
  <c r="H183" i="1"/>
  <c r="I183" i="1"/>
  <c r="J183" i="1"/>
  <c r="K183" i="1"/>
  <c r="F84" i="1"/>
  <c r="G84" i="1"/>
  <c r="H84" i="1"/>
  <c r="I84" i="1"/>
  <c r="J84" i="1"/>
  <c r="K84" i="1"/>
  <c r="F122" i="1"/>
  <c r="G122" i="1"/>
  <c r="H122" i="1"/>
  <c r="I122" i="1"/>
  <c r="J122" i="1"/>
  <c r="K122" i="1"/>
  <c r="A120" i="1"/>
  <c r="A138" i="1"/>
  <c r="A137" i="1"/>
  <c r="A12" i="1"/>
  <c r="A136" i="1"/>
  <c r="A135" i="1"/>
  <c r="A11" i="1"/>
  <c r="A134" i="1"/>
  <c r="A10" i="1"/>
  <c r="A51" i="1"/>
  <c r="A83" i="1"/>
  <c r="A82" i="1"/>
  <c r="A189" i="1"/>
  <c r="A81" i="1"/>
  <c r="A188" i="1"/>
  <c r="A80" i="1"/>
  <c r="A79" i="1"/>
  <c r="A78" i="1"/>
  <c r="A121" i="1"/>
  <c r="A29" i="1"/>
  <c r="A77" i="1"/>
  <c r="A76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2" i="1"/>
  <c r="G12" i="1"/>
  <c r="H12" i="1"/>
  <c r="I12" i="1"/>
  <c r="J12" i="1"/>
  <c r="K12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1" i="1"/>
  <c r="G11" i="1"/>
  <c r="H11" i="1"/>
  <c r="I11" i="1"/>
  <c r="J11" i="1"/>
  <c r="K11" i="1"/>
  <c r="F134" i="1"/>
  <c r="G134" i="1"/>
  <c r="H134" i="1"/>
  <c r="I134" i="1"/>
  <c r="J134" i="1"/>
  <c r="K134" i="1"/>
  <c r="F10" i="1"/>
  <c r="G10" i="1"/>
  <c r="H10" i="1"/>
  <c r="I10" i="1"/>
  <c r="J10" i="1"/>
  <c r="K10" i="1"/>
  <c r="F51" i="1"/>
  <c r="G51" i="1"/>
  <c r="H51" i="1"/>
  <c r="I51" i="1"/>
  <c r="J51" i="1"/>
  <c r="K51" i="1"/>
  <c r="F83" i="1"/>
  <c r="G83" i="1"/>
  <c r="H83" i="1"/>
  <c r="I83" i="1"/>
  <c r="J83" i="1"/>
  <c r="K83" i="1"/>
  <c r="F82" i="1"/>
  <c r="G82" i="1"/>
  <c r="H82" i="1"/>
  <c r="I82" i="1"/>
  <c r="J82" i="1"/>
  <c r="K82" i="1"/>
  <c r="F189" i="1"/>
  <c r="G189" i="1"/>
  <c r="H189" i="1"/>
  <c r="I189" i="1"/>
  <c r="J189" i="1"/>
  <c r="K189" i="1"/>
  <c r="F81" i="1"/>
  <c r="G81" i="1"/>
  <c r="H81" i="1"/>
  <c r="I81" i="1"/>
  <c r="J81" i="1"/>
  <c r="K81" i="1"/>
  <c r="F188" i="1"/>
  <c r="G188" i="1"/>
  <c r="H188" i="1"/>
  <c r="I188" i="1"/>
  <c r="J188" i="1"/>
  <c r="K188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121" i="1"/>
  <c r="G121" i="1"/>
  <c r="H121" i="1"/>
  <c r="I121" i="1"/>
  <c r="J121" i="1"/>
  <c r="K121" i="1"/>
  <c r="F29" i="1"/>
  <c r="G29" i="1"/>
  <c r="H29" i="1"/>
  <c r="I29" i="1"/>
  <c r="J29" i="1"/>
  <c r="K29" i="1"/>
  <c r="F77" i="1"/>
  <c r="G77" i="1"/>
  <c r="H77" i="1"/>
  <c r="I77" i="1"/>
  <c r="J77" i="1"/>
  <c r="K77" i="1"/>
  <c r="F76" i="1"/>
  <c r="G76" i="1"/>
  <c r="H76" i="1"/>
  <c r="I76" i="1"/>
  <c r="J76" i="1"/>
  <c r="K76" i="1"/>
  <c r="A42" i="1"/>
  <c r="F42" i="1"/>
  <c r="G42" i="1"/>
  <c r="H42" i="1"/>
  <c r="I42" i="1"/>
  <c r="J42" i="1"/>
  <c r="K42" i="1"/>
  <c r="F120" i="1" l="1"/>
  <c r="G120" i="1"/>
  <c r="H120" i="1"/>
  <c r="I120" i="1"/>
  <c r="J120" i="1"/>
  <c r="K120" i="1"/>
  <c r="A119" i="1" l="1"/>
  <c r="A39" i="1"/>
  <c r="A133" i="1"/>
  <c r="A132" i="1"/>
  <c r="A131" i="1"/>
  <c r="A130" i="1"/>
  <c r="F119" i="1"/>
  <c r="G119" i="1"/>
  <c r="H119" i="1"/>
  <c r="I119" i="1"/>
  <c r="J119" i="1"/>
  <c r="K119" i="1"/>
  <c r="F39" i="1"/>
  <c r="G39" i="1"/>
  <c r="H39" i="1"/>
  <c r="I39" i="1"/>
  <c r="J39" i="1"/>
  <c r="K39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A187" i="1"/>
  <c r="A118" i="1"/>
  <c r="A75" i="1"/>
  <c r="A74" i="1"/>
  <c r="A73" i="1"/>
  <c r="A9" i="1"/>
  <c r="A48" i="1"/>
  <c r="A129" i="1"/>
  <c r="A8" i="1"/>
  <c r="A226" i="1"/>
  <c r="A117" i="1"/>
  <c r="A116" i="1"/>
  <c r="A72" i="1"/>
  <c r="F187" i="1"/>
  <c r="G187" i="1"/>
  <c r="H187" i="1"/>
  <c r="I187" i="1"/>
  <c r="J187" i="1"/>
  <c r="K187" i="1"/>
  <c r="F118" i="1"/>
  <c r="G118" i="1"/>
  <c r="H118" i="1"/>
  <c r="I118" i="1"/>
  <c r="J118" i="1"/>
  <c r="K118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9" i="1"/>
  <c r="G9" i="1"/>
  <c r="H9" i="1"/>
  <c r="I9" i="1"/>
  <c r="J9" i="1"/>
  <c r="K9" i="1"/>
  <c r="F48" i="1"/>
  <c r="G48" i="1"/>
  <c r="H48" i="1"/>
  <c r="I48" i="1"/>
  <c r="J48" i="1"/>
  <c r="K48" i="1"/>
  <c r="F129" i="1"/>
  <c r="G129" i="1"/>
  <c r="H129" i="1"/>
  <c r="I129" i="1"/>
  <c r="J129" i="1"/>
  <c r="K129" i="1"/>
  <c r="F8" i="1"/>
  <c r="G8" i="1"/>
  <c r="H8" i="1"/>
  <c r="I8" i="1"/>
  <c r="J8" i="1"/>
  <c r="K8" i="1"/>
  <c r="F226" i="1"/>
  <c r="G226" i="1"/>
  <c r="H226" i="1"/>
  <c r="I226" i="1"/>
  <c r="J226" i="1"/>
  <c r="K226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72" i="1"/>
  <c r="G72" i="1"/>
  <c r="H72" i="1"/>
  <c r="I72" i="1"/>
  <c r="J72" i="1"/>
  <c r="K72" i="1"/>
  <c r="F225" i="1" l="1"/>
  <c r="G225" i="1"/>
  <c r="H225" i="1"/>
  <c r="I225" i="1"/>
  <c r="J225" i="1"/>
  <c r="K225" i="1"/>
  <c r="F182" i="1"/>
  <c r="G182" i="1"/>
  <c r="H182" i="1"/>
  <c r="I182" i="1"/>
  <c r="J182" i="1"/>
  <c r="K182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181" i="1"/>
  <c r="G181" i="1"/>
  <c r="H181" i="1"/>
  <c r="I181" i="1"/>
  <c r="J181" i="1"/>
  <c r="K181" i="1"/>
  <c r="F7" i="1"/>
  <c r="G7" i="1"/>
  <c r="H7" i="1"/>
  <c r="I7" i="1"/>
  <c r="J7" i="1"/>
  <c r="K7" i="1"/>
  <c r="F175" i="1"/>
  <c r="G175" i="1"/>
  <c r="H175" i="1"/>
  <c r="I175" i="1"/>
  <c r="J175" i="1"/>
  <c r="K175" i="1"/>
  <c r="F50" i="1"/>
  <c r="G50" i="1"/>
  <c r="H50" i="1"/>
  <c r="I50" i="1"/>
  <c r="J50" i="1"/>
  <c r="K50" i="1"/>
  <c r="F47" i="1"/>
  <c r="G47" i="1"/>
  <c r="H47" i="1"/>
  <c r="I47" i="1"/>
  <c r="J47" i="1"/>
  <c r="K47" i="1"/>
  <c r="F46" i="1"/>
  <c r="G46" i="1"/>
  <c r="H46" i="1"/>
  <c r="I46" i="1"/>
  <c r="J46" i="1"/>
  <c r="K46" i="1"/>
  <c r="F28" i="1"/>
  <c r="G28" i="1"/>
  <c r="H28" i="1"/>
  <c r="I28" i="1"/>
  <c r="J28" i="1"/>
  <c r="K28" i="1"/>
  <c r="F6" i="1"/>
  <c r="G6" i="1"/>
  <c r="H6" i="1"/>
  <c r="I6" i="1"/>
  <c r="J6" i="1"/>
  <c r="K6" i="1"/>
  <c r="F186" i="1"/>
  <c r="G186" i="1"/>
  <c r="H186" i="1"/>
  <c r="I186" i="1"/>
  <c r="J186" i="1"/>
  <c r="K186" i="1"/>
  <c r="A225" i="1"/>
  <c r="A182" i="1"/>
  <c r="A65" i="1"/>
  <c r="A64" i="1"/>
  <c r="A63" i="1"/>
  <c r="A62" i="1"/>
  <c r="A181" i="1"/>
  <c r="A7" i="1"/>
  <c r="A175" i="1"/>
  <c r="A50" i="1"/>
  <c r="A47" i="1"/>
  <c r="A46" i="1"/>
  <c r="A28" i="1"/>
  <c r="A6" i="1"/>
  <c r="A186" i="1"/>
  <c r="F128" i="1" l="1"/>
  <c r="G128" i="1"/>
  <c r="H128" i="1"/>
  <c r="I128" i="1"/>
  <c r="J128" i="1"/>
  <c r="K128" i="1"/>
  <c r="A128" i="1"/>
  <c r="A174" i="1" l="1"/>
  <c r="F174" i="1"/>
  <c r="G174" i="1"/>
  <c r="H174" i="1"/>
  <c r="I174" i="1"/>
  <c r="J174" i="1"/>
  <c r="K174" i="1"/>
  <c r="A69" i="1"/>
  <c r="F69" i="1"/>
  <c r="G69" i="1"/>
  <c r="H69" i="1"/>
  <c r="I69" i="1"/>
  <c r="J69" i="1"/>
  <c r="K69" i="1"/>
  <c r="F71" i="1" l="1"/>
  <c r="G71" i="1"/>
  <c r="H71" i="1"/>
  <c r="I71" i="1"/>
  <c r="J71" i="1"/>
  <c r="K71" i="1"/>
  <c r="F127" i="1"/>
  <c r="G127" i="1"/>
  <c r="H127" i="1"/>
  <c r="I127" i="1"/>
  <c r="J127" i="1"/>
  <c r="K127" i="1"/>
  <c r="A37" i="1"/>
  <c r="A71" i="1"/>
  <c r="A127" i="1"/>
  <c r="A224" i="1" l="1"/>
  <c r="F224" i="1"/>
  <c r="G224" i="1"/>
  <c r="H224" i="1"/>
  <c r="I224" i="1"/>
  <c r="J224" i="1"/>
  <c r="K224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K37" i="1"/>
  <c r="J37" i="1"/>
  <c r="I37" i="1"/>
  <c r="H37" i="1"/>
  <c r="G37" i="1"/>
  <c r="F37" i="1"/>
  <c r="A36" i="1" l="1"/>
  <c r="F36" i="1"/>
  <c r="G36" i="1"/>
  <c r="H36" i="1"/>
  <c r="I36" i="1"/>
  <c r="J36" i="1"/>
  <c r="K36" i="1"/>
  <c r="F70" i="1" l="1"/>
  <c r="G70" i="1"/>
  <c r="H70" i="1"/>
  <c r="I70" i="1"/>
  <c r="J70" i="1"/>
  <c r="K70" i="1"/>
  <c r="F185" i="1"/>
  <c r="G185" i="1"/>
  <c r="H185" i="1"/>
  <c r="I185" i="1"/>
  <c r="J185" i="1"/>
  <c r="K185" i="1"/>
  <c r="F45" i="1"/>
  <c r="G45" i="1"/>
  <c r="H45" i="1"/>
  <c r="I45" i="1"/>
  <c r="J45" i="1"/>
  <c r="K45" i="1"/>
  <c r="F44" i="1"/>
  <c r="G44" i="1"/>
  <c r="H44" i="1"/>
  <c r="I44" i="1"/>
  <c r="J44" i="1"/>
  <c r="K44" i="1"/>
  <c r="F113" i="1"/>
  <c r="G113" i="1"/>
  <c r="H113" i="1"/>
  <c r="I113" i="1"/>
  <c r="J113" i="1"/>
  <c r="K113" i="1"/>
  <c r="F49" i="1"/>
  <c r="G49" i="1"/>
  <c r="H49" i="1"/>
  <c r="I49" i="1"/>
  <c r="J49" i="1"/>
  <c r="K49" i="1"/>
  <c r="F184" i="1"/>
  <c r="G184" i="1"/>
  <c r="H184" i="1"/>
  <c r="I184" i="1"/>
  <c r="J184" i="1"/>
  <c r="K184" i="1"/>
  <c r="A70" i="1"/>
  <c r="A185" i="1"/>
  <c r="A45" i="1"/>
  <c r="A44" i="1"/>
  <c r="A113" i="1"/>
  <c r="A49" i="1"/>
  <c r="A184" i="1"/>
  <c r="A5" i="1" l="1"/>
  <c r="F5" i="1"/>
  <c r="G5" i="1"/>
  <c r="H5" i="1"/>
  <c r="I5" i="1"/>
  <c r="J5" i="1"/>
  <c r="K5" i="1"/>
  <c r="A43" i="1"/>
  <c r="F43" i="1"/>
  <c r="G43" i="1"/>
  <c r="H43" i="1"/>
  <c r="I43" i="1"/>
  <c r="J43" i="1"/>
  <c r="A126" i="1"/>
  <c r="F126" i="1"/>
  <c r="G126" i="1"/>
  <c r="H126" i="1"/>
  <c r="I126" i="1"/>
  <c r="J126" i="1"/>
  <c r="K126" i="1"/>
  <c r="A173" i="1"/>
  <c r="F173" i="1"/>
  <c r="G173" i="1"/>
  <c r="H173" i="1"/>
  <c r="I173" i="1"/>
  <c r="J173" i="1"/>
  <c r="K173" i="1"/>
  <c r="F125" i="1" l="1"/>
  <c r="G125" i="1"/>
  <c r="H125" i="1"/>
  <c r="I125" i="1"/>
  <c r="J125" i="1"/>
  <c r="K125" i="1"/>
  <c r="A125" i="1"/>
  <c r="A124" i="1" l="1"/>
  <c r="F124" i="1"/>
  <c r="G124" i="1"/>
  <c r="H124" i="1"/>
  <c r="I124" i="1"/>
  <c r="J124" i="1"/>
  <c r="K124" i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<sst xmlns="http://schemas.openxmlformats.org/spreadsheetml/2006/main" count="14720" uniqueCount="2814">
  <si>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</si>
  <si>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</si>
  <si>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</si>
  <si>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</si>
  <si>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</si>
  <si>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</si>
  <si>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</si>
  <si>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</si>
  <si>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</si>
  <si>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</si>
  <si>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</si>
  <si>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</si>
  <si>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</si>
  <si>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</si>
  <si>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</si>
  <si>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</si>
  <si>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</si>
  <si>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</si>
  <si>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</si>
  <si>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</si>
  <si>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</si>
  <si>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</si>
  <si>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</si>
  <si>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</si>
  <si>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</si>
  <si>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</si>
  <si>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</si>
  <si>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</si>
  <si>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</si>
  <si>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</si>
  <si>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</si>
  <si>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</si>
  <si>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</si>
  <si>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</si>
  <si>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</si>
  <si>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</si>
  <si>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</si>
  <si>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</si>
  <si>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</si>
  <si>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</si>
  <si>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</si>
  <si>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</si>
  <si>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</si>
  <si>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</si>
  <si>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</si>
  <si>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</si>
  <si>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</si>
  <si>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</si>
  <si>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</si>
  <si>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</si>
  <si>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</si>
  <si>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</si>
  <si>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</si>
  <si>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</si>
  <si>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</si>
  <si>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</si>
  <si>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</si>
  <si>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</si>
  <si>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</si>
  <si>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</si>
  <si>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</si>
  <si>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</si>
  <si>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</si>
  <si>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</si>
  <si>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</si>
  <si>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</si>
  <si>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</si>
  <si>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</si>
  <si>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</si>
  <si>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</si>
  <si>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</si>
  <si>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</si>
  <si>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</si>
  <si>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</si>
  <si>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</si>
  <si>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</si>
  <si>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</si>
  <si>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</si>
  <si>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</si>
  <si>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</si>
  <si>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</si>
  <si>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</si>
  <si>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</si>
  <si>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</si>
  <si>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</si>
  <si>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</si>
  <si>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</si>
  <si>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</si>
  <si>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</si>
  <si>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</si>
  <si>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</si>
  <si>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</si>
  <si>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</si>
  <si>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</si>
  <si>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</si>
  <si>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</si>
  <si>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</si>
  <si>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</si>
  <si>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</si>
  <si>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</si>
  <si>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</si>
  <si>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</si>
  <si>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</si>
  <si>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</si>
  <si>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</si>
  <si>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</si>
  <si>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</si>
  <si>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</si>
  <si>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</si>
  <si>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</si>
  <si>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</si>
  <si>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</si>
  <si>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</si>
  <si>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</si>
  <si>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</si>
  <si>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</si>
  <si>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</si>
  <si>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</si>
  <si>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</si>
  <si>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</si>
  <si>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</si>
  <si>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</si>
  <si>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</si>
  <si>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</si>
  <si>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</si>
  <si>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</si>
  <si>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</si>
  <si>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</si>
  <si>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</si>
  <si>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</si>
  <si>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</si>
  <si>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</si>
  <si>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</si>
  <si>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</si>
  <si>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</si>
  <si>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</si>
  <si>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</si>
  <si>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</si>
  <si>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</si>
  <si>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</si>
  <si>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</si>
  <si>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</si>
  <si>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</si>
  <si>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</si>
  <si>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</si>
  <si>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</si>
  <si>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</si>
  <si>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</si>
  <si>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</si>
  <si>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</si>
  <si>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</si>
  <si>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</si>
  <si>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</si>
  <si>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</si>
  <si>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</si>
  <si>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</si>
  <si>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</si>
  <si>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</si>
  <si>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</si>
  <si>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</si>
  <si>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</si>
  <si>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</si>
  <si>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</si>
  <si>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</si>
  <si>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</si>
  <si>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</si>
  <si>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</si>
  <si>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</si>
  <si>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</si>
  <si>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</si>
  <si>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</si>
  <si>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</si>
  <si>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</si>
  <si>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</si>
  <si>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</si>
  <si>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</si>
  <si>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</si>
  <si>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</si>
  <si>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</si>
  <si>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</si>
  <si>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</si>
  <si>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</si>
  <si>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</si>
  <si>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</si>
  <si>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</si>
  <si>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</si>
  <si>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</si>
  <si>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</si>
  <si>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</si>
  <si>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</si>
  <si>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</si>
  <si>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</si>
  <si>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</si>
  <si>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</si>
  <si>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</si>
  <si>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</si>
  <si>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</si>
  <si>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</si>
  <si>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</si>
  <si>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</si>
  <si>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</si>
  <si>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</si>
  <si>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</si>
  <si>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</si>
  <si>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</si>
  <si>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</si>
  <si>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</si>
  <si>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</si>
  <si>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</si>
  <si>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</si>
  <si>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</si>
  <si>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</si>
  <si>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</si>
  <si>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</si>
  <si>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</si>
  <si>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</si>
  <si>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</si>
  <si>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</si>
  <si>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</si>
  <si>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</si>
  <si>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</si>
  <si>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</si>
  <si>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</si>
  <si>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</si>
  <si>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</si>
  <si>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</si>
  <si>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</si>
  <si>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</si>
  <si>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</si>
  <si>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</si>
  <si>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</si>
  <si>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</si>
  <si>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</si>
  <si>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</si>
  <si>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</si>
  <si>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</si>
  <si>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</si>
  <si>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</si>
  <si>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</si>
  <si>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</si>
  <si>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</si>
  <si>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</si>
  <si>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</si>
  <si>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</si>
  <si>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</si>
  <si>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</si>
  <si>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</si>
  <si>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</si>
  <si>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</si>
  <si>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</si>
  <si>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</si>
  <si>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</si>
  <si>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</si>
  <si>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</si>
  <si>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</si>
  <si>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</si>
  <si>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</si>
  <si>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</si>
  <si>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</si>
  <si>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</si>
  <si>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</si>
  <si>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</si>
  <si>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</si>
  <si>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</si>
  <si>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</si>
  <si>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</si>
  <si>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</si>
  <si>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</si>
  <si>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</si>
  <si>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</si>
  <si>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</si>
  <si>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</si>
  <si>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</si>
  <si>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</si>
  <si>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</si>
  <si>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</si>
  <si>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</si>
  <si>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</si>
  <si>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</si>
  <si>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</si>
  <si>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</si>
  <si>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</si>
  <si>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</si>
  <si>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</si>
  <si>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</si>
  <si>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</si>
  <si>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</si>
  <si>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</si>
  <si>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</si>
  <si>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</si>
  <si>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</si>
  <si>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</si>
  <si>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</si>
  <si>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</si>
  <si>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</si>
  <si>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</si>
  <si>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</si>
  <si>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</si>
  <si>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</si>
  <si>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</si>
  <si>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</si>
  <si>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</si>
  <si>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</si>
  <si>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</si>
  <si>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</si>
  <si>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</si>
  <si>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</si>
  <si>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</si>
  <si>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</si>
  <si>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</si>
  <si>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</si>
  <si>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</si>
  <si>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</si>
  <si>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</si>
  <si>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</si>
  <si>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</si>
  <si>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</si>
  <si>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</si>
  <si>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</si>
  <si>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</si>
  <si>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</si>
  <si>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</si>
  <si>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</si>
  <si>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</si>
  <si>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</si>
  <si>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</si>
  <si>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</si>
  <si>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</si>
  <si>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</si>
  <si>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</si>
  <si>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</si>
  <si>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</si>
  <si>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</si>
  <si>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</si>
  <si>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</si>
  <si>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</si>
  <si>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</si>
  <si>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</si>
  <si>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</si>
  <si>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</si>
  <si>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</si>
  <si>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</si>
  <si>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</si>
  <si>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</si>
  <si>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</si>
  <si>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</si>
  <si>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</si>
  <si>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</si>
  <si>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</si>
  <si>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</si>
  <si>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</si>
  <si>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</si>
  <si>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</si>
  <si>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</si>
  <si>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</si>
  <si>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</si>
  <si>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</si>
  <si>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</si>
  <si>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</si>
  <si>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</si>
  <si>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</si>
  <si>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</si>
  <si>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</si>
  <si>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</si>
  <si>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</si>
  <si>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</si>
  <si>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</si>
  <si>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</si>
  <si>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</si>
  <si>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</si>
  <si>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</si>
  <si>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</si>
  <si>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</si>
  <si>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</si>
  <si>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</si>
  <si>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</si>
  <si>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</si>
  <si>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</si>
  <si>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</si>
  <si>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</si>
  <si>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</si>
  <si>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</si>
  <si>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</si>
  <si>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</si>
  <si>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</si>
  <si>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</si>
  <si>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</si>
  <si>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</si>
  <si>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</si>
  <si>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</si>
  <si>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</si>
  <si>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</si>
  <si>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</si>
  <si>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</si>
  <si>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</si>
  <si>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</si>
  <si>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</si>
  <si>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</si>
  <si>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</si>
  <si>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</si>
  <si>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</si>
  <si>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</si>
  <si>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</si>
  <si>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</si>
  <si>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</si>
  <si>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</si>
  <si>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</si>
  <si>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</si>
  <si>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</si>
  <si>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</si>
  <si>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</si>
  <si>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</si>
  <si>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</si>
  <si>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</si>
  <si>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</si>
  <si>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</si>
  <si>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</si>
  <si>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</si>
  <si>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</si>
  <si>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</si>
  <si>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</si>
  <si>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</si>
  <si>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</si>
  <si>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</si>
  <si>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</si>
  <si>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</si>
  <si>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</si>
  <si>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</si>
  <si>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</si>
  <si>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</si>
  <si>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</si>
  <si>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</si>
  <si>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</si>
  <si>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</si>
  <si>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</si>
  <si>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</si>
  <si>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</si>
  <si>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</si>
  <si>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</si>
  <si>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</si>
  <si>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</si>
  <si>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</si>
  <si>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</si>
  <si>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</si>
  <si>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</si>
  <si>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</si>
  <si>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</si>
  <si>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</si>
  <si>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</si>
  <si>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</si>
  <si>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</si>
  <si>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</si>
  <si>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</si>
  <si>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</si>
  <si>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</si>
  <si>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</si>
  <si>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</si>
  <si>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</si>
  <si>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</si>
  <si>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</si>
  <si>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</si>
  <si>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</si>
  <si>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</si>
  <si>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</si>
  <si>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</si>
  <si>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</si>
  <si>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</si>
  <si>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</si>
  <si>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</si>
  <si>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</si>
  <si>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</si>
  <si>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</si>
  <si>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</si>
  <si>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</si>
  <si>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</si>
  <si>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</si>
  <si>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</si>
  <si>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</si>
  <si>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</si>
  <si>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</si>
  <si>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</si>
  <si>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</si>
  <si>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</si>
  <si>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</si>
  <si>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</si>
  <si>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</si>
  <si>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</si>
  <si>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</si>
  <si>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</si>
  <si>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</si>
  <si>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</si>
  <si>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</si>
  <si>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</si>
  <si>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</si>
  <si>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</si>
  <si>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</si>
  <si>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</si>
  <si>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</si>
  <si>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</si>
  <si>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</si>
  <si>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</si>
  <si>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</si>
  <si>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</si>
  <si>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</si>
  <si>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</si>
  <si>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</si>
  <si>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</si>
  <si>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</si>
  <si>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</si>
  <si>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</si>
  <si>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</si>
  <si>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</si>
  <si>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</si>
  <si>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</si>
  <si>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</si>
  <si>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</si>
  <si>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</si>
  <si>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</si>
  <si>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</si>
  <si>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</si>
  <si>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</si>
  <si>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</si>
  <si>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</si>
  <si>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</si>
  <si>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</si>
  <si>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</si>
  <si>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</si>
  <si>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</si>
  <si>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</si>
  <si>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</si>
  <si>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</si>
  <si>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</si>
  <si>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</si>
  <si>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</si>
  <si>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</si>
  <si>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</si>
  <si>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</si>
  <si>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</si>
  <si>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</si>
  <si>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</si>
  <si>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</si>
  <si>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</si>
  <si>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</si>
  <si>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</si>
  <si>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</si>
  <si>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</si>
  <si>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</si>
  <si>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</si>
  <si>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</si>
  <si>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</si>
  <si>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</si>
  <si>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</si>
  <si>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</si>
  <si>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</si>
  <si>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</si>
  <si>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</si>
  <si>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</si>
  <si>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</si>
  <si>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</si>
  <si>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</si>
  <si>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</si>
  <si>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</si>
  <si>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</si>
  <si>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</si>
  <si>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</si>
  <si>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</si>
  <si>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</si>
  <si>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</si>
  <si>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</si>
  <si>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</si>
  <si>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</si>
  <si>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</si>
  <si>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</si>
  <si>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</si>
  <si>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</si>
  <si>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</si>
  <si>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</si>
  <si>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</si>
  <si>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</si>
  <si>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</si>
  <si>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</si>
  <si>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</si>
  <si>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</si>
  <si>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</si>
  <si>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</si>
  <si>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</si>
  <si>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</si>
  <si>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</si>
  <si>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</si>
  <si>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</si>
  <si>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</si>
  <si>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</si>
  <si>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</si>
  <si>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</si>
  <si>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</si>
  <si>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</si>
  <si>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</si>
  <si>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</si>
  <si>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</si>
  <si>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</si>
  <si>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</si>
  <si>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</si>
  <si>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</si>
  <si>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</si>
  <si>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</si>
  <si>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</si>
  <si>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</si>
  <si>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</si>
  <si>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</si>
  <si>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</si>
  <si>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</si>
  <si>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</si>
  <si>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</si>
  <si>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</si>
  <si>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</si>
  <si>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</si>
  <si>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</si>
  <si>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</si>
  <si>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</si>
  <si>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</si>
  <si>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</si>
  <si>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</si>
  <si>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</si>
  <si>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</si>
  <si>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</si>
  <si>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</si>
  <si>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</si>
  <si>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</si>
  <si>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</si>
  <si>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</si>
  <si>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</si>
  <si>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</si>
  <si>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</si>
  <si>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</si>
  <si>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</si>
  <si>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</si>
  <si>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</si>
  <si>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</si>
  <si>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</si>
  <si>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</si>
  <si>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</si>
  <si>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</si>
  <si>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</si>
  <si>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</si>
  <si>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</si>
  <si>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</si>
  <si>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</si>
  <si>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</si>
  <si>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</si>
  <si>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</si>
  <si>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</si>
  <si>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</si>
  <si>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</si>
  <si>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</si>
  <si>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</si>
  <si>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</si>
  <si>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</si>
  <si>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</si>
  <si>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</si>
  <si>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</si>
  <si>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</si>
  <si>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</si>
  <si>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</si>
  <si>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</si>
  <si>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</si>
  <si>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</si>
  <si>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</si>
  <si>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</si>
  <si>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</si>
  <si>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</si>
  <si>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</si>
  <si>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</si>
  <si>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</si>
  <si>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</si>
  <si>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</si>
  <si>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</si>
  <si>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</si>
  <si>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</si>
  <si>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</si>
  <si>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</si>
  <si>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</si>
  <si>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</si>
  <si>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</si>
  <si>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</si>
  <si>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</si>
  <si>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</si>
  <si>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</si>
  <si>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</si>
  <si>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</si>
  <si>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</si>
  <si>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</si>
  <si>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</si>
  <si>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</si>
  <si>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</si>
  <si>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</si>
  <si>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</si>
  <si>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</si>
  <si>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</si>
  <si>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</si>
  <si>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</si>
  <si>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</si>
  <si>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</si>
  <si>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</si>
  <si>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</si>
  <si>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</si>
  <si>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</si>
  <si>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</si>
  <si>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</si>
  <si>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</si>
  <si>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</si>
  <si>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</si>
  <si>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</si>
  <si>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</si>
  <si>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</si>
  <si>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</si>
  <si>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</si>
  <si>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</si>
  <si>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</si>
  <si>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</si>
  <si>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</si>
  <si>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</si>
  <si>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</si>
  <si>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</si>
  <si>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</si>
  <si>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</si>
  <si>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</si>
  <si>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</si>
  <si>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</si>
  <si>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</si>
  <si>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</si>
  <si>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</si>
  <si>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</si>
  <si>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</si>
  <si>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</si>
  <si>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</si>
  <si>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</si>
  <si>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</si>
  <si>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</si>
  <si>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</si>
  <si>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</si>
  <si>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</si>
  <si>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</si>
  <si>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</si>
  <si>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</si>
  <si>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</si>
  <si>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</si>
  <si>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</si>
  <si>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</si>
  <si>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</si>
  <si>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</si>
  <si>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</si>
  <si>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</si>
  <si>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</si>
  <si>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</si>
  <si>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</si>
  <si>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</si>
  <si>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</si>
  <si>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</si>
  <si>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</si>
  <si>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</si>
  <si>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</si>
  <si>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</si>
  <si>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</si>
  <si>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</si>
  <si>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</si>
  <si>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</si>
  <si>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</si>
  <si>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</si>
  <si>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</si>
  <si>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</si>
  <si>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</si>
  <si>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</si>
  <si>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</si>
  <si>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</si>
  <si>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</si>
  <si>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</si>
  <si>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</si>
  <si>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</si>
  <si>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</si>
  <si>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</si>
  <si>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</si>
  <si>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</si>
  <si>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</si>
  <si>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</si>
  <si>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</si>
  <si>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</si>
  <si>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</si>
  <si>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</si>
  <si>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</si>
  <si>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</si>
  <si>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</si>
  <si>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</si>
  <si>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</si>
  <si>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</si>
  <si>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</si>
  <si>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</si>
  <si>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</si>
  <si>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</si>
  <si>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</si>
  <si>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</si>
  <si>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</si>
  <si>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</si>
  <si>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</si>
  <si>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</si>
  <si>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</si>
  <si>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</si>
  <si>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</si>
  <si>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</si>
  <si>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</si>
  <si>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</si>
  <si>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</si>
  <si>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</si>
  <si>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</si>
  <si>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</si>
  <si>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</si>
  <si>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</si>
  <si>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</si>
  <si>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</si>
  <si>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</si>
  <si>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</si>
  <si>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</si>
  <si>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</si>
  <si>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</si>
  <si>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</si>
  <si>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</si>
  <si>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</si>
  <si>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</si>
  <si>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</si>
  <si>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</si>
  <si>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</si>
  <si>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</si>
  <si>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</si>
  <si>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</si>
  <si>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</si>
  <si>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</si>
  <si>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</si>
  <si>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</si>
  <si>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</si>
  <si>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</si>
  <si>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</si>
  <si>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</si>
  <si>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</si>
  <si>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</si>
  <si>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</si>
  <si>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</si>
  <si>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</si>
  <si>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</si>
  <si>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</si>
  <si>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</si>
  <si>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</si>
  <si>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</si>
  <si>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</si>
  <si>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</si>
  <si>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</si>
  <si>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</si>
  <si>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</si>
  <si>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</si>
  <si>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</si>
  <si>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</si>
  <si>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</si>
  <si>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</si>
  <si>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</si>
  <si>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</si>
  <si>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</si>
  <si>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</si>
  <si>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</si>
  <si>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</si>
  <si>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</si>
  <si>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</si>
  <si>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</si>
  <si>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</si>
  <si>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</si>
  <si>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</si>
  <si>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</si>
  <si>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</si>
  <si>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</si>
  <si>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</si>
  <si>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</si>
  <si>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</si>
  <si>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</si>
  <si>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</si>
  <si>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</si>
  <si>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</si>
  <si>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</si>
  <si>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</si>
  <si>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</si>
  <si>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</si>
  <si>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</si>
  <si>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</si>
  <si>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</si>
  <si>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</si>
  <si>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</si>
  <si>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</si>
  <si>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</si>
  <si>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</si>
  <si>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</si>
  <si>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</si>
  <si>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</si>
  <si>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</si>
  <si>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</si>
  <si>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</si>
  <si>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</si>
  <si>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</si>
  <si>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</si>
  <si>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</si>
  <si>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</si>
  <si>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</si>
  <si>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</si>
  <si>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</si>
  <si>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</si>
  <si>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</si>
  <si>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</si>
  <si>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</si>
  <si>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</si>
  <si>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</si>
  <si>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</si>
  <si>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</si>
  <si>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</si>
  <si>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</si>
  <si>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</si>
  <si>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</si>
  <si>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</si>
  <si>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</si>
  <si>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</si>
  <si>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</si>
  <si>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</si>
  <si>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</si>
  <si>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</si>
  <si>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</si>
  <si>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</si>
  <si>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</si>
  <si>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</si>
  <si>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</si>
  <si>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</si>
  <si>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</si>
  <si>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</si>
  <si>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</si>
  <si>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</si>
  <si>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</si>
  <si>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</si>
  <si>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</si>
  <si>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</si>
  <si>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</si>
  <si>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</si>
  <si>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</si>
  <si>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</si>
  <si>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</si>
  <si>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</si>
  <si>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</si>
  <si>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</si>
  <si>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</si>
  <si>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</si>
  <si>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</si>
  <si>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</si>
  <si>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</si>
  <si>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</si>
  <si>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</si>
  <si>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</si>
  <si>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</si>
  <si>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</si>
  <si>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</si>
  <si>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</si>
  <si>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</si>
  <si>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</si>
  <si>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</si>
  <si>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</si>
  <si>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</si>
  <si>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</si>
  <si>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</si>
  <si>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</si>
  <si>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</si>
  <si>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</si>
  <si>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</si>
  <si>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</si>
  <si>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</si>
  <si>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</si>
  <si>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</si>
  <si>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</si>
  <si>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</si>
  <si>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</si>
  <si>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</si>
  <si>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</si>
  <si>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</si>
  <si>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</si>
  <si>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</si>
  <si>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</si>
  <si>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</si>
  <si>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</si>
  <si>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</si>
  <si>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</si>
  <si>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</si>
  <si>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</si>
  <si>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</si>
  <si>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</si>
  <si>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</si>
  <si>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</si>
  <si>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</si>
  <si>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</si>
  <si>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</si>
  <si>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</si>
  <si>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</si>
  <si>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</si>
  <si>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</si>
  <si>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</si>
  <si>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</si>
  <si>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</si>
  <si>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</si>
  <si>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</si>
  <si>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</si>
  <si>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</si>
  <si>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</si>
  <si>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</si>
  <si>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</si>
  <si>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</si>
  <si>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</si>
  <si>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</si>
  <si>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</si>
  <si>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</si>
  <si>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</si>
  <si>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</si>
  <si>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</si>
  <si>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</si>
  <si>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</si>
  <si>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</si>
  <si>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</si>
  <si>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</si>
  <si>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</si>
  <si>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</si>
  <si>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</si>
  <si>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</si>
  <si>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</si>
  <si>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</si>
  <si>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</si>
  <si>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</si>
  <si>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</si>
  <si>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</si>
  <si>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</si>
  <si>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</si>
  <si>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</si>
  <si>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</si>
  <si>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</si>
  <si>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</si>
  <si>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</si>
  <si>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</si>
  <si>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</si>
  <si>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</si>
  <si>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</si>
  <si>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</si>
  <si>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</si>
  <si>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</si>
  <si>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</si>
  <si>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</si>
  <si>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</si>
  <si>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</si>
  <si>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</si>
  <si>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</si>
  <si>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</si>
  <si>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</si>
  <si>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</si>
  <si>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</si>
  <si>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</si>
  <si>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</si>
  <si>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</si>
  <si>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</si>
  <si>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</si>
  <si>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</si>
  <si>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</si>
  <si>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</si>
  <si>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</si>
  <si>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</si>
  <si>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</si>
  <si>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</si>
  <si>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</si>
  <si>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</si>
  <si>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</si>
  <si>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</si>
  <si>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</si>
  <si>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</si>
  <si>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</si>
  <si>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</si>
  <si>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</si>
  <si>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</si>
  <si>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</si>
  <si>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</si>
  <si>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</si>
  <si>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</si>
  <si>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</si>
  <si>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</si>
  <si>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</si>
  <si>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</si>
  <si>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</si>
  <si>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</si>
  <si>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</si>
  <si>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</si>
  <si>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</si>
  <si>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</si>
  <si>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</si>
  <si>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</si>
  <si>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</si>
  <si>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</si>
  <si>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</si>
  <si>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</si>
  <si>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</si>
  <si>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</si>
  <si>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</si>
  <si>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</si>
  <si>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</si>
  <si>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</si>
  <si>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</si>
  <si>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</si>
  <si>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</si>
  <si>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</si>
  <si>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</si>
  <si>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</si>
  <si>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</si>
  <si>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</si>
  <si>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</si>
  <si>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</si>
  <si>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</si>
  <si>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</si>
  <si>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</si>
  <si>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</si>
  <si>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</si>
  <si>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</si>
  <si>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</si>
  <si>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</si>
  <si>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</si>
  <si>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</si>
  <si>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</si>
  <si>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</si>
  <si>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</si>
  <si>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</si>
  <si>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</si>
  <si>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</si>
  <si>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</si>
  <si>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</si>
  <si>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</si>
  <si>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</si>
  <si>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</si>
  <si>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</si>
  <si>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</si>
  <si>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</si>
  <si>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</si>
  <si>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</si>
  <si>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</si>
  <si>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</si>
  <si>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</si>
  <si>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</si>
  <si>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</si>
  <si>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</si>
  <si>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</si>
  <si>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</si>
  <si>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</si>
  <si>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</si>
  <si>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</si>
  <si>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</si>
  <si>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</si>
  <si>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</si>
  <si>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</si>
  <si>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</si>
  <si>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</si>
  <si>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</si>
  <si>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</si>
  <si>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</si>
  <si>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</si>
  <si>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</si>
  <si>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</si>
  <si>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</si>
  <si>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</si>
  <si>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</si>
  <si>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</si>
  <si>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</si>
  <si>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</si>
  <si>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</si>
  <si>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</si>
  <si>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</si>
  <si>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</si>
  <si>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</si>
  <si>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</si>
  <si>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</si>
  <si>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</si>
  <si>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</si>
  <si>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</si>
  <si>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</si>
  <si>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</si>
  <si>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</si>
  <si>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</si>
  <si>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</si>
  <si>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</si>
  <si>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</si>
  <si>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</si>
  <si>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</si>
  <si>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</si>
  <si>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</si>
  <si>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</si>
  <si>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</si>
  <si>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</si>
  <si>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</si>
  <si>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</si>
  <si>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</si>
  <si>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</si>
  <si>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</si>
  <si>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</si>
  <si>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</si>
  <si>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</si>
  <si>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</si>
  <si>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</si>
  <si>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</si>
  <si>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</si>
  <si>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</si>
  <si>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</si>
  <si>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</si>
  <si>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</si>
  <si>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</si>
  <si>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</si>
  <si>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</si>
  <si>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</si>
  <si>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</si>
  <si>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</si>
  <si>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</si>
  <si>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</si>
  <si>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</si>
  <si>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</si>
  <si>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</si>
  <si>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</si>
  <si>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</si>
  <si>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</si>
  <si>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</si>
  <si>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</si>
  <si>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</si>
  <si>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</si>
  <si>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</si>
  <si>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</si>
  <si>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</si>
  <si>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</si>
  <si>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</si>
  <si>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</si>
  <si>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</si>
  <si>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</si>
  <si>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</si>
  <si>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</si>
  <si>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</si>
  <si>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</si>
  <si>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</si>
  <si>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</si>
  <si>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</si>
  <si>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</si>
  <si>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</si>
  <si>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</si>
  <si>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</si>
  <si>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</si>
  <si>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</si>
  <si>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</si>
  <si>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</si>
  <si>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</si>
  <si>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</si>
  <si>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</si>
  <si>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</si>
  <si>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</si>
  <si>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</si>
  <si>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</si>
  <si>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</si>
  <si>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</si>
  <si>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</si>
  <si>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</si>
  <si>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</si>
  <si>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</si>
  <si>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</si>
  <si>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</si>
  <si>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</si>
  <si>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</si>
  <si>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</si>
  <si>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</si>
  <si>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</si>
  <si>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</si>
  <si>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</si>
  <si>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</si>
  <si>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</si>
  <si>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</si>
  <si>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</si>
  <si>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</si>
  <si>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</si>
  <si>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</si>
  <si>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</si>
  <si>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</si>
  <si>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</si>
  <si>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</si>
  <si>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</si>
  <si>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</si>
  <si>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</si>
  <si>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</si>
  <si>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</si>
  <si>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</si>
  <si>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</si>
  <si>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</si>
  <si>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</si>
  <si>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</si>
  <si>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</si>
  <si>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</si>
  <si>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</si>
  <si>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</si>
  <si>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</si>
  <si>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</si>
  <si>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</si>
  <si>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</si>
  <si>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</si>
  <si>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</si>
  <si>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</si>
  <si>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</si>
  <si>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</si>
  <si>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</si>
  <si>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</si>
  <si>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</si>
  <si>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</si>
  <si>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</si>
  <si>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</si>
  <si>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</si>
  <si>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</si>
  <si>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</si>
  <si>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</si>
  <si>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</si>
  <si>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</si>
  <si>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</si>
  <si>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</si>
  <si>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</si>
  <si>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</si>
  <si>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</si>
  <si>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</si>
  <si>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</si>
  <si>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</si>
  <si>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</si>
  <si>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</si>
  <si>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</si>
  <si>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</si>
  <si>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</si>
  <si>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</si>
  <si>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</si>
  <si>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</si>
  <si>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</si>
  <si>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</si>
  <si>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</si>
  <si>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</si>
  <si>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</si>
  <si>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</si>
  <si>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</si>
  <si>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</si>
  <si>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</si>
  <si>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</si>
  <si>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</si>
  <si>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</si>
  <si>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</si>
  <si>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</si>
  <si>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</si>
  <si>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</si>
  <si>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</si>
  <si>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</si>
  <si>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</si>
  <si>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</si>
  <si>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</si>
  <si>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</si>
  <si>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</si>
  <si>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</si>
  <si>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</si>
  <si>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</si>
  <si>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</si>
  <si>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</si>
  <si>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</si>
  <si>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</si>
  <si>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</si>
  <si>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</si>
  <si>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</si>
  <si>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</si>
  <si>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</si>
  <si>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</si>
  <si>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</si>
  <si>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</si>
  <si>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</si>
  <si>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</si>
  <si>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</si>
  <si>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</si>
  <si>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</si>
  <si>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</si>
  <si>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</si>
  <si>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</si>
  <si>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</si>
  <si>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</si>
  <si>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</si>
  <si>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</si>
  <si>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</si>
  <si>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</si>
  <si>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</si>
  <si>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</si>
  <si>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</si>
  <si>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</si>
  <si>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</si>
  <si>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</si>
  <si>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</si>
  <si>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</si>
  <si>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</si>
  <si>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</si>
  <si>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</si>
  <si>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</si>
  <si>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</si>
  <si>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</si>
  <si>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</si>
  <si>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</si>
  <si>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</si>
  <si>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</si>
  <si>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</si>
  <si>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</si>
  <si>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</si>
  <si>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</si>
  <si>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</si>
  <si>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</si>
  <si>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</si>
  <si>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</si>
  <si>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</si>
  <si>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</si>
  <si>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</si>
  <si>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</si>
  <si>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</si>
  <si>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</si>
  <si>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</si>
  <si>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</si>
  <si>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</si>
  <si>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</si>
  <si>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</si>
  <si>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</si>
  <si>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</si>
  <si>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</si>
  <si>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</si>
  <si>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</si>
  <si>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</si>
  <si>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</si>
  <si>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</si>
  <si>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</si>
  <si>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</si>
  <si>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</si>
  <si>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</si>
  <si>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</si>
  <si>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</si>
  <si>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</si>
  <si>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</si>
  <si>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</si>
  <si>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</si>
  <si>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</si>
  <si>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</si>
  <si>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</si>
  <si>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</si>
  <si>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</si>
  <si>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</si>
  <si>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</si>
  <si>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</si>
  <si>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</si>
  <si>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</si>
  <si>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</si>
  <si>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</si>
  <si>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</si>
  <si>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</si>
  <si>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</si>
  <si>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</si>
  <si>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</si>
  <si>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</si>
  <si>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</si>
  <si>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</si>
  <si>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</si>
  <si>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</si>
  <si>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</si>
  <si>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</si>
  <si>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</si>
  <si>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</si>
  <si>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</si>
  <si>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</si>
  <si>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</si>
  <si>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</si>
  <si>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</si>
  <si>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</si>
  <si>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</si>
  <si>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</si>
  <si>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</si>
  <si>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</si>
  <si>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</si>
  <si>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</si>
  <si>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</si>
  <si>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</si>
  <si>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</si>
  <si>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</si>
  <si>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</si>
  <si>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</si>
  <si>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</si>
  <si>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</si>
  <si>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</si>
  <si>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</si>
  <si>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</si>
  <si>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</si>
  <si>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</si>
  <si>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</si>
  <si>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</si>
  <si>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</si>
  <si>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</si>
  <si>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</si>
  <si>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</si>
  <si>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</si>
  <si>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</si>
  <si>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</si>
  <si>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</si>
  <si>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</si>
  <si>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</si>
  <si>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</si>
  <si>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</si>
  <si>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</si>
  <si>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</si>
  <si>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</si>
  <si>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</si>
  <si>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</si>
  <si>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</si>
  <si>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</si>
  <si>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</si>
  <si>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</si>
  <si>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</si>
  <si>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</si>
  <si>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</si>
  <si>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</si>
  <si>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</si>
  <si>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</si>
  <si>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</si>
  <si>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</si>
  <si>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</si>
  <si>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</si>
  <si>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</si>
  <si>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</si>
  <si>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</si>
  <si>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</si>
  <si>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</si>
  <si>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</si>
  <si>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</si>
  <si>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</si>
  <si>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</si>
  <si>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</si>
  <si>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</si>
  <si>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</si>
  <si>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</si>
  <si>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</si>
  <si>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</si>
  <si>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</si>
  <si>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</si>
  <si>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</si>
  <si>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</si>
  <si>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</si>
  <si>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</si>
  <si>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</si>
  <si>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</si>
  <si>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</si>
  <si>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</si>
  <si>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</si>
  <si>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</si>
  <si>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</si>
  <si>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</si>
  <si>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</si>
  <si>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</si>
  <si>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</si>
  <si>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</si>
  <si>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</si>
  <si>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</si>
  <si>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</si>
  <si>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</si>
  <si>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</si>
  <si>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</si>
  <si>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</si>
  <si>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</si>
  <si>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</si>
  <si>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</si>
  <si>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</si>
  <si>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</si>
  <si>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</si>
  <si>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</si>
  <si>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</si>
  <si>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</si>
  <si>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</si>
  <si>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</si>
  <si>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</si>
  <si>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</si>
  <si>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</si>
  <si>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</si>
  <si>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</si>
  <si>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</si>
  <si>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</si>
  <si>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</si>
  <si>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</si>
  <si>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</si>
  <si>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</si>
  <si>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</si>
  <si>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</si>
  <si>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</si>
  <si>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</si>
  <si>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</si>
  <si>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</si>
  <si>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</si>
  <si>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</si>
  <si>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</si>
  <si>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</si>
  <si>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</si>
  <si>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</si>
  <si>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</si>
  <si>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</si>
  <si>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</si>
  <si>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</si>
  <si>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</si>
  <si>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</si>
  <si>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</si>
  <si>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</si>
  <si>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</si>
  <si>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</si>
  <si>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</si>
  <si>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</si>
  <si>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</si>
  <si>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</si>
  <si>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</si>
  <si>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</si>
  <si>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</si>
  <si>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</si>
  <si>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</si>
  <si>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</si>
  <si>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</si>
  <si>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</si>
  <si>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</si>
  <si>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</si>
  <si>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</si>
  <si>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</si>
  <si>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</si>
  <si>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</si>
  <si>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</si>
  <si>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</si>
  <si>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</si>
  <si>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</si>
  <si>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</si>
  <si>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</si>
  <si>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</si>
  <si>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</si>
  <si>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</si>
  <si>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</si>
  <si>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</si>
  <si>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</si>
  <si>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</si>
  <si>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</si>
  <si>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</si>
  <si>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</si>
  <si>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</si>
  <si>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</si>
  <si>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</si>
  <si>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</si>
  <si>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</si>
  <si>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</si>
  <si>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</si>
  <si>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</si>
  <si>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</si>
  <si>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</si>
  <si>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</si>
  <si>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</si>
  <si>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</si>
  <si>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</si>
  <si>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</si>
  <si>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</si>
  <si>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</si>
  <si>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</si>
  <si>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</si>
  <si>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</si>
  <si>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</si>
  <si>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</si>
  <si>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</si>
  <si>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</si>
  <si>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</si>
  <si>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</si>
  <si>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</si>
  <si>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</si>
  <si>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</si>
  <si>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</si>
  <si>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</si>
  <si>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</si>
  <si>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</si>
  <si>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</si>
  <si>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</si>
  <si>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</si>
  <si>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</si>
  <si>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</si>
  <si>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</si>
  <si>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</si>
  <si>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</si>
  <si>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</si>
  <si>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</si>
  <si>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</si>
  <si>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</si>
  <si>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</si>
  <si>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</si>
  <si>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</si>
  <si>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</si>
  <si>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</si>
  <si>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</si>
  <si>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</si>
  <si>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</si>
  <si>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</si>
  <si>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</si>
  <si>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</si>
  <si>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</si>
  <si>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</si>
  <si>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</si>
  <si>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</si>
  <si>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</si>
  <si>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</si>
  <si>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</si>
  <si>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</si>
  <si>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</si>
  <si>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</si>
  <si>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</si>
  <si>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</si>
  <si>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</si>
  <si>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</si>
  <si>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</si>
  <si>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</si>
  <si>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</si>
  <si>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</si>
  <si>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</si>
  <si>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</si>
  <si>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</si>
  <si>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</si>
  <si>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</si>
  <si>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</si>
  <si>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</si>
  <si>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</si>
  <si>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</si>
  <si>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</si>
  <si>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</si>
  <si>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</si>
  <si>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</si>
  <si>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</si>
  <si>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</si>
  <si>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</si>
  <si>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</si>
  <si>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</si>
  <si>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</si>
  <si>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</si>
  <si>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</si>
  <si>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</si>
  <si>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</si>
  <si>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</si>
  <si>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</si>
  <si>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</si>
  <si>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</si>
  <si>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</si>
  <si>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</si>
  <si>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</si>
  <si>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</si>
  <si>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</si>
  <si>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</si>
  <si>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</si>
  <si>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</si>
  <si>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</si>
  <si>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</si>
  <si>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</si>
  <si>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</si>
  <si>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</si>
  <si>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</si>
  <si>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</si>
  <si>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</si>
  <si>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</si>
  <si>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</si>
  <si>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</si>
  <si>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</si>
  <si>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</si>
  <si>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</si>
  <si>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</si>
  <si>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</si>
  <si>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</si>
  <si>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</si>
  <si>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</si>
  <si>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</si>
  <si>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</si>
  <si>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</si>
  <si>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</si>
  <si>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</si>
  <si>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</si>
  <si>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</si>
  <si>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</si>
  <si>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</si>
  <si>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</si>
  <si>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</si>
  <si>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</si>
  <si>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</si>
  <si>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</si>
  <si>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</si>
  <si>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</si>
  <si>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</si>
  <si>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</si>
  <si>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</si>
  <si>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</si>
  <si>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</si>
  <si>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</si>
  <si>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</si>
  <si>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</si>
  <si>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</si>
  <si>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</si>
  <si>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</si>
  <si>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</si>
  <si>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</si>
  <si>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</si>
  <si>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</si>
  <si>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</si>
  <si>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</si>
  <si>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</si>
  <si>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</si>
  <si>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</si>
  <si>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</si>
  <si>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</si>
  <si>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</si>
  <si>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</si>
  <si>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</si>
  <si>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</si>
  <si>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</si>
  <si>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</si>
  <si>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</si>
  <si>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</si>
  <si>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</si>
  <si>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</si>
  <si>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</si>
  <si>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</si>
  <si>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</si>
  <si>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</si>
  <si>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</si>
  <si>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</si>
  <si>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</si>
  <si>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</si>
  <si>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</si>
  <si>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</si>
  <si>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</si>
  <si>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</si>
  <si>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</si>
  <si>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</si>
  <si>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</si>
  <si>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</si>
  <si>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</si>
  <si>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</si>
  <si>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</si>
  <si>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</si>
  <si>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</si>
  <si>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</si>
  <si>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</si>
  <si>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</si>
  <si>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</si>
  <si>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</si>
  <si>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</si>
  <si>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</si>
  <si>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</si>
  <si>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</si>
  <si>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</si>
  <si>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</si>
  <si>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</si>
  <si>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</si>
  <si>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</si>
  <si>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</si>
  <si>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</si>
  <si>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</si>
  <si>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</si>
  <si>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</si>
  <si>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</si>
  <si>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</si>
  <si>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</si>
  <si>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</si>
  <si>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</si>
  <si>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</si>
  <si>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</si>
  <si>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</si>
  <si>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</si>
  <si>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</si>
  <si>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</si>
  <si>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</si>
  <si>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</si>
  <si>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</si>
  <si>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</si>
  <si>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</si>
  <si>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</si>
  <si>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</si>
  <si>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</si>
  <si>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</si>
  <si>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</si>
  <si>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</si>
  <si>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</si>
  <si>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</si>
  <si>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</si>
  <si>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</si>
  <si>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</si>
  <si>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</si>
  <si>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</si>
  <si>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</si>
  <si>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</si>
  <si>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</si>
  <si>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</si>
  <si>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</si>
  <si>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</si>
  <si>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</si>
  <si>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</si>
  <si>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</si>
  <si>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</si>
  <si>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</si>
  <si>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</si>
  <si>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</si>
  <si>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</si>
  <si>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</si>
  <si>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</si>
  <si>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</si>
  <si>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</si>
  <si>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</si>
  <si>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</si>
  <si>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</si>
  <si>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</si>
  <si>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</si>
  <si>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</si>
  <si>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</si>
  <si>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</si>
  <si>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</si>
  <si>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</si>
  <si>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</si>
  <si>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</si>
  <si>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</si>
  <si>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</si>
  <si>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</si>
  <si>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</si>
  <si>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</si>
  <si>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</si>
  <si>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</si>
  <si>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</si>
  <si>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</si>
  <si>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</si>
  <si>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</si>
  <si>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</si>
  <si>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</si>
  <si>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</si>
  <si>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</si>
  <si>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</si>
  <si>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</si>
  <si>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</si>
  <si>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</si>
  <si>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</si>
  <si>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</si>
  <si>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</si>
  <si>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</si>
  <si>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</si>
  <si>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</si>
  <si>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</si>
  <si>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</si>
  <si>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</si>
  <si>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</si>
  <si>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</si>
  <si>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</si>
  <si>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</si>
  <si>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</si>
  <si>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</si>
  <si>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</si>
  <si>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</si>
  <si>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</si>
  <si>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</si>
  <si>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</si>
  <si>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</si>
  <si>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</si>
  <si>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</si>
  <si>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</si>
  <si>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</si>
  <si>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</si>
  <si>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</si>
  <si>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</si>
  <si>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</si>
  <si>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</si>
  <si>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</si>
  <si>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</si>
  <si>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</si>
  <si>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</si>
  <si>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</si>
  <si>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</si>
  <si>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</si>
  <si>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</si>
  <si>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</si>
  <si>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</si>
  <si>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</si>
  <si>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</si>
  <si>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</si>
  <si>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</si>
  <si>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</si>
  <si>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</si>
  <si>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</si>
  <si>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</si>
  <si>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</si>
  <si>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</si>
  <si>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</si>
  <si>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</si>
  <si>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</si>
  <si>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</si>
  <si>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</si>
  <si>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</si>
  <si>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</si>
  <si>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</si>
  <si>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</si>
  <si>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</si>
  <si>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</si>
  <si>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</si>
  <si>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</si>
  <si>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</si>
  <si>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</si>
  <si>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</si>
  <si>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</si>
  <si>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</si>
  <si>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</si>
  <si>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</si>
  <si>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</si>
  <si>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</si>
  <si>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</si>
  <si>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</si>
  <si>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</si>
  <si>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</si>
  <si>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</si>
  <si>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</si>
  <si>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</si>
  <si>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</si>
  <si>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</si>
  <si>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</si>
  <si>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</si>
  <si>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</si>
  <si>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</si>
  <si>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</si>
  <si>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</si>
  <si>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</si>
  <si>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</si>
  <si>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</si>
  <si>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</si>
  <si>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</si>
  <si>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</si>
  <si>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</si>
  <si>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</si>
  <si>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</si>
  <si>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</si>
  <si>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</si>
  <si>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</si>
  <si>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</si>
  <si>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</si>
  <si>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</si>
  <si>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</si>
  <si>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</si>
  <si>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</si>
  <si>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</si>
  <si>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</si>
  <si>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</si>
  <si>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</si>
  <si>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</si>
  <si>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</si>
  <si>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</si>
  <si>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</si>
  <si>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</si>
  <si>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</si>
  <si>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</si>
  <si>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</si>
  <si>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</si>
  <si>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</si>
  <si>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</si>
  <si>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</si>
  <si>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</si>
  <si>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</si>
  <si>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</si>
  <si>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</si>
  <si>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</si>
  <si>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</si>
  <si>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</si>
  <si>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</si>
  <si>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</si>
  <si>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</si>
  <si>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</si>
  <si>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</si>
  <si>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</si>
  <si>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</si>
  <si>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</si>
  <si>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</si>
  <si>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</si>
  <si>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</si>
  <si>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</si>
  <si>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</si>
  <si>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</si>
  <si>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</si>
  <si>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</si>
  <si>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</si>
  <si>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</si>
  <si>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</si>
  <si>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</si>
  <si>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</si>
  <si>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</si>
  <si>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</si>
  <si>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</si>
  <si>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</si>
  <si>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</si>
  <si>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</si>
  <si>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</si>
  <si>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</si>
  <si>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</si>
  <si>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</si>
  <si>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</si>
  <si>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</si>
  <si>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</si>
  <si>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</si>
  <si>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</si>
  <si>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</si>
  <si>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</si>
  <si>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</si>
  <si>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</si>
  <si>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</si>
  <si>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</si>
  <si>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</si>
  <si>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</si>
  <si>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</si>
  <si>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</si>
  <si>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</si>
  <si>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</si>
  <si>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</si>
  <si>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</si>
  <si>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</si>
  <si>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</si>
  <si>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</si>
  <si>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</si>
  <si>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</si>
  <si>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</si>
  <si>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</si>
  <si>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</si>
  <si>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</si>
  <si>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</si>
  <si>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</si>
  <si>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</si>
  <si>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</si>
  <si>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</si>
  <si>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</si>
  <si>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</si>
  <si>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</si>
  <si>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</si>
  <si>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</si>
  <si>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</si>
  <si>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</si>
  <si>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</si>
  <si>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</si>
  <si>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</si>
  <si>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</si>
  <si>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</si>
  <si>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</si>
  <si>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</si>
  <si>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</si>
  <si>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</si>
  <si>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</si>
  <si>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</si>
  <si>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</si>
  <si>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</si>
  <si>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</si>
  <si>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</si>
  <si>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</si>
  <si>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</si>
  <si>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</si>
  <si>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</si>
  <si>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</si>
  <si>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</si>
  <si>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</si>
  <si>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</si>
  <si>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</si>
  <si>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</si>
  <si>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</si>
  <si>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</si>
  <si>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</si>
  <si>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</si>
  <si>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</si>
  <si>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</si>
  <si>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</si>
  <si>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</si>
  <si>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</si>
  <si>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</si>
  <si>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</si>
  <si>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</si>
  <si>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</si>
  <si>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</si>
  <si>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</si>
  <si>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</si>
  <si>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</si>
  <si>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</si>
  <si>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</si>
  <si>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</si>
  <si>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</si>
  <si>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</si>
  <si>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</si>
  <si>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</si>
  <si>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</si>
  <si>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</si>
  <si>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</si>
  <si>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</si>
  <si>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</si>
  <si>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</si>
  <si>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</si>
  <si>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</si>
  <si>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</si>
  <si>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</si>
  <si>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</si>
  <si>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</si>
  <si>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</si>
  <si>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</si>
  <si>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</si>
  <si>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</si>
  <si>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</si>
  <si>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</si>
  <si>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</si>
  <si>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</si>
  <si>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</si>
  <si>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</si>
  <si>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</si>
  <si>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</si>
  <si>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</si>
  <si>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</si>
  <si>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</si>
  <si>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</si>
  <si>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</si>
  <si>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</si>
  <si>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</si>
  <si>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</si>
  <si>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</si>
  <si>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</si>
  <si>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</si>
  <si>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</si>
  <si>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</si>
  <si>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</si>
  <si>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</si>
  <si>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</si>
  <si>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</si>
  <si>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</si>
  <si>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</si>
  <si>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</si>
  <si>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</si>
  <si>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</si>
  <si>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</si>
  <si>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</si>
  <si>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</si>
  <si>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</si>
  <si>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</si>
  <si>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</si>
  <si>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</si>
  <si>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</si>
  <si>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</si>
  <si>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</si>
  <si>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</si>
  <si>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</si>
  <si>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</si>
  <si>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</si>
  <si>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</si>
  <si>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</si>
  <si>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</si>
  <si>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</si>
  <si>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</si>
  <si>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</si>
  <si>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</si>
  <si>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</si>
  <si>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</si>
  <si>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</si>
  <si>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</si>
  <si>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</si>
  <si>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</si>
  <si>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</si>
  <si>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</si>
  <si>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</si>
  <si>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</si>
  <si>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</si>
  <si>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</si>
  <si>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</si>
  <si>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</si>
  <si>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</si>
  <si>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</si>
  <si>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</si>
  <si>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</si>
  <si>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</si>
  <si>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</si>
  <si>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</si>
  <si>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</si>
  <si>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</si>
  <si>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</si>
  <si>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</si>
  <si>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</si>
  <si>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</si>
  <si>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</si>
  <si>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</si>
  <si>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</si>
  <si>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</si>
  <si>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</si>
  <si>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</si>
  <si>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</si>
  <si>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</si>
  <si>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</si>
  <si>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</si>
  <si>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</si>
  <si>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</si>
  <si>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</si>
  <si>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</si>
  <si>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</si>
  <si>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</si>
  <si>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</si>
  <si>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</si>
  <si>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</si>
  <si>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</si>
  <si>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</si>
  <si>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</si>
  <si>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</si>
  <si>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</si>
  <si>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</si>
  <si>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</si>
  <si>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</si>
  <si>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</si>
  <si>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</si>
  <si>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</si>
  <si>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</si>
  <si>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</si>
  <si>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</si>
  <si>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</si>
  <si>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</si>
  <si>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</si>
  <si>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</si>
  <si>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</si>
  <si>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</si>
  <si>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</si>
  <si>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</si>
  <si>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</si>
  <si>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</si>
  <si>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</si>
  <si>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</si>
  <si>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</si>
  <si>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</si>
  <si>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</si>
  <si>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</si>
  <si>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</si>
  <si>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</si>
  <si>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</si>
  <si>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</si>
  <si>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</si>
  <si>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</si>
  <si>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</si>
  <si>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</si>
  <si>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</si>
  <si>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</si>
  <si>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</si>
  <si>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</si>
  <si>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</si>
  <si>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</si>
  <si>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</si>
  <si>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</si>
  <si>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</si>
  <si>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</si>
  <si>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</si>
  <si>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</si>
  <si>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</si>
  <si>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</si>
  <si>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</si>
  <si>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</si>
  <si>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</si>
  <si>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</si>
  <si>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</si>
  <si>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</si>
  <si>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</si>
  <si>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</si>
  <si>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</si>
  <si>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</si>
  <si>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</si>
  <si>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</si>
  <si>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</si>
  <si>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</si>
  <si>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</si>
  <si>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</si>
  <si>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</si>
  <si>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</si>
  <si>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</si>
  <si>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</si>
  <si>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</si>
  <si>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</si>
  <si>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</si>
  <si>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</si>
  <si>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</si>
  <si>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</si>
  <si>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</si>
  <si>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</si>
  <si>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</si>
  <si>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</si>
  <si>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</si>
  <si>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</si>
  <si>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</si>
  <si>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</si>
  <si>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</si>
  <si>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</si>
  <si>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</si>
  <si>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</si>
  <si>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</si>
  <si>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</si>
  <si>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</si>
  <si>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</si>
  <si>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</si>
  <si>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</si>
  <si>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</si>
  <si>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</si>
  <si>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</si>
  <si>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</si>
  <si>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</si>
  <si>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</si>
  <si>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</si>
  <si>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</si>
  <si>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</si>
  <si>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</si>
  <si>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</si>
  <si>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</si>
  <si>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</si>
  <si>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</si>
  <si>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</si>
  <si>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</si>
  <si>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</si>
  <si>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</si>
  <si>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</si>
  <si>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</si>
  <si>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</si>
  <si>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</si>
  <si>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</si>
  <si>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</si>
  <si>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</si>
  <si>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</si>
  <si>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</si>
  <si>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</si>
  <si>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</si>
  <si>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</si>
  <si>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</si>
  <si>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</si>
  <si>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</si>
  <si>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</si>
  <si>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</si>
  <si>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</si>
  <si>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</si>
  <si>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</si>
  <si>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</si>
  <si>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</si>
  <si>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</si>
  <si>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</si>
  <si>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</si>
  <si>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</si>
  <si>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</si>
  <si>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</si>
  <si>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</si>
  <si>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</si>
  <si>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</si>
  <si>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</si>
  <si>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</si>
  <si>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</si>
  <si>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</si>
  <si>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</si>
  <si>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</si>
  <si>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</si>
  <si>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</si>
  <si>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</si>
  <si>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</si>
  <si>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</si>
  <si>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</si>
  <si>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</si>
  <si>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</si>
  <si>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</si>
  <si>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</si>
  <si>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</si>
  <si>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</si>
  <si>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</si>
  <si>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</si>
  <si>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</si>
  <si>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</si>
  <si>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</si>
  <si>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</si>
  <si>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</si>
  <si>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</si>
  <si>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</si>
  <si>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</si>
  <si>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</si>
  <si>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</si>
  <si>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</si>
  <si>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</si>
  <si>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</si>
  <si>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</si>
  <si>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</si>
  <si>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</si>
  <si>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</si>
  <si>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</si>
  <si>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</si>
  <si>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</si>
  <si>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</si>
  <si>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</si>
  <si>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</si>
  <si>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</si>
  <si>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</si>
  <si>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</si>
  <si>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</si>
  <si>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</si>
  <si>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</si>
  <si>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</si>
  <si>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</si>
  <si>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</si>
  <si>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</si>
  <si>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</si>
  <si>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</si>
  <si>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</si>
  <si>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</si>
  <si>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</si>
  <si>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</si>
  <si>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</si>
  <si>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</si>
  <si>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</si>
  <si>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</si>
  <si>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</si>
  <si>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</si>
  <si>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</si>
  <si>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</si>
  <si>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</si>
  <si>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</si>
  <si>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</si>
  <si>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</si>
  <si>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</si>
  <si>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</si>
  <si>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</si>
  <si>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</si>
  <si>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</si>
  <si>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</si>
  <si>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</si>
  <si>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</si>
  <si>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</si>
  <si>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</si>
  <si>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</si>
  <si>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</si>
  <si>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</si>
  <si>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</si>
  <si>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</si>
  <si>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</si>
  <si>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</si>
  <si>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</si>
  <si>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</si>
  <si>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</si>
  <si>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</si>
  <si>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</si>
  <si>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</si>
  <si>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</si>
  <si>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</si>
  <si>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</si>
  <si>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</si>
  <si>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</si>
  <si>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</si>
  <si>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</si>
  <si>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</si>
  <si>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</si>
  <si>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</si>
  <si>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</si>
  <si>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</si>
  <si>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</si>
  <si>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</si>
  <si>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</si>
  <si>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</si>
  <si>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</si>
  <si>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</si>
  <si>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</si>
  <si>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</si>
  <si>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</si>
  <si>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</si>
  <si>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</si>
  <si>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</si>
  <si>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</si>
  <si>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</si>
  <si>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</si>
  <si>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</si>
  <si>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</si>
  <si>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</si>
  <si>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</si>
  <si>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</si>
  <si>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</si>
  <si>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</si>
  <si>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</si>
  <si>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</si>
  <si>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</si>
  <si>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</si>
  <si>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</si>
  <si>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</si>
  <si>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</si>
  <si>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</si>
  <si>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</si>
  <si>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</si>
  <si>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</si>
  <si>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</si>
  <si>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</si>
  <si>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</si>
  <si>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</si>
  <si>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</si>
  <si>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</si>
  <si>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</si>
  <si>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</si>
  <si>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</si>
  <si>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</si>
  <si>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</si>
  <si>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</si>
  <si>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</si>
  <si>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</si>
  <si>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</si>
  <si>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</si>
  <si>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</si>
  <si>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</si>
  <si>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</si>
  <si>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</si>
  <si>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</si>
  <si>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</si>
  <si>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</si>
  <si>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</si>
  <si>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</si>
  <si>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</si>
  <si>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</si>
  <si>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</si>
  <si>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</si>
  <si>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</si>
  <si>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</si>
  <si>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</si>
  <si>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</si>
  <si>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</si>
  <si>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</si>
  <si>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</si>
  <si>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</si>
  <si>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 xml:space="preserve">Gonzalez Ceballos, Dionisio </t>
  </si>
  <si>
    <t>LECTOR</t>
  </si>
  <si>
    <t>Hold</t>
  </si>
  <si>
    <t>ReservaC Norte</t>
  </si>
  <si>
    <t xml:space="preserve">Brioso Luciano, Cristino </t>
  </si>
  <si>
    <t>Abastecido</t>
  </si>
  <si>
    <t>Solucionado</t>
  </si>
  <si>
    <t>Acevedo Dominguez, Victor Leonardo</t>
  </si>
  <si>
    <t>31 Agosto de 2021</t>
  </si>
  <si>
    <t>INHIBIDO</t>
  </si>
  <si>
    <t>3336007480</t>
  </si>
  <si>
    <t>3336007479</t>
  </si>
  <si>
    <t>3336007478</t>
  </si>
  <si>
    <t>3336007477</t>
  </si>
  <si>
    <t>3336007476</t>
  </si>
  <si>
    <t>3336007475</t>
  </si>
  <si>
    <t>3336007474</t>
  </si>
  <si>
    <t>3336007473</t>
  </si>
  <si>
    <t>3336007472</t>
  </si>
  <si>
    <t>3336007471</t>
  </si>
  <si>
    <t>3336007470</t>
  </si>
  <si>
    <t>3336007469</t>
  </si>
  <si>
    <t>3336007468</t>
  </si>
  <si>
    <t>3336007467</t>
  </si>
  <si>
    <t>3336007466</t>
  </si>
  <si>
    <t>3336007464</t>
  </si>
  <si>
    <t>3336007463</t>
  </si>
  <si>
    <t>3336007462</t>
  </si>
  <si>
    <t>3336007461</t>
  </si>
  <si>
    <t>3336007460</t>
  </si>
  <si>
    <t>3336007459</t>
  </si>
  <si>
    <t>3336007458</t>
  </si>
  <si>
    <t>3336007457</t>
  </si>
  <si>
    <t>3336007456</t>
  </si>
  <si>
    <t>3336007455</t>
  </si>
  <si>
    <t>3336007454</t>
  </si>
  <si>
    <t>3336007453</t>
  </si>
  <si>
    <t>3336007451</t>
  </si>
  <si>
    <t>3336007450</t>
  </si>
  <si>
    <t>3336007449</t>
  </si>
  <si>
    <t>3336007448</t>
  </si>
  <si>
    <t>3336007447</t>
  </si>
  <si>
    <t>3336007446</t>
  </si>
  <si>
    <t>3336007445</t>
  </si>
  <si>
    <t>3336007444</t>
  </si>
  <si>
    <t>3336007443</t>
  </si>
  <si>
    <t>3336007442</t>
  </si>
  <si>
    <t>3336007441</t>
  </si>
  <si>
    <t>3336007440</t>
  </si>
  <si>
    <t>3336007437</t>
  </si>
  <si>
    <t>3336007436</t>
  </si>
  <si>
    <t>3336007435</t>
  </si>
  <si>
    <t>3336007434</t>
  </si>
  <si>
    <t>3336007433</t>
  </si>
  <si>
    <t>Morales Payano, Wilfredy Leandro</t>
  </si>
  <si>
    <t>3336007541</t>
  </si>
  <si>
    <t>3336007527</t>
  </si>
  <si>
    <t>3336007516</t>
  </si>
  <si>
    <t>3336007512</t>
  </si>
  <si>
    <t>3336007500</t>
  </si>
  <si>
    <t>3336007497</t>
  </si>
  <si>
    <t>ERROR DE PRINTER</t>
  </si>
  <si>
    <t>Peguero Solano, Victor Manuel</t>
  </si>
  <si>
    <t>3336007465</t>
  </si>
  <si>
    <t>3336007448 </t>
  </si>
  <si>
    <t>3336007464 </t>
  </si>
  <si>
    <t>3336007500 </t>
  </si>
  <si>
    <t>3336007527 </t>
  </si>
  <si>
    <t>3336007541 </t>
  </si>
  <si>
    <t>3336007497 </t>
  </si>
  <si>
    <t>ATM Autoservicio Las Matas de Farfan</t>
  </si>
  <si>
    <t>3336008054</t>
  </si>
  <si>
    <t>3336007971</t>
  </si>
  <si>
    <t>3336007949</t>
  </si>
  <si>
    <t>3336007945</t>
  </si>
  <si>
    <t>3336007943</t>
  </si>
  <si>
    <t>3336007932</t>
  </si>
  <si>
    <t>3336007920</t>
  </si>
  <si>
    <t>3336007914</t>
  </si>
  <si>
    <t>3336007886</t>
  </si>
  <si>
    <t>3336007875</t>
  </si>
  <si>
    <t>3336007866</t>
  </si>
  <si>
    <t>3336007861</t>
  </si>
  <si>
    <t>3336007849</t>
  </si>
  <si>
    <t>3336007828</t>
  </si>
  <si>
    <t>3336007820</t>
  </si>
  <si>
    <t>3336007814</t>
  </si>
  <si>
    <t>3336007791</t>
  </si>
  <si>
    <t>3336007778</t>
  </si>
  <si>
    <t>3336007733</t>
  </si>
  <si>
    <t>3336007717</t>
  </si>
  <si>
    <t>3336007688</t>
  </si>
  <si>
    <t>3336007667</t>
  </si>
  <si>
    <t>3336007637</t>
  </si>
  <si>
    <t>GAVETAS VACIAS + GAVETA FALLANDO</t>
  </si>
  <si>
    <t>3336007927</t>
  </si>
  <si>
    <t>3336007892</t>
  </si>
  <si>
    <t>3336007743</t>
  </si>
  <si>
    <t>LECTOR - REINICIO</t>
  </si>
  <si>
    <t>Closed</t>
  </si>
  <si>
    <t>Doñe Ramirez, Luis Manuel</t>
  </si>
  <si>
    <t>REINICIO EXITOSO</t>
  </si>
  <si>
    <t>3336007743 </t>
  </si>
  <si>
    <t>3336007667 5</t>
  </si>
  <si>
    <t>3336007717 </t>
  </si>
  <si>
    <t>3336007733 </t>
  </si>
  <si>
    <t>3336007791 </t>
  </si>
  <si>
    <t>3336007778 </t>
  </si>
  <si>
    <t>3336007814 </t>
  </si>
  <si>
    <t>3336007820 </t>
  </si>
  <si>
    <t>3336007849 </t>
  </si>
  <si>
    <t>3336007875 </t>
  </si>
  <si>
    <t>3336007886 </t>
  </si>
  <si>
    <t>3336007943 </t>
  </si>
  <si>
    <t>3336007949 </t>
  </si>
  <si>
    <t>3336008054 </t>
  </si>
  <si>
    <t>3336008114 </t>
  </si>
  <si>
    <t>3336007861 </t>
  </si>
  <si>
    <t>3336007866 </t>
  </si>
  <si>
    <t>3336007932 </t>
  </si>
  <si>
    <t>3336008150 </t>
  </si>
  <si>
    <t>3336008154 </t>
  </si>
  <si>
    <t>REINICIO FALLIDO</t>
  </si>
  <si>
    <t>3336008604</t>
  </si>
  <si>
    <t>3336008593</t>
  </si>
  <si>
    <t>3336008589</t>
  </si>
  <si>
    <t>3336008582</t>
  </si>
  <si>
    <t>3336008561</t>
  </si>
  <si>
    <t>3336008537</t>
  </si>
  <si>
    <t>3336008528</t>
  </si>
  <si>
    <t>3336008524</t>
  </si>
  <si>
    <t>3336008521</t>
  </si>
  <si>
    <t>3336008516</t>
  </si>
  <si>
    <t>3336008515</t>
  </si>
  <si>
    <t>3336008510</t>
  </si>
  <si>
    <t>3336008506</t>
  </si>
  <si>
    <t>3336008502</t>
  </si>
  <si>
    <t>3336008496</t>
  </si>
  <si>
    <t>3336008488</t>
  </si>
  <si>
    <t>3336008484</t>
  </si>
  <si>
    <t>3336008478</t>
  </si>
  <si>
    <t>3336008459</t>
  </si>
  <si>
    <t>3336008416</t>
  </si>
  <si>
    <t>3336008411</t>
  </si>
  <si>
    <t>3336008403</t>
  </si>
  <si>
    <t>3336008399</t>
  </si>
  <si>
    <t>3336008242</t>
  </si>
  <si>
    <t>3336008217</t>
  </si>
  <si>
    <t>3336008161</t>
  </si>
  <si>
    <t>3336008150</t>
  </si>
  <si>
    <t>3336008114</t>
  </si>
  <si>
    <t>3336008596</t>
  </si>
  <si>
    <t>3336008590</t>
  </si>
  <si>
    <t>3336008586</t>
  </si>
  <si>
    <t>3336008576</t>
  </si>
  <si>
    <t>ENVIO DE CARGA</t>
  </si>
  <si>
    <t>CARGA EXITOSA</t>
  </si>
  <si>
    <t>3336008177 </t>
  </si>
  <si>
    <t>3336008159 </t>
  </si>
  <si>
    <t>3336008399 </t>
  </si>
  <si>
    <t>3336008173 </t>
  </si>
  <si>
    <t>3336008182 </t>
  </si>
  <si>
    <t>3336008211 </t>
  </si>
  <si>
    <t>3336008234 </t>
  </si>
  <si>
    <t>3336008403 </t>
  </si>
  <si>
    <t>3336008411 </t>
  </si>
  <si>
    <t>3336008416 </t>
  </si>
  <si>
    <t>3336008502 </t>
  </si>
  <si>
    <t>3336008506 </t>
  </si>
  <si>
    <t>3336008510 </t>
  </si>
  <si>
    <t>3336008516 </t>
  </si>
  <si>
    <t>3336008604 </t>
  </si>
  <si>
    <t>3336008613 </t>
  </si>
  <si>
    <t>3336008619 </t>
  </si>
  <si>
    <t>3336008636 </t>
  </si>
  <si>
    <t>3336008656 </t>
  </si>
  <si>
    <t>3336008628 </t>
  </si>
  <si>
    <t>3336008642 </t>
  </si>
  <si>
    <t>3336008800</t>
  </si>
  <si>
    <t>3336008796</t>
  </si>
  <si>
    <t>3336008790</t>
  </si>
  <si>
    <t>3336008785</t>
  </si>
  <si>
    <t>3336008782</t>
  </si>
  <si>
    <t>3336008780</t>
  </si>
  <si>
    <t>3336008775</t>
  </si>
  <si>
    <t>3336008656</t>
  </si>
  <si>
    <t>3336008642</t>
  </si>
  <si>
    <t>3336008636</t>
  </si>
  <si>
    <t>3336008628</t>
  </si>
  <si>
    <t>3336008619</t>
  </si>
  <si>
    <t>3336008613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</si>
</sst>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9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1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59" xfId="0" applyFont="1" applyFill="1" applyBorder="1" applyAlignment="1">
      <alignment horizontal="center"/>
    </xf>
    <xf numFmtId="0" fontId="52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54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30" fillId="40" borderId="59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8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8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  <xf numFmtId="22" fontId="54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52" fillId="40" borderId="48" xfId="0" applyFont="1" applyFill="1" applyBorder="1" applyAlignment="1">
      <alignment horizontal="center"/>
    </xf>
    <xf numFmtId="0" fontId="52" fillId="40" borderId="60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6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7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59" xfId="0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/>
    <cellStyle name="60% - Accent2" xfId="28" builtinId="36" customBuiltin="1"/>
    <cellStyle name="60% - Accent2 2" xfId="1163"/>
    <cellStyle name="60% - Accent3" xfId="32" builtinId="40" customBuiltin="1"/>
    <cellStyle name="60% - Accent3 2" xfId="1164"/>
    <cellStyle name="60% - Accent4" xfId="36" builtinId="44" customBuiltin="1"/>
    <cellStyle name="60% - Accent4 2" xfId="1165"/>
    <cellStyle name="60% - Accent5" xfId="40" builtinId="48" customBuiltin="1"/>
    <cellStyle name="60% - Accent5 2" xfId="1166"/>
    <cellStyle name="60% - Accent6" xfId="44" builtinId="52" customBuiltin="1"/>
    <cellStyle name="60% - Accent6 2" xfId="1167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heck Cell" xfId="16" builtinId="23" customBuiltin="1"/>
    <cellStyle name="Comma" xfId="1" builtinId="3"/>
    <cellStyle name="Comma 4 5" xfId="3"/>
    <cellStyle name="Excel Built-in Bad" xfId="53"/>
    <cellStyle name="Excel Built-in Good" xfId="54"/>
    <cellStyle name="Excel Built-in Normal" xfId="52"/>
    <cellStyle name="Excel Built-in Normal 1" xfId="55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put" xfId="12" builtinId="20" customBuiltin="1"/>
    <cellStyle name="Linked Cell" xfId="15" builtinId="24" customBuiltin="1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e" xfId="18" builtinId="10" customBuiltin="1"/>
    <cellStyle name="Output" xfId="13" builtinId="21" customBuiltin="1"/>
    <cellStyle name="Title" xfId="4" builtinId="15" customBuiltin="1"/>
    <cellStyle name="Title 2" xfId="1160"/>
    <cellStyle name="Título 4" xfId="57"/>
    <cellStyle name="Total" xfId="20" builtinId="25" customBuiltin="1"/>
    <cellStyle name="Warning Text" xfId="17" builtinId="11" customBuiltin="1"/>
  </cellStyles>
  <dxfs count="1031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030"/>
      <tableStyleElement type="headerRow" dxfId="1029"/>
      <tableStyleElement type="totalRow" dxfId="1028"/>
      <tableStyleElement type="firstColumn" dxfId="1027"/>
      <tableStyleElement type="lastColumn" dxfId="1026"/>
      <tableStyleElement type="firstRowStripe" dxfId="1025"/>
      <tableStyleElement type="firstColumnStripe" dxfId="102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397</v>
          </cell>
          <cell r="B2" t="str">
            <v xml:space="preserve">ATM Autobanco San Francisco de Macoris </v>
          </cell>
        </row>
        <row r="3">
          <cell r="A3">
            <v>1</v>
          </cell>
          <cell r="B3" t="str">
            <v>ATM S/M San Rafael del Yuma</v>
          </cell>
        </row>
        <row r="4">
          <cell r="A4">
            <v>2</v>
          </cell>
          <cell r="B4" t="str">
            <v>ATM Autoservicio Padre Castellano</v>
          </cell>
        </row>
        <row r="5">
          <cell r="A5">
            <v>3</v>
          </cell>
          <cell r="B5" t="str">
            <v>ATM Autoservicio La Vega Real</v>
          </cell>
        </row>
        <row r="6">
          <cell r="A6">
            <v>4</v>
          </cell>
          <cell r="B6" t="str">
            <v>ATM Avenida Rivas</v>
          </cell>
        </row>
        <row r="7">
          <cell r="A7">
            <v>5</v>
          </cell>
          <cell r="B7" t="str">
            <v>ATM Oficina Autoservicio Villa Ofelia (San Juan)</v>
          </cell>
        </row>
        <row r="8">
          <cell r="A8">
            <v>6</v>
          </cell>
          <cell r="B8" t="str">
            <v xml:space="preserve">ATM Plaza WAO San Juan </v>
          </cell>
        </row>
        <row r="9">
          <cell r="A9">
            <v>7</v>
          </cell>
          <cell r="B9" t="str">
            <v>ATM Isla San Juan (RETIRADO)</v>
          </cell>
        </row>
        <row r="10">
          <cell r="A10">
            <v>8</v>
          </cell>
          <cell r="B10" t="str">
            <v>ATM Autoservicio Yaque</v>
          </cell>
        </row>
        <row r="11">
          <cell r="A11">
            <v>9</v>
          </cell>
          <cell r="B11" t="str">
            <v>ATM Hispañiola Fresh Fruit</v>
          </cell>
        </row>
        <row r="12">
          <cell r="A12">
            <v>10</v>
          </cell>
          <cell r="B12" t="str">
            <v xml:space="preserve">ATM Ministerio Salud Pública </v>
          </cell>
        </row>
        <row r="13">
          <cell r="A13">
            <v>11</v>
          </cell>
          <cell r="B13" t="str">
            <v>ATM Hotel Viva Las Terrenas</v>
          </cell>
        </row>
        <row r="14">
          <cell r="A14">
            <v>12</v>
          </cell>
          <cell r="B14" t="str">
            <v xml:space="preserve">ATM Comercial Ganadera (San Isidro) </v>
          </cell>
        </row>
        <row r="15">
          <cell r="A15">
            <v>13</v>
          </cell>
          <cell r="B15" t="str">
            <v xml:space="preserve">ATM CDEEE </v>
          </cell>
        </row>
        <row r="16">
          <cell r="A16">
            <v>14</v>
          </cell>
          <cell r="B16" t="str">
            <v xml:space="preserve">ATM Oficina Aeropuerto Las Américas I </v>
          </cell>
        </row>
        <row r="17">
          <cell r="A17">
            <v>15</v>
          </cell>
          <cell r="B17" t="str">
            <v>ATM DNI</v>
          </cell>
        </row>
        <row r="18">
          <cell r="A18">
            <v>16</v>
          </cell>
          <cell r="B18" t="str">
            <v>ATM Estación Texaco Sabana de la Mar</v>
          </cell>
        </row>
        <row r="19">
          <cell r="A19">
            <v>17</v>
          </cell>
          <cell r="B19" t="str">
            <v xml:space="preserve">ATM Zona Franca Realm San Pedro </v>
          </cell>
        </row>
        <row r="20">
          <cell r="A20">
            <v>18</v>
          </cell>
          <cell r="B20" t="str">
            <v xml:space="preserve">ATM Oficina Haina Occidental I </v>
          </cell>
        </row>
        <row r="21">
          <cell r="A21">
            <v>19</v>
          </cell>
          <cell r="B21" t="str">
            <v xml:space="preserve">ATM Estación Texaco Servicio Jacobo Majluta </v>
          </cell>
        </row>
        <row r="22">
          <cell r="A22">
            <v>20</v>
          </cell>
          <cell r="B22" t="str">
            <v>ATM S/M Aprezio Las Palmas</v>
          </cell>
        </row>
        <row r="23">
          <cell r="A23">
            <v>21</v>
          </cell>
          <cell r="B23" t="str">
            <v xml:space="preserve">ATM Oficina Mella </v>
          </cell>
        </row>
        <row r="24">
          <cell r="A24">
            <v>22</v>
          </cell>
          <cell r="B24" t="str">
            <v>ATM S/M Olimpico (Santiago)</v>
          </cell>
        </row>
        <row r="25">
          <cell r="A25">
            <v>23</v>
          </cell>
          <cell r="B25" t="str">
            <v xml:space="preserve">ATM Oficina México </v>
          </cell>
        </row>
        <row r="26">
          <cell r="A26">
            <v>24</v>
          </cell>
          <cell r="B26" t="str">
            <v xml:space="preserve">ATM Oficina Eusebio Manzueta </v>
          </cell>
        </row>
        <row r="27">
          <cell r="A27">
            <v>26</v>
          </cell>
          <cell r="B27" t="str">
            <v>ATM S/M Jumbo San Isidro</v>
          </cell>
        </row>
        <row r="28">
          <cell r="A28">
            <v>27</v>
          </cell>
          <cell r="B28" t="str">
            <v>ATM Oficina El Seibo II</v>
          </cell>
        </row>
        <row r="29">
          <cell r="A29">
            <v>28</v>
          </cell>
          <cell r="B29" t="str">
            <v>ATM UNP Cabeza de Toro</v>
          </cell>
        </row>
        <row r="30">
          <cell r="A30">
            <v>29</v>
          </cell>
          <cell r="B30" t="str">
            <v xml:space="preserve">ATM AFP 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</row>
        <row r="32">
          <cell r="A32">
            <v>31</v>
          </cell>
          <cell r="B32" t="str">
            <v xml:space="preserve">ATM Oficina San Martín I </v>
          </cell>
        </row>
        <row r="33">
          <cell r="A33">
            <v>32</v>
          </cell>
          <cell r="B33" t="str">
            <v xml:space="preserve">ATM Oficina San Martín II </v>
          </cell>
        </row>
        <row r="34">
          <cell r="A34">
            <v>33</v>
          </cell>
          <cell r="B34" t="str">
            <v xml:space="preserve">ATM UNP Juan de Herrera </v>
          </cell>
        </row>
        <row r="35">
          <cell r="A35">
            <v>34</v>
          </cell>
          <cell r="B35" t="str">
            <v xml:space="preserve">ATM Plaza de la Salud </v>
          </cell>
        </row>
        <row r="36">
          <cell r="A36">
            <v>35</v>
          </cell>
          <cell r="B36" t="str">
            <v xml:space="preserve">ATM Dirección General de Aduanas I </v>
          </cell>
        </row>
        <row r="37">
          <cell r="A37">
            <v>36</v>
          </cell>
          <cell r="B37" t="str">
            <v xml:space="preserve">ATM Banco Central </v>
          </cell>
        </row>
        <row r="38">
          <cell r="A38">
            <v>37</v>
          </cell>
          <cell r="B38" t="str">
            <v xml:space="preserve">ATM Oficina Villa Mella </v>
          </cell>
        </row>
        <row r="39">
          <cell r="A39">
            <v>39</v>
          </cell>
          <cell r="B39" t="str">
            <v xml:space="preserve">ATM Oficina Ovando </v>
          </cell>
        </row>
        <row r="40">
          <cell r="A40">
            <v>40</v>
          </cell>
          <cell r="B40" t="str">
            <v xml:space="preserve">ATM Oficina El Puñal </v>
          </cell>
        </row>
        <row r="41">
          <cell r="A41">
            <v>42</v>
          </cell>
          <cell r="B41" t="str">
            <v xml:space="preserve">ATM Ocean World (Puerto Plata) </v>
          </cell>
        </row>
        <row r="42">
          <cell r="A42">
            <v>43</v>
          </cell>
          <cell r="B42" t="str">
            <v xml:space="preserve">ATM Zona Franca San Isidro </v>
          </cell>
        </row>
        <row r="43">
          <cell r="A43">
            <v>44</v>
          </cell>
          <cell r="B43" t="str">
            <v xml:space="preserve">ATM Oficina Pedernales </v>
          </cell>
        </row>
        <row r="44">
          <cell r="A44">
            <v>45</v>
          </cell>
          <cell r="B44" t="str">
            <v xml:space="preserve">ATM Oficina Tamayo </v>
          </cell>
        </row>
        <row r="45">
          <cell r="A45">
            <v>47</v>
          </cell>
          <cell r="B45" t="str">
            <v xml:space="preserve">ATM Oficina Jimaní </v>
          </cell>
        </row>
        <row r="46">
          <cell r="A46">
            <v>48</v>
          </cell>
          <cell r="B46" t="str">
            <v xml:space="preserve">ATM Autoservicio Neiba I </v>
          </cell>
        </row>
        <row r="47">
          <cell r="A47">
            <v>50</v>
          </cell>
          <cell r="B47" t="str">
            <v xml:space="preserve">ATM Oficina Padre Las Casas (Azua) </v>
          </cell>
        </row>
        <row r="48">
          <cell r="A48">
            <v>52</v>
          </cell>
          <cell r="B48" t="str">
            <v xml:space="preserve">ATM Oficina Jarabacoa </v>
          </cell>
        </row>
        <row r="49">
          <cell r="A49">
            <v>53</v>
          </cell>
          <cell r="B49" t="str">
            <v xml:space="preserve">ATM Oficina Constanza </v>
          </cell>
        </row>
        <row r="50">
          <cell r="A50">
            <v>54</v>
          </cell>
          <cell r="B50" t="str">
            <v xml:space="preserve">ATM Autoservicio Galería 360 </v>
          </cell>
        </row>
        <row r="51">
          <cell r="A51">
            <v>56</v>
          </cell>
          <cell r="B51" t="str">
            <v xml:space="preserve">ATM Oficina Villa Mella II </v>
          </cell>
        </row>
        <row r="52">
          <cell r="A52">
            <v>57</v>
          </cell>
          <cell r="B52" t="str">
            <v xml:space="preserve">ATM Oficina Malecon Center </v>
          </cell>
        </row>
        <row r="53">
          <cell r="A53">
            <v>60</v>
          </cell>
          <cell r="B53" t="str">
            <v xml:space="preserve">ATM Autobanco 27 de Febrero </v>
          </cell>
        </row>
        <row r="54">
          <cell r="A54">
            <v>62</v>
          </cell>
          <cell r="B54" t="str">
            <v xml:space="preserve">ATM Oficina Dajabón </v>
          </cell>
        </row>
        <row r="55">
          <cell r="A55">
            <v>63</v>
          </cell>
          <cell r="B55" t="str">
            <v xml:space="preserve">ATM Oficina Villa Vásquez (Montecristi) </v>
          </cell>
        </row>
        <row r="56">
          <cell r="A56">
            <v>64</v>
          </cell>
          <cell r="B56" t="str">
            <v xml:space="preserve">ATM COOPALINA (Cotuí) </v>
          </cell>
        </row>
        <row r="57">
          <cell r="A57">
            <v>67</v>
          </cell>
          <cell r="B57" t="str">
            <v xml:space="preserve">ATM Hotel NaturaPark (Punta Cana) </v>
          </cell>
        </row>
        <row r="58">
          <cell r="A58">
            <v>68</v>
          </cell>
          <cell r="B58" t="str">
            <v xml:space="preserve">ATM Hotel Nickelodeon (Punta Cana) </v>
          </cell>
        </row>
        <row r="59">
          <cell r="A59">
            <v>70</v>
          </cell>
          <cell r="B59" t="str">
            <v xml:space="preserve">ATM Autoservicio Plaza Lama Zona Oriental </v>
          </cell>
        </row>
        <row r="60">
          <cell r="A60">
            <v>72</v>
          </cell>
          <cell r="B60" t="str">
            <v xml:space="preserve">ATM UNP Aeropuerto Gregorio Luperón (Puerto Plata) </v>
          </cell>
        </row>
        <row r="61">
          <cell r="A61">
            <v>73</v>
          </cell>
          <cell r="B61" t="str">
            <v xml:space="preserve">ATM Oficina Playa Dorada </v>
          </cell>
        </row>
        <row r="62">
          <cell r="A62">
            <v>74</v>
          </cell>
          <cell r="B62" t="str">
            <v xml:space="preserve">ATM Oficina Sosúa </v>
          </cell>
        </row>
        <row r="63">
          <cell r="A63">
            <v>75</v>
          </cell>
          <cell r="B63" t="str">
            <v xml:space="preserve">ATM Oficina Gaspar Hernández </v>
          </cell>
        </row>
        <row r="64">
          <cell r="A64">
            <v>76</v>
          </cell>
          <cell r="B64" t="str">
            <v xml:space="preserve">ATM Casa Nelson (Puerto Plata) </v>
          </cell>
        </row>
        <row r="65">
          <cell r="A65">
            <v>77</v>
          </cell>
          <cell r="B65" t="str">
            <v xml:space="preserve">ATM Oficina Cruce de Imbert </v>
          </cell>
        </row>
        <row r="66">
          <cell r="A66">
            <v>78</v>
          </cell>
          <cell r="B66" t="str">
            <v xml:space="preserve">ATM Hotel Nickelodeon II ( Punta Cana) </v>
          </cell>
        </row>
        <row r="67">
          <cell r="A67">
            <v>79</v>
          </cell>
          <cell r="B67" t="str">
            <v xml:space="preserve">ATM UNP Luperón (Puerto Plata) </v>
          </cell>
        </row>
        <row r="68">
          <cell r="A68">
            <v>84</v>
          </cell>
          <cell r="B68" t="str">
            <v xml:space="preserve">ATM Oficina Multicentro Sirena San Cristóbal </v>
          </cell>
        </row>
        <row r="69">
          <cell r="A69">
            <v>85</v>
          </cell>
          <cell r="B69" t="str">
            <v xml:space="preserve">ATM Oficina San Isidro (Fuerza Aérea) </v>
          </cell>
        </row>
        <row r="70">
          <cell r="A70">
            <v>87</v>
          </cell>
          <cell r="B70" t="str">
            <v xml:space="preserve">ATM Autoservicio Sarasota </v>
          </cell>
        </row>
        <row r="71">
          <cell r="A71">
            <v>88</v>
          </cell>
          <cell r="B71" t="str">
            <v xml:space="preserve">ATM S/M La Fuente (Santiago) </v>
          </cell>
        </row>
        <row r="72">
          <cell r="A72">
            <v>89</v>
          </cell>
          <cell r="B72" t="str">
            <v xml:space="preserve">ATM UNP El Cercado (San Juan) </v>
          </cell>
        </row>
        <row r="73">
          <cell r="A73">
            <v>90</v>
          </cell>
          <cell r="B73" t="str">
            <v xml:space="preserve">ATM Hotel Dreams Punta Cana I </v>
          </cell>
        </row>
        <row r="74">
          <cell r="A74">
            <v>91</v>
          </cell>
          <cell r="B74" t="str">
            <v xml:space="preserve">ATM UNP Villa Isabela </v>
          </cell>
        </row>
        <row r="75">
          <cell r="A75">
            <v>92</v>
          </cell>
          <cell r="B75" t="str">
            <v xml:space="preserve">ATM Oficina Salcedo </v>
          </cell>
        </row>
        <row r="76">
          <cell r="A76">
            <v>93</v>
          </cell>
          <cell r="B76" t="str">
            <v xml:space="preserve">ATM Oficina Cotuí </v>
          </cell>
        </row>
        <row r="77">
          <cell r="A77">
            <v>94</v>
          </cell>
          <cell r="B77" t="str">
            <v xml:space="preserve">ATM Centro de Caja Porvenir (San Francisco) </v>
          </cell>
        </row>
        <row r="78">
          <cell r="A78">
            <v>95</v>
          </cell>
          <cell r="B78" t="str">
            <v xml:space="preserve">ATM Oficina Tenares </v>
          </cell>
        </row>
        <row r="79">
          <cell r="A79">
            <v>96</v>
          </cell>
          <cell r="B79" t="str">
            <v>ATM S/M Caribe Av. Charles de Gaulle</v>
          </cell>
        </row>
        <row r="80">
          <cell r="A80">
            <v>97</v>
          </cell>
          <cell r="B80" t="str">
            <v xml:space="preserve">ATM Oficina Villa Riva </v>
          </cell>
        </row>
        <row r="81">
          <cell r="A81">
            <v>98</v>
          </cell>
          <cell r="B81" t="str">
            <v xml:space="preserve">ATM UNP Pimentel </v>
          </cell>
        </row>
        <row r="82">
          <cell r="A82">
            <v>99</v>
          </cell>
          <cell r="B82" t="str">
            <v xml:space="preserve">ATM Multicentro La Sirena S.F.M. </v>
          </cell>
        </row>
        <row r="83">
          <cell r="A83">
            <v>101</v>
          </cell>
          <cell r="B83" t="str">
            <v xml:space="preserve">ATM Oficina San Juan de la Maguana I </v>
          </cell>
        </row>
        <row r="84">
          <cell r="A84">
            <v>102</v>
          </cell>
          <cell r="B84" t="str">
            <v xml:space="preserve">ATM Oficina Buena Vista II </v>
          </cell>
        </row>
        <row r="85">
          <cell r="A85">
            <v>103</v>
          </cell>
          <cell r="B85" t="str">
            <v xml:space="preserve">ATM Oficina Las Matas de Farfán </v>
          </cell>
        </row>
        <row r="86">
          <cell r="A86">
            <v>104</v>
          </cell>
          <cell r="B86" t="str">
            <v xml:space="preserve">ATM Jumbo Higuey </v>
          </cell>
        </row>
        <row r="87">
          <cell r="A87">
            <v>105</v>
          </cell>
          <cell r="B87" t="str">
            <v xml:space="preserve">ATM Autobanco Estancia Nueva (Moca) </v>
          </cell>
        </row>
        <row r="88">
          <cell r="A88">
            <v>107</v>
          </cell>
          <cell r="B88" t="str">
            <v>ATM CURSA UASD (Santiago)</v>
          </cell>
        </row>
        <row r="89">
          <cell r="A89">
            <v>111</v>
          </cell>
          <cell r="B89" t="str">
            <v xml:space="preserve">ATM Oficina San Pedro </v>
          </cell>
        </row>
        <row r="90">
          <cell r="A90">
            <v>113</v>
          </cell>
          <cell r="B90" t="str">
            <v xml:space="preserve">ATM Autoservicio Atalaya del Mar </v>
          </cell>
        </row>
        <row r="91">
          <cell r="A91">
            <v>114</v>
          </cell>
          <cell r="B91" t="str">
            <v xml:space="preserve">ATM Oficina Hato Mayor </v>
          </cell>
        </row>
        <row r="92">
          <cell r="A92">
            <v>115</v>
          </cell>
          <cell r="B92" t="str">
            <v xml:space="preserve">ATM Oficina Megacentro I </v>
          </cell>
        </row>
        <row r="93">
          <cell r="A93">
            <v>117</v>
          </cell>
          <cell r="B93" t="str">
            <v xml:space="preserve">ATM Oficina El Seybo </v>
          </cell>
        </row>
        <row r="94">
          <cell r="A94">
            <v>118</v>
          </cell>
          <cell r="B94" t="str">
            <v>ATM Plaza Torino</v>
          </cell>
        </row>
        <row r="95">
          <cell r="A95">
            <v>119</v>
          </cell>
          <cell r="B95" t="str">
            <v>ATM Oficina La Barranquita</v>
          </cell>
        </row>
        <row r="96">
          <cell r="A96">
            <v>121</v>
          </cell>
          <cell r="B96" t="str">
            <v xml:space="preserve">ATM Oficina Bayaguana </v>
          </cell>
        </row>
        <row r="97">
          <cell r="A97">
            <v>125</v>
          </cell>
          <cell r="B97" t="str">
            <v xml:space="preserve">ATM Dirección General de Aduanas II </v>
          </cell>
        </row>
        <row r="98">
          <cell r="A98">
            <v>129</v>
          </cell>
          <cell r="B98" t="str">
            <v xml:space="preserve">ATM Multicentro La Sirena (Santiago) </v>
          </cell>
        </row>
        <row r="99">
          <cell r="A99">
            <v>131</v>
          </cell>
          <cell r="B99" t="str">
            <v xml:space="preserve">ATM Oficina Baní I </v>
          </cell>
        </row>
        <row r="100">
          <cell r="A100">
            <v>134</v>
          </cell>
          <cell r="B100" t="str">
            <v xml:space="preserve">ATM Oficina San José de Ocoa </v>
          </cell>
        </row>
        <row r="101">
          <cell r="A101">
            <v>135</v>
          </cell>
          <cell r="B101" t="str">
            <v xml:space="preserve">ATM Oficina Las Dunas Baní </v>
          </cell>
        </row>
        <row r="102">
          <cell r="A102">
            <v>136</v>
          </cell>
          <cell r="B102" t="str">
            <v>ATM S/M Xtra (Santiago)</v>
          </cell>
        </row>
        <row r="103">
          <cell r="A103">
            <v>137</v>
          </cell>
          <cell r="B103" t="str">
            <v xml:space="preserve">ATM Oficina Nizao </v>
          </cell>
        </row>
        <row r="104">
          <cell r="A104">
            <v>138</v>
          </cell>
          <cell r="B104" t="str">
            <v xml:space="preserve">ATM UNP Fantino </v>
          </cell>
        </row>
        <row r="105">
          <cell r="A105">
            <v>139</v>
          </cell>
          <cell r="B105" t="str">
            <v xml:space="preserve">ATM Oficina Plaza Lama Zona Oriental I </v>
          </cell>
        </row>
        <row r="106">
          <cell r="A106">
            <v>140</v>
          </cell>
          <cell r="B106" t="str">
            <v>ATM Hospital San Vicente de Paul (SFM.)</v>
          </cell>
        </row>
        <row r="107">
          <cell r="A107">
            <v>142</v>
          </cell>
          <cell r="B107" t="str">
            <v xml:space="preserve">ATM Centro de Caja Galerías Bonao </v>
          </cell>
        </row>
        <row r="108">
          <cell r="A108">
            <v>143</v>
          </cell>
          <cell r="B108" t="str">
            <v xml:space="preserve">ATM Oficina Maimón </v>
          </cell>
        </row>
        <row r="109">
          <cell r="A109">
            <v>144</v>
          </cell>
          <cell r="B109" t="str">
            <v xml:space="preserve">ATM Oficina Villa Altagracia </v>
          </cell>
        </row>
        <row r="110">
          <cell r="A110">
            <v>146</v>
          </cell>
          <cell r="B110" t="str">
            <v xml:space="preserve">ATM Tribunal Superior Constitucional </v>
          </cell>
        </row>
        <row r="111">
          <cell r="A111">
            <v>147</v>
          </cell>
          <cell r="B111" t="str">
            <v xml:space="preserve">ATM Kiosco Megacentro I </v>
          </cell>
        </row>
        <row r="112">
          <cell r="A112">
            <v>149</v>
          </cell>
          <cell r="B112" t="str">
            <v>ATM Estación Metro Concepción</v>
          </cell>
        </row>
        <row r="113">
          <cell r="A113">
            <v>151</v>
          </cell>
          <cell r="B113" t="str">
            <v xml:space="preserve">ATM Oficina Nagua </v>
          </cell>
        </row>
        <row r="114">
          <cell r="A114">
            <v>152</v>
          </cell>
          <cell r="B114" t="str">
            <v xml:space="preserve">ATM Kiosco Megacentro II </v>
          </cell>
        </row>
        <row r="115">
          <cell r="A115">
            <v>153</v>
          </cell>
          <cell r="B115" t="str">
            <v xml:space="preserve">ATM Rehabilitación </v>
          </cell>
        </row>
        <row r="116">
          <cell r="A116">
            <v>154</v>
          </cell>
          <cell r="B116" t="str">
            <v xml:space="preserve">ATM Oficina Sánchez </v>
          </cell>
        </row>
        <row r="117">
          <cell r="A117">
            <v>157</v>
          </cell>
          <cell r="B117" t="str">
            <v xml:space="preserve">ATM Oficina Samaná </v>
          </cell>
        </row>
        <row r="118">
          <cell r="A118">
            <v>158</v>
          </cell>
          <cell r="B118" t="str">
            <v xml:space="preserve">ATM Oficina Romana Norte </v>
          </cell>
        </row>
        <row r="119">
          <cell r="A119">
            <v>159</v>
          </cell>
          <cell r="B119" t="str">
            <v xml:space="preserve">ATM Hotel Dreams Bayahibe I </v>
          </cell>
        </row>
        <row r="120">
          <cell r="A120">
            <v>160</v>
          </cell>
          <cell r="B120" t="str">
            <v xml:space="preserve">ATM Oficina Herrera </v>
          </cell>
        </row>
        <row r="121">
          <cell r="A121">
            <v>161</v>
          </cell>
          <cell r="B121" t="str">
            <v xml:space="preserve">ATM Jumbo Punta Cana </v>
          </cell>
        </row>
        <row r="122">
          <cell r="A122">
            <v>162</v>
          </cell>
          <cell r="B122" t="str">
            <v xml:space="preserve">ATM Oficina Tiradentes I </v>
          </cell>
        </row>
        <row r="123">
          <cell r="A123">
            <v>165</v>
          </cell>
          <cell r="B123" t="str">
            <v>ATM Autoservicio Megacentro</v>
          </cell>
        </row>
        <row r="124">
          <cell r="A124">
            <v>166</v>
          </cell>
          <cell r="B124" t="str">
            <v>ATM Estación Texaco Las Lavas</v>
          </cell>
        </row>
        <row r="125">
          <cell r="A125">
            <v>167</v>
          </cell>
          <cell r="B125" t="str">
            <v xml:space="preserve">ATM Oficina Lope de Vega </v>
          </cell>
        </row>
        <row r="126">
          <cell r="A126">
            <v>169</v>
          </cell>
          <cell r="B126" t="str">
            <v xml:space="preserve">ATM Oficina Caonabo </v>
          </cell>
        </row>
        <row r="127">
          <cell r="A127">
            <v>171</v>
          </cell>
          <cell r="B127" t="str">
            <v xml:space="preserve">ATM Oficina Moca </v>
          </cell>
        </row>
        <row r="128">
          <cell r="A128">
            <v>172</v>
          </cell>
          <cell r="B128" t="str">
            <v xml:space="preserve">ATM UNP Guaucí </v>
          </cell>
        </row>
        <row r="129">
          <cell r="A129">
            <v>175</v>
          </cell>
          <cell r="B129" t="str">
            <v xml:space="preserve">ATM Dirección de Ingeniería </v>
          </cell>
        </row>
        <row r="130">
          <cell r="A130">
            <v>180</v>
          </cell>
          <cell r="B130" t="str">
            <v xml:space="preserve">ATM Megacentro II </v>
          </cell>
        </row>
        <row r="131">
          <cell r="A131">
            <v>181</v>
          </cell>
          <cell r="B131" t="str">
            <v xml:space="preserve">ATM Oficina Sabaneta </v>
          </cell>
        </row>
        <row r="132">
          <cell r="A132">
            <v>182</v>
          </cell>
          <cell r="B132" t="str">
            <v xml:space="preserve">ATM Barahona Comb </v>
          </cell>
        </row>
        <row r="133">
          <cell r="A133">
            <v>183</v>
          </cell>
          <cell r="B133" t="str">
            <v>ATM Estación Nativa Km. 22 Aut. Duarte.</v>
          </cell>
        </row>
        <row r="134">
          <cell r="A134">
            <v>184</v>
          </cell>
          <cell r="B134" t="str">
            <v xml:space="preserve">ATM Hermanas Mirabal </v>
          </cell>
        </row>
        <row r="135">
          <cell r="A135">
            <v>185</v>
          </cell>
          <cell r="B135" t="str">
            <v xml:space="preserve">ATM UNPHU </v>
          </cell>
        </row>
        <row r="136">
          <cell r="A136">
            <v>188</v>
          </cell>
          <cell r="B136" t="str">
            <v xml:space="preserve">ATM UNP Miches </v>
          </cell>
        </row>
        <row r="137">
          <cell r="A137">
            <v>189</v>
          </cell>
          <cell r="B137" t="str">
            <v xml:space="preserve">ATM Comando Regional Cibao Central P.N. </v>
          </cell>
        </row>
        <row r="138">
          <cell r="A138">
            <v>192</v>
          </cell>
          <cell r="B138" t="str">
            <v xml:space="preserve">ATM Autobanco Luperón II 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</row>
        <row r="140">
          <cell r="A140">
            <v>194</v>
          </cell>
          <cell r="B140" t="str">
            <v xml:space="preserve">ATM UNP Pantoja </v>
          </cell>
        </row>
        <row r="141">
          <cell r="A141">
            <v>196</v>
          </cell>
          <cell r="B141" t="str">
            <v xml:space="preserve">ATM Estación Texaco Cangrejo Farmacia (Sosúa) </v>
          </cell>
        </row>
        <row r="142">
          <cell r="A142">
            <v>198</v>
          </cell>
          <cell r="B142" t="str">
            <v xml:space="preserve">ATM Almacenes El Encanto  (Santiago) </v>
          </cell>
        </row>
        <row r="143">
          <cell r="A143">
            <v>199</v>
          </cell>
          <cell r="B143" t="str">
            <v xml:space="preserve">ATM S/M Amigo </v>
          </cell>
        </row>
        <row r="144">
          <cell r="A144">
            <v>201</v>
          </cell>
          <cell r="B144" t="str">
            <v xml:space="preserve">ATM Oficina Mao </v>
          </cell>
        </row>
        <row r="145">
          <cell r="A145">
            <v>204</v>
          </cell>
          <cell r="B145" t="str">
            <v>ATM Hotel Dominicus II</v>
          </cell>
        </row>
        <row r="146">
          <cell r="A146">
            <v>208</v>
          </cell>
          <cell r="B146" t="str">
            <v xml:space="preserve">ATM UNP Tireo </v>
          </cell>
        </row>
        <row r="147">
          <cell r="A147">
            <v>209</v>
          </cell>
          <cell r="B147" t="str">
            <v xml:space="preserve">ATM Oficina Palma Real (Bávaro) </v>
          </cell>
        </row>
        <row r="148">
          <cell r="A148">
            <v>211</v>
          </cell>
          <cell r="B148" t="str">
            <v xml:space="preserve">ATM Oficina La Romana I </v>
          </cell>
        </row>
        <row r="149">
          <cell r="A149">
            <v>212</v>
          </cell>
          <cell r="B149" t="str">
            <v>ATM Universidad Nacional Evangélica (Santo Domingo)</v>
          </cell>
        </row>
        <row r="150">
          <cell r="A150">
            <v>213</v>
          </cell>
          <cell r="B150" t="str">
            <v xml:space="preserve">ATM Almacenes Iberia (La Romana) </v>
          </cell>
        </row>
        <row r="151">
          <cell r="A151">
            <v>214</v>
          </cell>
          <cell r="B151" t="str">
            <v>ATM S/M Ole Bavaro</v>
          </cell>
        </row>
        <row r="152">
          <cell r="A152">
            <v>216</v>
          </cell>
          <cell r="B152" t="str">
            <v xml:space="preserve">ATM Oficina El Higueyano </v>
          </cell>
        </row>
        <row r="153">
          <cell r="A153">
            <v>217</v>
          </cell>
          <cell r="B153" t="str">
            <v xml:space="preserve">ATM Oficina Bávaro </v>
          </cell>
        </row>
        <row r="154">
          <cell r="A154">
            <v>218</v>
          </cell>
          <cell r="B154" t="str">
            <v xml:space="preserve">ATM Hotel Secrets Cap Cana II </v>
          </cell>
        </row>
        <row r="155">
          <cell r="A155">
            <v>219</v>
          </cell>
          <cell r="B155" t="str">
            <v xml:space="preserve">ATM Oficina La Altagracia (Higuey) </v>
          </cell>
        </row>
        <row r="156">
          <cell r="A156">
            <v>222</v>
          </cell>
          <cell r="B156" t="str">
            <v xml:space="preserve">ATM UNP Dominicus (La Romana) </v>
          </cell>
        </row>
        <row r="157">
          <cell r="A157">
            <v>223</v>
          </cell>
          <cell r="B157" t="str">
            <v xml:space="preserve">ATM UNP CCN (Nacional 27 de Febrero) Lobby </v>
          </cell>
        </row>
        <row r="158">
          <cell r="A158">
            <v>224</v>
          </cell>
          <cell r="B158" t="str">
            <v xml:space="preserve">ATM S/M Nacional El Millón (Núñez de Cáceres) </v>
          </cell>
        </row>
        <row r="159">
          <cell r="A159">
            <v>225</v>
          </cell>
          <cell r="B159" t="str">
            <v xml:space="preserve">ATM S/M Nacional Arroyo Hondo </v>
          </cell>
        </row>
        <row r="160">
          <cell r="A160">
            <v>227</v>
          </cell>
          <cell r="B160" t="str">
            <v xml:space="preserve">ATM S/M Bravo Av. Enriquillo </v>
          </cell>
        </row>
        <row r="161">
          <cell r="A161">
            <v>228</v>
          </cell>
          <cell r="B161" t="str">
            <v xml:space="preserve">ATM Oficina SAJOMA </v>
          </cell>
        </row>
        <row r="162">
          <cell r="A162">
            <v>231</v>
          </cell>
          <cell r="B162" t="str">
            <v xml:space="preserve">ATM Oficina Zona Oriental </v>
          </cell>
        </row>
        <row r="163">
          <cell r="A163">
            <v>232</v>
          </cell>
          <cell r="B163" t="str">
            <v xml:space="preserve">ATM S/M Nacional Charles de Gaulle </v>
          </cell>
        </row>
        <row r="164">
          <cell r="A164">
            <v>234</v>
          </cell>
          <cell r="B164" t="str">
            <v xml:space="preserve">ATM Oficina Boca Chica I </v>
          </cell>
        </row>
        <row r="165">
          <cell r="A165">
            <v>235</v>
          </cell>
          <cell r="B165" t="str">
            <v xml:space="preserve">ATM Oficina Multicentro La Sirena San Isidro </v>
          </cell>
        </row>
        <row r="166">
          <cell r="A166">
            <v>237</v>
          </cell>
          <cell r="B166" t="str">
            <v xml:space="preserve">ATM UNP Plaza Vásquez </v>
          </cell>
        </row>
        <row r="167">
          <cell r="A167">
            <v>238</v>
          </cell>
          <cell r="B167" t="str">
            <v xml:space="preserve">ATM Multicentro La Sirena Charles de Gaulle </v>
          </cell>
        </row>
        <row r="168">
          <cell r="A168">
            <v>239</v>
          </cell>
          <cell r="B168" t="str">
            <v xml:space="preserve">ATM Autobanco Charles de Gaulle </v>
          </cell>
        </row>
        <row r="169">
          <cell r="A169">
            <v>240</v>
          </cell>
          <cell r="B169" t="str">
            <v xml:space="preserve">ATM Oficina Carrefour I </v>
          </cell>
        </row>
        <row r="170">
          <cell r="A170">
            <v>241</v>
          </cell>
          <cell r="B170" t="str">
            <v xml:space="preserve">ATM Palacio Nacional (Presidencia) </v>
          </cell>
        </row>
        <row r="171">
          <cell r="A171">
            <v>243</v>
          </cell>
          <cell r="B171" t="str">
            <v xml:space="preserve">ATM Autoservicio Plaza Central  </v>
          </cell>
        </row>
        <row r="172">
          <cell r="A172">
            <v>244</v>
          </cell>
          <cell r="B172" t="str">
            <v xml:space="preserve">ATM Ministerio de Hacienda (antiguo Finanzas) </v>
          </cell>
        </row>
        <row r="173">
          <cell r="A173">
            <v>245</v>
          </cell>
          <cell r="B173" t="str">
            <v>ATM Boombah Zona Franca Victor Mera</v>
          </cell>
        </row>
        <row r="174">
          <cell r="A174">
            <v>246</v>
          </cell>
          <cell r="B174" t="str">
            <v xml:space="preserve">ATM Oficina Torre BR (Lobby) </v>
          </cell>
        </row>
        <row r="175">
          <cell r="A175">
            <v>248</v>
          </cell>
          <cell r="B175" t="str">
            <v xml:space="preserve">ATM Shell Paraiso </v>
          </cell>
        </row>
        <row r="176">
          <cell r="A176">
            <v>249</v>
          </cell>
          <cell r="B176" t="str">
            <v xml:space="preserve">ATM Banco Agrícola Neiba </v>
          </cell>
        </row>
        <row r="177">
          <cell r="A177">
            <v>250</v>
          </cell>
          <cell r="B177" t="str">
            <v>ATM ECO Petróleo Barlovento Baní</v>
          </cell>
        </row>
        <row r="178">
          <cell r="A178">
            <v>252</v>
          </cell>
          <cell r="B178" t="str">
            <v xml:space="preserve">ATM Banco Agrícola (Barahona) </v>
          </cell>
        </row>
        <row r="179">
          <cell r="A179">
            <v>253</v>
          </cell>
          <cell r="B179" t="str">
            <v xml:space="preserve">ATM Centro Cuesta Nacional (Santiago) </v>
          </cell>
        </row>
        <row r="180">
          <cell r="A180">
            <v>256</v>
          </cell>
          <cell r="B180" t="str">
            <v xml:space="preserve">ATM Oficina Licey Al Medio </v>
          </cell>
        </row>
        <row r="181">
          <cell r="A181">
            <v>257</v>
          </cell>
          <cell r="B181" t="str">
            <v xml:space="preserve">ATM S/M Pola (Santiago) </v>
          </cell>
        </row>
        <row r="182">
          <cell r="A182">
            <v>259</v>
          </cell>
          <cell r="B182" t="str">
            <v>ATM Senado de la Republica</v>
          </cell>
        </row>
        <row r="183">
          <cell r="A183">
            <v>261</v>
          </cell>
          <cell r="B183" t="str">
            <v xml:space="preserve">ATM UNP Aeropuerto Cibao (Santiago) </v>
          </cell>
        </row>
        <row r="184">
          <cell r="A184">
            <v>262</v>
          </cell>
          <cell r="B184" t="str">
            <v xml:space="preserve">ATM Oficina Obras Públicas (Santiago) </v>
          </cell>
        </row>
        <row r="185">
          <cell r="A185">
            <v>264</v>
          </cell>
          <cell r="B185" t="str">
            <v xml:space="preserve">ATM S/M Nacional Independencia </v>
          </cell>
        </row>
        <row r="186">
          <cell r="A186">
            <v>265</v>
          </cell>
          <cell r="B186" t="str">
            <v>ATM Almacenes Zaglul El Seibo</v>
          </cell>
        </row>
        <row r="187">
          <cell r="A187">
            <v>266</v>
          </cell>
          <cell r="B187" t="str">
            <v xml:space="preserve">ATM Oficina Villa Francisca </v>
          </cell>
        </row>
        <row r="188">
          <cell r="A188">
            <v>267</v>
          </cell>
          <cell r="B188" t="str">
            <v xml:space="preserve">ATM Centro de Caja México </v>
          </cell>
        </row>
        <row r="189">
          <cell r="A189">
            <v>268</v>
          </cell>
          <cell r="B189" t="str">
            <v xml:space="preserve">ATM Autobanco La Altagracia (Higuey) </v>
          </cell>
        </row>
        <row r="190">
          <cell r="A190">
            <v>272</v>
          </cell>
          <cell r="B190" t="str">
            <v xml:space="preserve">ATM Cámara de Diputados </v>
          </cell>
        </row>
        <row r="191">
          <cell r="A191">
            <v>275</v>
          </cell>
          <cell r="B191" t="str">
            <v xml:space="preserve">ATM Autobanco Duarte Stgo. II </v>
          </cell>
        </row>
        <row r="192">
          <cell r="A192">
            <v>276</v>
          </cell>
          <cell r="B192" t="str">
            <v xml:space="preserve">ATM UNP Las Guáranas (San Francisco) </v>
          </cell>
        </row>
        <row r="193">
          <cell r="A193">
            <v>277</v>
          </cell>
          <cell r="B193" t="str">
            <v xml:space="preserve">ATM Oficina Duarte (Santiago) 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</row>
        <row r="195">
          <cell r="A195">
            <v>280</v>
          </cell>
          <cell r="B195" t="str">
            <v xml:space="preserve">ATM Cooperativa BR </v>
          </cell>
        </row>
        <row r="196">
          <cell r="A196">
            <v>281</v>
          </cell>
          <cell r="B196" t="str">
            <v xml:space="preserve">ATM S/M Pola Independencia </v>
          </cell>
        </row>
        <row r="197">
          <cell r="A197">
            <v>282</v>
          </cell>
          <cell r="B197" t="str">
            <v xml:space="preserve">ATM Autobanco Nibaje </v>
          </cell>
        </row>
        <row r="198">
          <cell r="A198">
            <v>283</v>
          </cell>
          <cell r="B198" t="str">
            <v xml:space="preserve">ATM Oficina Nibaje </v>
          </cell>
        </row>
        <row r="199">
          <cell r="A199">
            <v>285</v>
          </cell>
          <cell r="B199" t="str">
            <v xml:space="preserve">ATM Oficina Camino Real (Puerto Plata) </v>
          </cell>
        </row>
        <row r="200">
          <cell r="A200">
            <v>288</v>
          </cell>
          <cell r="B200" t="str">
            <v xml:space="preserve">ATM Oficina Camino Real II (Puerto Plata) </v>
          </cell>
        </row>
        <row r="201">
          <cell r="A201">
            <v>289</v>
          </cell>
          <cell r="B201" t="str">
            <v>ATM Oficina Bávaro II</v>
          </cell>
        </row>
        <row r="202">
          <cell r="A202">
            <v>290</v>
          </cell>
          <cell r="B202" t="str">
            <v xml:space="preserve">ATM Oficina San Francisco de Macorís </v>
          </cell>
        </row>
        <row r="203">
          <cell r="A203">
            <v>291</v>
          </cell>
          <cell r="B203" t="str">
            <v xml:space="preserve">ATM S/M Jumbo Las Colinas </v>
          </cell>
        </row>
        <row r="204">
          <cell r="A204">
            <v>292</v>
          </cell>
          <cell r="B204" t="str">
            <v xml:space="preserve">ATM UNP Castañuelas (Montecristi) </v>
          </cell>
        </row>
        <row r="205">
          <cell r="A205">
            <v>293</v>
          </cell>
          <cell r="B205" t="str">
            <v xml:space="preserve">ATM S/M Nueva Visión (San Pedro) </v>
          </cell>
        </row>
        <row r="206">
          <cell r="A206">
            <v>294</v>
          </cell>
          <cell r="B206" t="str">
            <v xml:space="preserve">ATM Plaza Zaglul San Pedro II </v>
          </cell>
        </row>
        <row r="207">
          <cell r="A207">
            <v>295</v>
          </cell>
          <cell r="B207" t="str">
            <v xml:space="preserve">ATM Plaza Zaglul El Seybo </v>
          </cell>
        </row>
        <row r="208">
          <cell r="A208">
            <v>296</v>
          </cell>
          <cell r="B208" t="str">
            <v>ATM Estación BANICOMB (Baní)  ECO Petroleo</v>
          </cell>
        </row>
        <row r="209">
          <cell r="A209">
            <v>297</v>
          </cell>
          <cell r="B209" t="str">
            <v xml:space="preserve">ATM S/M Cadena Ocoa </v>
          </cell>
        </row>
        <row r="210">
          <cell r="A210">
            <v>298</v>
          </cell>
          <cell r="B210" t="str">
            <v xml:space="preserve">ATM S/M Aprezio Engombe </v>
          </cell>
        </row>
        <row r="211">
          <cell r="A211">
            <v>299</v>
          </cell>
          <cell r="B211" t="str">
            <v xml:space="preserve">ATM S/M Aprezio Cotui </v>
          </cell>
        </row>
        <row r="212">
          <cell r="A212">
            <v>300</v>
          </cell>
          <cell r="B212" t="str">
            <v xml:space="preserve">ATM S/M Aprezio Los Guaricanos </v>
          </cell>
        </row>
        <row r="213">
          <cell r="A213">
            <v>301</v>
          </cell>
          <cell r="B213" t="str">
            <v xml:space="preserve">ATM UNP Alfa y Omega (Barahona) </v>
          </cell>
        </row>
        <row r="214">
          <cell r="A214">
            <v>302</v>
          </cell>
          <cell r="B214" t="str">
            <v xml:space="preserve">ATM S/M Aprezio Los Mameyes  </v>
          </cell>
        </row>
        <row r="215">
          <cell r="A215">
            <v>304</v>
          </cell>
          <cell r="B215" t="str">
            <v xml:space="preserve">ATM Multicentro La Sirena Estrella Sadhala </v>
          </cell>
        </row>
        <row r="216">
          <cell r="A216">
            <v>306</v>
          </cell>
          <cell r="B216" t="str">
            <v>ATM Hospital Dr. Toribio</v>
          </cell>
        </row>
        <row r="217">
          <cell r="A217">
            <v>307</v>
          </cell>
          <cell r="B217" t="str">
            <v>ATM Oficina Nagua II</v>
          </cell>
        </row>
        <row r="218">
          <cell r="A218">
            <v>308</v>
          </cell>
          <cell r="B218" t="str">
            <v>Ofic. Dual Blue Mall #1</v>
          </cell>
        </row>
        <row r="219">
          <cell r="A219">
            <v>309</v>
          </cell>
          <cell r="B219" t="str">
            <v xml:space="preserve">ATM Secrets Cap Cana I </v>
          </cell>
        </row>
        <row r="220">
          <cell r="A220">
            <v>310</v>
          </cell>
          <cell r="B220" t="str">
            <v xml:space="preserve">ATM Farmacia San Judas Tadeo Jarabacoa </v>
          </cell>
        </row>
        <row r="221">
          <cell r="A221">
            <v>311</v>
          </cell>
          <cell r="B221" t="str">
            <v>ATM Plaza Eroski</v>
          </cell>
        </row>
        <row r="222">
          <cell r="A222">
            <v>312</v>
          </cell>
          <cell r="B222" t="str">
            <v xml:space="preserve">ATM Oficina Tiradentes II (Naco) </v>
          </cell>
        </row>
        <row r="223">
          <cell r="A223">
            <v>313</v>
          </cell>
          <cell r="B223" t="str">
            <v xml:space="preserve">ATM S/M El Encanto (Santiago) </v>
          </cell>
        </row>
        <row r="224">
          <cell r="A224">
            <v>314</v>
          </cell>
          <cell r="B224" t="str">
            <v xml:space="preserve">ATM UNP Cambita Garabito (San Cristóbal) </v>
          </cell>
        </row>
        <row r="225">
          <cell r="A225">
            <v>315</v>
          </cell>
          <cell r="B225" t="str">
            <v xml:space="preserve">ATM Oficina Estrella Sadalá </v>
          </cell>
        </row>
        <row r="226">
          <cell r="A226">
            <v>317</v>
          </cell>
          <cell r="B226" t="str">
            <v>ATM Ofic. Lope de Vega I</v>
          </cell>
        </row>
        <row r="227">
          <cell r="A227">
            <v>318</v>
          </cell>
          <cell r="B227" t="str">
            <v>ATM Autoservicio Lope de Vega</v>
          </cell>
        </row>
        <row r="228">
          <cell r="A228">
            <v>319</v>
          </cell>
          <cell r="B228" t="str">
            <v>ATM Autobanco Lopez de Vega</v>
          </cell>
        </row>
        <row r="229">
          <cell r="A229">
            <v>320</v>
          </cell>
          <cell r="B229" t="str">
            <v>ATM Hotel Dreams Ubero Alto</v>
          </cell>
        </row>
        <row r="230">
          <cell r="A230">
            <v>321</v>
          </cell>
          <cell r="B230" t="str">
            <v xml:space="preserve">ATM Oficina Jiménez Moya I </v>
          </cell>
        </row>
        <row r="231">
          <cell r="A231">
            <v>325</v>
          </cell>
          <cell r="B231" t="str">
            <v>ATM Casa Edwin</v>
          </cell>
        </row>
        <row r="232">
          <cell r="A232">
            <v>326</v>
          </cell>
          <cell r="B232" t="str">
            <v>ATM Autoservicio Jiménez Moya II</v>
          </cell>
        </row>
        <row r="233">
          <cell r="A233">
            <v>327</v>
          </cell>
          <cell r="B233" t="str">
            <v xml:space="preserve">ATM UNP CCN (Nacional 27 de Febrero) </v>
          </cell>
        </row>
        <row r="234">
          <cell r="A234">
            <v>330</v>
          </cell>
          <cell r="B234" t="str">
            <v xml:space="preserve">ATM Oficina Boulevard (Higuey) </v>
          </cell>
        </row>
        <row r="235">
          <cell r="A235">
            <v>331</v>
          </cell>
          <cell r="B235" t="str">
            <v>ATM Ayuntamiento Sto. Dgo. Este</v>
          </cell>
        </row>
        <row r="236">
          <cell r="A236">
            <v>332</v>
          </cell>
          <cell r="B236" t="str">
            <v>ATM Estación Sigma (Cotuí)</v>
          </cell>
        </row>
        <row r="237">
          <cell r="A237">
            <v>333</v>
          </cell>
          <cell r="B237" t="str">
            <v>ATM Oficina Turey Maimón</v>
          </cell>
        </row>
        <row r="238">
          <cell r="A238">
            <v>334</v>
          </cell>
          <cell r="B238" t="str">
            <v>ATM Oficina Salcedo II</v>
          </cell>
        </row>
        <row r="239">
          <cell r="A239">
            <v>335</v>
          </cell>
          <cell r="B239" t="str">
            <v>ATM Edificio Aster</v>
          </cell>
        </row>
        <row r="240">
          <cell r="A240">
            <v>336</v>
          </cell>
          <cell r="B240" t="str">
            <v>ATM Instituto Nacional de Cancer (incart)</v>
          </cell>
        </row>
        <row r="241">
          <cell r="A241">
            <v>337</v>
          </cell>
          <cell r="B241" t="str">
            <v>ATM S/M Cooperativa Moca</v>
          </cell>
        </row>
        <row r="242">
          <cell r="A242">
            <v>338</v>
          </cell>
          <cell r="B242" t="str">
            <v>ATM S/M Aprezio Pantoja</v>
          </cell>
        </row>
        <row r="243">
          <cell r="A243">
            <v>339</v>
          </cell>
          <cell r="B243" t="str">
            <v>ATM S/M Aprezio Bayona</v>
          </cell>
        </row>
        <row r="244">
          <cell r="A244">
            <v>342</v>
          </cell>
          <cell r="B244" t="str">
            <v>ATM Oficina Obras Públicas Azua</v>
          </cell>
        </row>
        <row r="245">
          <cell r="A245">
            <v>345</v>
          </cell>
          <cell r="B245" t="str">
            <v>ATM Oficina Yamasá  II</v>
          </cell>
        </row>
        <row r="246">
          <cell r="A246">
            <v>346</v>
          </cell>
          <cell r="B246" t="str">
            <v>ATM Ministerio de Industria y Comercio</v>
          </cell>
        </row>
        <row r="247">
          <cell r="A247">
            <v>347</v>
          </cell>
          <cell r="B247" t="str">
            <v>ATM Patio de Colombia</v>
          </cell>
        </row>
        <row r="248">
          <cell r="A248">
            <v>348</v>
          </cell>
          <cell r="B248" t="str">
            <v xml:space="preserve">ATM Oficina Las Terrenas </v>
          </cell>
        </row>
        <row r="249">
          <cell r="A249">
            <v>349</v>
          </cell>
          <cell r="B249" t="str">
            <v>ATM SENASA</v>
          </cell>
        </row>
        <row r="250">
          <cell r="A250">
            <v>350</v>
          </cell>
          <cell r="B250" t="str">
            <v xml:space="preserve">ATM Oficina Villa Tapia </v>
          </cell>
        </row>
        <row r="251">
          <cell r="A251">
            <v>351</v>
          </cell>
          <cell r="B251" t="str">
            <v xml:space="preserve">ATM S/M José Luís (Puerto Plata) </v>
          </cell>
        </row>
        <row r="252">
          <cell r="A252">
            <v>352</v>
          </cell>
          <cell r="B252" t="str">
            <v xml:space="preserve">ATM Estación Shell Square One (Santiago) </v>
          </cell>
        </row>
        <row r="253">
          <cell r="A253">
            <v>353</v>
          </cell>
          <cell r="B253" t="str">
            <v xml:space="preserve">ATM Estación Boulevard Juan Dolio </v>
          </cell>
        </row>
        <row r="254">
          <cell r="A254">
            <v>354</v>
          </cell>
          <cell r="B254" t="str">
            <v xml:space="preserve">ATM Oficina Núñez de Cáceres II </v>
          </cell>
        </row>
        <row r="255">
          <cell r="A255">
            <v>355</v>
          </cell>
          <cell r="B255" t="str">
            <v xml:space="preserve">ATM UNP Metro II </v>
          </cell>
        </row>
        <row r="256">
          <cell r="A256">
            <v>356</v>
          </cell>
          <cell r="B256" t="str">
            <v xml:space="preserve">ATM Estación Sigma (San Cristóbal) </v>
          </cell>
        </row>
        <row r="257">
          <cell r="A257">
            <v>357</v>
          </cell>
          <cell r="B257" t="str">
            <v xml:space="preserve">ATM Universidad Nacional Evangélica (Santiago) </v>
          </cell>
        </row>
        <row r="258">
          <cell r="A258">
            <v>358</v>
          </cell>
          <cell r="B258" t="str">
            <v>ATM Ayuntamiento Cevico</v>
          </cell>
        </row>
        <row r="259">
          <cell r="A259">
            <v>359</v>
          </cell>
          <cell r="B259" t="str">
            <v>ATM S/M Bravo Ozama</v>
          </cell>
        </row>
        <row r="260">
          <cell r="A260">
            <v>360</v>
          </cell>
          <cell r="B260" t="str">
            <v>ATM Ayuntamiento Guayabal</v>
          </cell>
        </row>
        <row r="261">
          <cell r="A261">
            <v>361</v>
          </cell>
          <cell r="B261" t="str">
            <v xml:space="preserve">ATM estacion Next Cumbre </v>
          </cell>
        </row>
        <row r="262">
          <cell r="A262">
            <v>363</v>
          </cell>
          <cell r="B262" t="str">
            <v>ATM Sirena Villa Mella</v>
          </cell>
        </row>
        <row r="263">
          <cell r="A263">
            <v>364</v>
          </cell>
          <cell r="B263" t="str">
            <v>ATM Tabadom Holding Santiago</v>
          </cell>
        </row>
        <row r="264">
          <cell r="A264">
            <v>365</v>
          </cell>
          <cell r="B264" t="str">
            <v>ATM CEMDOE</v>
          </cell>
        </row>
        <row r="265">
          <cell r="A265">
            <v>366</v>
          </cell>
          <cell r="B265" t="str">
            <v>ATM Oficina Boulevard (Higuey) II</v>
          </cell>
        </row>
        <row r="266">
          <cell r="A266">
            <v>367</v>
          </cell>
          <cell r="B266" t="str">
            <v>ATM Ayuntamiento El Puerto</v>
          </cell>
        </row>
        <row r="267">
          <cell r="A267">
            <v>368</v>
          </cell>
          <cell r="B267" t="str">
            <v>ATM Ayuntamiento Peralvillo</v>
          </cell>
        </row>
        <row r="268">
          <cell r="A268">
            <v>369</v>
          </cell>
          <cell r="B268" t="str">
            <v>ATM Plaza Lama Aut. Duarte</v>
          </cell>
        </row>
        <row r="269">
          <cell r="A269">
            <v>370</v>
          </cell>
          <cell r="B269" t="str">
            <v>ATM Oficina Cruce de Imbert II (puerto Plata)</v>
          </cell>
        </row>
        <row r="270">
          <cell r="A270">
            <v>371</v>
          </cell>
          <cell r="B270" t="str">
            <v>ATM AYUNTAMIENTO JIMA LA VEGA</v>
          </cell>
        </row>
        <row r="271">
          <cell r="A271">
            <v>372</v>
          </cell>
          <cell r="B271" t="str">
            <v>ATM Oficina Sánchez II</v>
          </cell>
        </row>
        <row r="272">
          <cell r="A272">
            <v>373</v>
          </cell>
          <cell r="B272" t="str">
            <v>S/M Tangui Nagua</v>
          </cell>
        </row>
        <row r="273">
          <cell r="A273">
            <v>374</v>
          </cell>
          <cell r="B273" t="str">
            <v>Ofic. Dual Blue Mall #2</v>
          </cell>
        </row>
        <row r="274">
          <cell r="A274">
            <v>375</v>
          </cell>
          <cell r="B274" t="str">
            <v>ATM Base Naval Las Caletas</v>
          </cell>
        </row>
        <row r="275">
          <cell r="A275">
            <v>376</v>
          </cell>
          <cell r="B275" t="str">
            <v>Ofic. Dual Blue Mall #3</v>
          </cell>
        </row>
        <row r="276">
          <cell r="A276">
            <v>377</v>
          </cell>
          <cell r="B276" t="str">
            <v>ATM Estación del Metro Eduardo Brito</v>
          </cell>
        </row>
        <row r="277">
          <cell r="A277">
            <v>378</v>
          </cell>
          <cell r="B277" t="str">
            <v>ATM UNP Villa Flores</v>
          </cell>
        </row>
        <row r="278">
          <cell r="A278">
            <v>380</v>
          </cell>
          <cell r="B278" t="str">
            <v xml:space="preserve">ATM Oficina Navarrete </v>
          </cell>
        </row>
        <row r="279">
          <cell r="A279">
            <v>382</v>
          </cell>
          <cell r="B279" t="str">
            <v>ATM Estacion Del Metro Maria Montes</v>
          </cell>
        </row>
        <row r="280">
          <cell r="A280">
            <v>383</v>
          </cell>
          <cell r="B280" t="str">
            <v>ATM S/M Daniel (Dajabón)</v>
          </cell>
        </row>
        <row r="281">
          <cell r="A281">
            <v>384</v>
          </cell>
          <cell r="B281" t="str">
            <v>ATM Sotano Torre Banreservas</v>
          </cell>
        </row>
        <row r="282">
          <cell r="A282">
            <v>385</v>
          </cell>
          <cell r="B282" t="str">
            <v xml:space="preserve">ATM Plaza Verón I </v>
          </cell>
        </row>
        <row r="283">
          <cell r="A283">
            <v>386</v>
          </cell>
          <cell r="B283" t="str">
            <v xml:space="preserve">ATM Plaza Verón II </v>
          </cell>
        </row>
        <row r="284">
          <cell r="A284">
            <v>387</v>
          </cell>
          <cell r="B284" t="str">
            <v xml:space="preserve">ATM S/M La Cadena San Vicente de Paul </v>
          </cell>
        </row>
        <row r="285">
          <cell r="A285">
            <v>388</v>
          </cell>
          <cell r="B285" t="str">
            <v xml:space="preserve">ATM Multicentro La Sirena Puerto Plata </v>
          </cell>
        </row>
        <row r="286">
          <cell r="A286">
            <v>389</v>
          </cell>
          <cell r="B286" t="str">
            <v xml:space="preserve">ATM Casino Hotel Princess </v>
          </cell>
        </row>
        <row r="287">
          <cell r="A287">
            <v>390</v>
          </cell>
          <cell r="B287" t="str">
            <v xml:space="preserve">ATM Oficina Boca Chica II </v>
          </cell>
        </row>
        <row r="288">
          <cell r="A288">
            <v>391</v>
          </cell>
          <cell r="B288" t="str">
            <v xml:space="preserve">ATM S/M Jumbo Luperón </v>
          </cell>
        </row>
        <row r="289">
          <cell r="A289">
            <v>392</v>
          </cell>
          <cell r="B289" t="str">
            <v xml:space="preserve">ATM Oficina San Juan de la Maguana II </v>
          </cell>
        </row>
        <row r="290">
          <cell r="A290">
            <v>394</v>
          </cell>
          <cell r="B290" t="str">
            <v xml:space="preserve">ATM Multicentro La Sirena Luperón </v>
          </cell>
        </row>
        <row r="291">
          <cell r="A291">
            <v>395</v>
          </cell>
          <cell r="B291" t="str">
            <v xml:space="preserve">ATM UNP Sabana Iglesia </v>
          </cell>
        </row>
        <row r="292">
          <cell r="A292">
            <v>396</v>
          </cell>
          <cell r="B292" t="str">
            <v xml:space="preserve">ATM Oficina Plaza Ulloa (La Fuente) </v>
          </cell>
        </row>
        <row r="293">
          <cell r="A293">
            <v>398</v>
          </cell>
          <cell r="B293" t="str">
            <v>Ofic. Dual Blue Mall #4</v>
          </cell>
        </row>
        <row r="294">
          <cell r="A294">
            <v>399</v>
          </cell>
          <cell r="B294" t="str">
            <v xml:space="preserve">ATM Oficina La Romana II </v>
          </cell>
        </row>
        <row r="295">
          <cell r="A295">
            <v>402</v>
          </cell>
          <cell r="B295" t="str">
            <v xml:space="preserve">ATM La Sirena La Vega </v>
          </cell>
        </row>
        <row r="296">
          <cell r="A296">
            <v>403</v>
          </cell>
          <cell r="B296" t="str">
            <v xml:space="preserve">ATM Oficina Vicente Noble </v>
          </cell>
        </row>
        <row r="297">
          <cell r="A297">
            <v>405</v>
          </cell>
          <cell r="B297" t="str">
            <v xml:space="preserve">ATM UNP Loma de Cabrera </v>
          </cell>
        </row>
        <row r="298">
          <cell r="A298">
            <v>406</v>
          </cell>
          <cell r="B298" t="str">
            <v xml:space="preserve">ATM UNP Plaza Lama Máximo Gómez </v>
          </cell>
        </row>
        <row r="299">
          <cell r="A299">
            <v>407</v>
          </cell>
          <cell r="B299" t="str">
            <v xml:space="preserve">ATM Multicentro La Sirena Villa Mella </v>
          </cell>
        </row>
        <row r="300">
          <cell r="A300">
            <v>408</v>
          </cell>
          <cell r="B300" t="str">
            <v xml:space="preserve">ATM Autobanco Las Palmas de Herrera </v>
          </cell>
        </row>
        <row r="301">
          <cell r="A301">
            <v>409</v>
          </cell>
          <cell r="B301" t="str">
            <v xml:space="preserve">ATM Oficina Las Palmas de Herrera I </v>
          </cell>
        </row>
        <row r="302">
          <cell r="A302">
            <v>410</v>
          </cell>
          <cell r="B302" t="str">
            <v xml:space="preserve">ATM Oficina Las Palmas de Herrera II </v>
          </cell>
        </row>
        <row r="303">
          <cell r="A303">
            <v>411</v>
          </cell>
          <cell r="B303" t="str">
            <v xml:space="preserve">ATM UNP Piedra Blanca </v>
          </cell>
        </row>
        <row r="304">
          <cell r="A304">
            <v>412</v>
          </cell>
          <cell r="B304" t="str">
            <v>Ofic. Dual Blue Mall #5</v>
          </cell>
        </row>
        <row r="305">
          <cell r="A305">
            <v>413</v>
          </cell>
          <cell r="B305" t="str">
            <v xml:space="preserve">ATM UNP Las Galeras Samaná </v>
          </cell>
        </row>
        <row r="306">
          <cell r="A306">
            <v>414</v>
          </cell>
          <cell r="B306" t="str">
            <v>ATM Villa Francisca II</v>
          </cell>
        </row>
        <row r="307">
          <cell r="A307">
            <v>415</v>
          </cell>
          <cell r="B307" t="str">
            <v xml:space="preserve">ATM Autobanco San Martín I </v>
          </cell>
        </row>
        <row r="308">
          <cell r="A308">
            <v>416</v>
          </cell>
          <cell r="B308" t="str">
            <v xml:space="preserve">ATM Autobanco San Martín II </v>
          </cell>
        </row>
        <row r="309">
          <cell r="A309">
            <v>420</v>
          </cell>
          <cell r="B309" t="str">
            <v xml:space="preserve">ATM DGII Av. Lincoln </v>
          </cell>
        </row>
        <row r="310">
          <cell r="A310">
            <v>421</v>
          </cell>
          <cell r="B310" t="str">
            <v xml:space="preserve">ATM Estación Texaco Arroyo Hondo </v>
          </cell>
        </row>
        <row r="311">
          <cell r="A311">
            <v>422</v>
          </cell>
          <cell r="B311" t="str">
            <v xml:space="preserve">ATM Olé Manoguayabo </v>
          </cell>
        </row>
        <row r="312">
          <cell r="A312">
            <v>423</v>
          </cell>
          <cell r="B312" t="str">
            <v xml:space="preserve">ATM Farmacia Marinely </v>
          </cell>
        </row>
        <row r="313">
          <cell r="A313">
            <v>424</v>
          </cell>
          <cell r="B313" t="str">
            <v xml:space="preserve">ATM UNP Jumbo Luperón I </v>
          </cell>
        </row>
        <row r="314">
          <cell r="A314">
            <v>425</v>
          </cell>
          <cell r="B314" t="str">
            <v xml:space="preserve">ATM UNP Jumbo Luperón II </v>
          </cell>
        </row>
        <row r="315">
          <cell r="A315">
            <v>427</v>
          </cell>
          <cell r="B315" t="str">
            <v xml:space="preserve">ATM Almacenes Iberia (Hato Mayor) </v>
          </cell>
        </row>
        <row r="316">
          <cell r="A316">
            <v>428</v>
          </cell>
          <cell r="B316" t="str">
            <v xml:space="preserve">ATM Acrópolis Center </v>
          </cell>
        </row>
        <row r="317">
          <cell r="A317">
            <v>429</v>
          </cell>
          <cell r="B317" t="str">
            <v xml:space="preserve">ATM Oficina Jumbo La Romana </v>
          </cell>
        </row>
        <row r="318">
          <cell r="A318">
            <v>430</v>
          </cell>
          <cell r="B318" t="str">
            <v>A/S Las Matas de Farfán</v>
          </cell>
        </row>
        <row r="319">
          <cell r="A319">
            <v>431</v>
          </cell>
          <cell r="B319" t="str">
            <v xml:space="preserve">ATM Autoservicio Sol (Santiago) </v>
          </cell>
        </row>
        <row r="320">
          <cell r="A320">
            <v>432</v>
          </cell>
          <cell r="B320" t="str">
            <v xml:space="preserve">ATM Oficina Puerto Plata II </v>
          </cell>
        </row>
        <row r="321">
          <cell r="A321">
            <v>433</v>
          </cell>
          <cell r="B321" t="str">
            <v xml:space="preserve">ATM Centro Comercial Las Canas (Cap Cana) </v>
          </cell>
        </row>
        <row r="322">
          <cell r="A322">
            <v>434</v>
          </cell>
          <cell r="B322" t="str">
            <v xml:space="preserve">ATM Generadora Hidroeléctrica Dom. (EGEHID) </v>
          </cell>
        </row>
        <row r="323">
          <cell r="A323">
            <v>435</v>
          </cell>
          <cell r="B323" t="str">
            <v xml:space="preserve">ATM Autobanco Torre I </v>
          </cell>
        </row>
        <row r="324">
          <cell r="A324">
            <v>436</v>
          </cell>
          <cell r="B324" t="str">
            <v xml:space="preserve">ATM Autobanco Torre II </v>
          </cell>
        </row>
        <row r="325">
          <cell r="A325">
            <v>437</v>
          </cell>
          <cell r="B325" t="str">
            <v xml:space="preserve">ATM Autobanco Torre III </v>
          </cell>
        </row>
        <row r="326">
          <cell r="A326">
            <v>438</v>
          </cell>
          <cell r="B326" t="str">
            <v xml:space="preserve">ATM Autobanco Torre IV </v>
          </cell>
        </row>
        <row r="327">
          <cell r="A327">
            <v>441</v>
          </cell>
          <cell r="B327" t="str">
            <v>ATM Estacion de Servicio Romulo Betancour</v>
          </cell>
        </row>
        <row r="328">
          <cell r="A328">
            <v>443</v>
          </cell>
          <cell r="B328" t="str">
            <v xml:space="preserve">ATM Edificio San Rafael </v>
          </cell>
        </row>
        <row r="329">
          <cell r="A329">
            <v>444</v>
          </cell>
          <cell r="B329" t="str">
            <v xml:space="preserve">ATM Hospital Metropolitano de (Santiago) (HOMS) </v>
          </cell>
        </row>
        <row r="330">
          <cell r="A330">
            <v>445</v>
          </cell>
          <cell r="B330" t="str">
            <v xml:space="preserve">ATM Distribuidora Corripio </v>
          </cell>
        </row>
        <row r="331">
          <cell r="A331">
            <v>446</v>
          </cell>
          <cell r="B331" t="str">
            <v>ATM Hipodromo V Centenario</v>
          </cell>
        </row>
        <row r="332">
          <cell r="A332">
            <v>447</v>
          </cell>
          <cell r="B332" t="str">
            <v xml:space="preserve">ATM Centro Caja Plaza Lama (La Romana) </v>
          </cell>
        </row>
        <row r="333">
          <cell r="A333">
            <v>448</v>
          </cell>
          <cell r="B333" t="str">
            <v xml:space="preserve">ATM Club Banco Central </v>
          </cell>
        </row>
        <row r="334">
          <cell r="A334">
            <v>449</v>
          </cell>
          <cell r="B334" t="str">
            <v>ATM Autobanco Lope de Vega II</v>
          </cell>
        </row>
        <row r="335">
          <cell r="A335">
            <v>453</v>
          </cell>
          <cell r="B335" t="str">
            <v xml:space="preserve">ATM Autobanco Sarasota II </v>
          </cell>
        </row>
        <row r="336">
          <cell r="A336">
            <v>454</v>
          </cell>
          <cell r="B336" t="str">
            <v>ATM Partido Dajabón</v>
          </cell>
        </row>
        <row r="337">
          <cell r="A337">
            <v>455</v>
          </cell>
          <cell r="B337" t="str">
            <v xml:space="preserve">ATM Oficina Baní II </v>
          </cell>
        </row>
        <row r="338">
          <cell r="A338">
            <v>456</v>
          </cell>
          <cell r="B338" t="str">
            <v>Ofic. Dual Blue Mall #6</v>
          </cell>
        </row>
        <row r="339">
          <cell r="A339">
            <v>457</v>
          </cell>
          <cell r="B339" t="str">
            <v>ATM S/M Olé Hainamosa</v>
          </cell>
        </row>
        <row r="340">
          <cell r="A340">
            <v>458</v>
          </cell>
          <cell r="B340" t="str">
            <v>ATM Hospital Dario Contreras</v>
          </cell>
        </row>
        <row r="341">
          <cell r="A341">
            <v>459</v>
          </cell>
          <cell r="B341" t="str">
            <v>ATM Estación Jima Bonao</v>
          </cell>
        </row>
        <row r="342">
          <cell r="A342">
            <v>461</v>
          </cell>
          <cell r="B342" t="str">
            <v xml:space="preserve">ATM Autobanco Sarasota I </v>
          </cell>
        </row>
        <row r="343">
          <cell r="A343">
            <v>462</v>
          </cell>
          <cell r="B343" t="str">
            <v>ATM Agrocafe Del Caribe</v>
          </cell>
        </row>
        <row r="344">
          <cell r="A344">
            <v>463</v>
          </cell>
          <cell r="B344" t="str">
            <v xml:space="preserve">ATM La Sirena El Embrujo </v>
          </cell>
        </row>
        <row r="345">
          <cell r="A345">
            <v>465</v>
          </cell>
          <cell r="B345" t="str">
            <v>ATM Edificio Tarjeta de Crédito</v>
          </cell>
        </row>
        <row r="346">
          <cell r="A346">
            <v>466</v>
          </cell>
          <cell r="B346" t="str">
            <v>ATM Superintendencia de Valores</v>
          </cell>
        </row>
        <row r="347">
          <cell r="A347">
            <v>467</v>
          </cell>
          <cell r="B347" t="str">
            <v>ATM Estacion Rilix Pontezuela (puerto Plata)</v>
          </cell>
        </row>
        <row r="348">
          <cell r="A348">
            <v>468</v>
          </cell>
          <cell r="B348" t="str">
            <v>ATM Estadio Quisqueya</v>
          </cell>
        </row>
        <row r="349">
          <cell r="A349">
            <v>469</v>
          </cell>
          <cell r="B349" t="str">
            <v>ATM ASOCIVU</v>
          </cell>
        </row>
        <row r="350">
          <cell r="A350">
            <v>470</v>
          </cell>
          <cell r="B350" t="str">
            <v xml:space="preserve">ATM Hospital Taiwán (Azua) </v>
          </cell>
        </row>
        <row r="351">
          <cell r="A351">
            <v>471</v>
          </cell>
          <cell r="B351" t="str">
            <v>ATM Autoservicio DGT I</v>
          </cell>
        </row>
        <row r="352">
          <cell r="A352">
            <v>472</v>
          </cell>
          <cell r="B352" t="str">
            <v>ATM Ayuntamiento Ramon Santana</v>
          </cell>
        </row>
        <row r="353">
          <cell r="A353">
            <v>473</v>
          </cell>
          <cell r="B353" t="str">
            <v xml:space="preserve">ATM Oficina Carrefour II </v>
          </cell>
        </row>
        <row r="354">
          <cell r="A354">
            <v>474</v>
          </cell>
          <cell r="B354" t="str">
            <v>Ofic. Dual Blue Mall #7</v>
          </cell>
        </row>
        <row r="355">
          <cell r="A355">
            <v>476</v>
          </cell>
          <cell r="B355" t="str">
            <v xml:space="preserve">ATM Multicentro La Sirena Las Caobas </v>
          </cell>
        </row>
        <row r="356">
          <cell r="A356">
            <v>479</v>
          </cell>
          <cell r="B356" t="str">
            <v>ATM Estación Next Yapur Dumit</v>
          </cell>
        </row>
        <row r="357">
          <cell r="A357">
            <v>480</v>
          </cell>
          <cell r="B357" t="str">
            <v>ATM UNP Farmaconal Higuey</v>
          </cell>
        </row>
        <row r="358">
          <cell r="A358">
            <v>482</v>
          </cell>
          <cell r="B358" t="str">
            <v xml:space="preserve">ATM Centro de Caja Plaza Lama (Santiago) </v>
          </cell>
        </row>
        <row r="359">
          <cell r="A359">
            <v>483</v>
          </cell>
          <cell r="B359" t="str">
            <v xml:space="preserve">ATM S/M Karla (Dajabón) </v>
          </cell>
        </row>
        <row r="360">
          <cell r="A360">
            <v>485</v>
          </cell>
          <cell r="B360" t="str">
            <v xml:space="preserve">ATM CEDIMAT </v>
          </cell>
        </row>
        <row r="361">
          <cell r="A361">
            <v>486</v>
          </cell>
          <cell r="B361" t="str">
            <v xml:space="preserve">ATM Olé La Caleta </v>
          </cell>
        </row>
        <row r="362">
          <cell r="A362">
            <v>487</v>
          </cell>
          <cell r="B362" t="str">
            <v xml:space="preserve">ATM Olé Hainamosa </v>
          </cell>
        </row>
        <row r="363">
          <cell r="A363">
            <v>488</v>
          </cell>
          <cell r="B363" t="str">
            <v xml:space="preserve">ATM Aeropuerto El Higuero </v>
          </cell>
        </row>
        <row r="364">
          <cell r="A364">
            <v>489</v>
          </cell>
          <cell r="B364" t="str">
            <v xml:space="preserve">ATM Aeropuerto El Catey (Samaná) </v>
          </cell>
        </row>
        <row r="365">
          <cell r="A365">
            <v>490</v>
          </cell>
          <cell r="B365" t="str">
            <v xml:space="preserve">ATM Hospital Ney Arias Lora </v>
          </cell>
        </row>
        <row r="366">
          <cell r="A366">
            <v>491</v>
          </cell>
          <cell r="B366" t="str">
            <v xml:space="preserve">ATM Dolphin Explorer </v>
          </cell>
        </row>
        <row r="367">
          <cell r="A367">
            <v>492</v>
          </cell>
          <cell r="B367" t="str">
            <v>ATM S/M Nacional  El Dorado Santiago</v>
          </cell>
        </row>
        <row r="368">
          <cell r="A368">
            <v>493</v>
          </cell>
          <cell r="B368" t="str">
            <v xml:space="preserve">ATM Oficina Haina Occidental II </v>
          </cell>
        </row>
        <row r="369">
          <cell r="A369">
            <v>494</v>
          </cell>
          <cell r="B369" t="str">
            <v xml:space="preserve">ATM Oficina Blue Mall </v>
          </cell>
        </row>
        <row r="370">
          <cell r="A370">
            <v>495</v>
          </cell>
          <cell r="B370" t="str">
            <v>ATM Cemento PANAM</v>
          </cell>
        </row>
        <row r="371">
          <cell r="A371">
            <v>496</v>
          </cell>
          <cell r="B371" t="str">
            <v xml:space="preserve">ATM Multicentro La Sirena Bonao </v>
          </cell>
        </row>
        <row r="372">
          <cell r="A372">
            <v>497</v>
          </cell>
          <cell r="B372" t="str">
            <v xml:space="preserve">ATM Oficina El Portal II (Santiago) </v>
          </cell>
        </row>
        <row r="373">
          <cell r="A373">
            <v>498</v>
          </cell>
          <cell r="B373" t="str">
            <v xml:space="preserve">ATM Estación Sunix 27 de Febrero </v>
          </cell>
        </row>
        <row r="374">
          <cell r="A374">
            <v>499</v>
          </cell>
          <cell r="B374" t="str">
            <v xml:space="preserve">ATM Estación Sunix Tiradentes </v>
          </cell>
        </row>
        <row r="375">
          <cell r="A375">
            <v>500</v>
          </cell>
          <cell r="B375" t="str">
            <v xml:space="preserve">ATM UNP Cutupú </v>
          </cell>
        </row>
        <row r="376">
          <cell r="A376">
            <v>501</v>
          </cell>
          <cell r="B376" t="str">
            <v xml:space="preserve">ATM UNP La Canela </v>
          </cell>
        </row>
        <row r="377">
          <cell r="A377">
            <v>502</v>
          </cell>
          <cell r="B377" t="str">
            <v xml:space="preserve">ATM Materno Infantil de (Santiago) </v>
          </cell>
        </row>
        <row r="378">
          <cell r="A378">
            <v>504</v>
          </cell>
          <cell r="B378" t="str">
            <v>ATM Oficina Plaza Moderna</v>
          </cell>
        </row>
        <row r="379">
          <cell r="A379">
            <v>507</v>
          </cell>
          <cell r="B379" t="str">
            <v>ATM Estación Sigma Boca Chica</v>
          </cell>
        </row>
        <row r="380">
          <cell r="A380">
            <v>510</v>
          </cell>
          <cell r="B380" t="str">
            <v xml:space="preserve">ATM Ferretería Bellón (Santiago) </v>
          </cell>
        </row>
        <row r="381">
          <cell r="A381">
            <v>511</v>
          </cell>
          <cell r="B381" t="str">
            <v xml:space="preserve">ATM UNP Río San Juan (Nagua) </v>
          </cell>
        </row>
        <row r="382">
          <cell r="A382">
            <v>512</v>
          </cell>
          <cell r="B382" t="str">
            <v>ATM Plaza Jesús Ferreira</v>
          </cell>
        </row>
        <row r="383">
          <cell r="A383">
            <v>513</v>
          </cell>
          <cell r="B383" t="str">
            <v xml:space="preserve">ATM UNP Lagunas de Nisibón </v>
          </cell>
        </row>
        <row r="384">
          <cell r="A384">
            <v>514</v>
          </cell>
          <cell r="B384" t="str">
            <v>ATM Autoservicio Charles de Gaulle</v>
          </cell>
        </row>
        <row r="385">
          <cell r="A385">
            <v>515</v>
          </cell>
          <cell r="B385" t="str">
            <v xml:space="preserve">ATM Oficina Agora Mall I </v>
          </cell>
        </row>
        <row r="386">
          <cell r="A386">
            <v>516</v>
          </cell>
          <cell r="B386" t="str">
            <v xml:space="preserve">ATM Oficina Gascue </v>
          </cell>
        </row>
        <row r="387">
          <cell r="A387">
            <v>517</v>
          </cell>
          <cell r="B387" t="str">
            <v xml:space="preserve">ATM Autobanco Oficina Sans Soucí </v>
          </cell>
        </row>
        <row r="388">
          <cell r="A388">
            <v>518</v>
          </cell>
          <cell r="B388" t="str">
            <v xml:space="preserve">ATM Autobanco Los Alamos </v>
          </cell>
        </row>
        <row r="389">
          <cell r="A389">
            <v>519</v>
          </cell>
          <cell r="B389" t="str">
            <v xml:space="preserve">ATM Plaza Estrella (Bávaro) </v>
          </cell>
        </row>
        <row r="390">
          <cell r="A390">
            <v>520</v>
          </cell>
          <cell r="B390" t="str">
            <v xml:space="preserve">ATM Cooperativa Navarrete (COOPNAVA) </v>
          </cell>
        </row>
        <row r="391">
          <cell r="A391">
            <v>521</v>
          </cell>
          <cell r="B391" t="str">
            <v xml:space="preserve">ATM UNP Bayahibe (La Romana) </v>
          </cell>
        </row>
        <row r="392">
          <cell r="A392">
            <v>522</v>
          </cell>
          <cell r="B392" t="str">
            <v xml:space="preserve">ATM Oficina Galería 360 </v>
          </cell>
        </row>
        <row r="393">
          <cell r="A393">
            <v>524</v>
          </cell>
          <cell r="B393" t="str">
            <v xml:space="preserve">ATM DNCD </v>
          </cell>
        </row>
        <row r="394">
          <cell r="A394">
            <v>525</v>
          </cell>
          <cell r="B394" t="str">
            <v>ATM S/M Bravo Las Americas</v>
          </cell>
        </row>
        <row r="395">
          <cell r="A395">
            <v>527</v>
          </cell>
          <cell r="B395" t="str">
            <v>ATM Oficina Zona Oriental II</v>
          </cell>
        </row>
        <row r="396">
          <cell r="A396">
            <v>528</v>
          </cell>
          <cell r="B396" t="str">
            <v xml:space="preserve">ATM Ferretería Ochoa (Santiago) </v>
          </cell>
        </row>
        <row r="397">
          <cell r="A397">
            <v>529</v>
          </cell>
          <cell r="B397" t="str">
            <v xml:space="preserve">ATM Plan Social de la Presidencia </v>
          </cell>
        </row>
        <row r="398">
          <cell r="A398">
            <v>530</v>
          </cell>
          <cell r="B398" t="str">
            <v xml:space="preserve">ATM Estación Next Dipsa (Charles Summer) </v>
          </cell>
        </row>
        <row r="399">
          <cell r="A399">
            <v>531</v>
          </cell>
          <cell r="B399" t="str">
            <v xml:space="preserve">ATM Escuela Nacional de la Judicatura </v>
          </cell>
        </row>
        <row r="400">
          <cell r="A400">
            <v>532</v>
          </cell>
          <cell r="B400" t="str">
            <v xml:space="preserve">ATM UNP Guanábano (Moca) </v>
          </cell>
        </row>
        <row r="401">
          <cell r="A401">
            <v>533</v>
          </cell>
          <cell r="B401" t="str">
            <v>ATM AILA II</v>
          </cell>
        </row>
        <row r="402">
          <cell r="A402">
            <v>534</v>
          </cell>
          <cell r="B402" t="str">
            <v xml:space="preserve">ATM Oficina Torre II </v>
          </cell>
        </row>
        <row r="403">
          <cell r="A403">
            <v>535</v>
          </cell>
          <cell r="B403" t="str">
            <v xml:space="preserve">ATM Autoservicio Torre III </v>
          </cell>
        </row>
        <row r="404">
          <cell r="A404">
            <v>536</v>
          </cell>
          <cell r="B404" t="str">
            <v xml:space="preserve">ATM Super Lama San Isidro </v>
          </cell>
        </row>
        <row r="405">
          <cell r="A405">
            <v>537</v>
          </cell>
          <cell r="B405" t="str">
            <v xml:space="preserve">ATM Estación Texaco Enriquillo (Barahona) </v>
          </cell>
        </row>
        <row r="406">
          <cell r="A406">
            <v>538</v>
          </cell>
          <cell r="B406" t="str">
            <v>ATM  Autoservicio San Fco. Macorís</v>
          </cell>
        </row>
        <row r="407">
          <cell r="A407">
            <v>539</v>
          </cell>
          <cell r="B407" t="str">
            <v>ATM S/M La Cadena Los Proceres</v>
          </cell>
        </row>
        <row r="408">
          <cell r="A408">
            <v>540</v>
          </cell>
          <cell r="B408" t="str">
            <v xml:space="preserve">ATM Autoservicio Sambil I </v>
          </cell>
        </row>
        <row r="409">
          <cell r="A409">
            <v>541</v>
          </cell>
          <cell r="B409" t="str">
            <v xml:space="preserve">ATM Oficina Sambil II </v>
          </cell>
        </row>
        <row r="410">
          <cell r="A410">
            <v>542</v>
          </cell>
          <cell r="B410" t="str">
            <v>ATM S/M la Cadena Carretera Mella</v>
          </cell>
        </row>
        <row r="411">
          <cell r="A411">
            <v>544</v>
          </cell>
          <cell r="B411" t="str">
            <v xml:space="preserve">ATM Dirección General de Tecnología (DGT CTB) </v>
          </cell>
        </row>
        <row r="412">
          <cell r="A412">
            <v>545</v>
          </cell>
          <cell r="B412" t="str">
            <v xml:space="preserve">ATM Oficina Isabel La Católica II  </v>
          </cell>
        </row>
        <row r="413">
          <cell r="A413">
            <v>546</v>
          </cell>
          <cell r="B413" t="str">
            <v xml:space="preserve">ATM ITLA </v>
          </cell>
        </row>
        <row r="414">
          <cell r="A414">
            <v>547</v>
          </cell>
          <cell r="B414" t="str">
            <v xml:space="preserve">ATM Plaza Lama Herrera </v>
          </cell>
        </row>
        <row r="415">
          <cell r="A415">
            <v>548</v>
          </cell>
          <cell r="B415" t="str">
            <v xml:space="preserve">ATM AMET 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</row>
        <row r="417">
          <cell r="A417">
            <v>551</v>
          </cell>
          <cell r="B417" t="str">
            <v xml:space="preserve">ATM Oficina Padre Castellanos </v>
          </cell>
        </row>
        <row r="418">
          <cell r="A418">
            <v>552</v>
          </cell>
          <cell r="B418" t="str">
            <v xml:space="preserve">ATM Suprema Corte de Justicia </v>
          </cell>
        </row>
        <row r="419">
          <cell r="A419">
            <v>553</v>
          </cell>
          <cell r="B419" t="str">
            <v>ATM Centro de Caja Las Américas (RETIRADO)</v>
          </cell>
        </row>
        <row r="420">
          <cell r="A420">
            <v>554</v>
          </cell>
          <cell r="B420" t="str">
            <v xml:space="preserve">ATM Oficina Isabel La Católica I </v>
          </cell>
        </row>
        <row r="421">
          <cell r="A421">
            <v>555</v>
          </cell>
          <cell r="B421" t="str">
            <v xml:space="preserve">ATM Estación Shell Las Praderas </v>
          </cell>
        </row>
        <row r="422">
          <cell r="A422">
            <v>556</v>
          </cell>
          <cell r="B422" t="str">
            <v xml:space="preserve">ATM Almacén General Ave. Luperón </v>
          </cell>
        </row>
        <row r="423">
          <cell r="A423">
            <v>557</v>
          </cell>
          <cell r="B423" t="str">
            <v xml:space="preserve">ATM Multicentro La Sirena Ave. Mella </v>
          </cell>
        </row>
        <row r="424">
          <cell r="A424">
            <v>558</v>
          </cell>
          <cell r="B424" t="str">
            <v xml:space="preserve">ATM Base Naval 27 de Febrero (Sans Soucí) </v>
          </cell>
        </row>
        <row r="425">
          <cell r="A425">
            <v>559</v>
          </cell>
          <cell r="B425" t="str">
            <v xml:space="preserve">ATM UNP Metro I </v>
          </cell>
        </row>
        <row r="426">
          <cell r="A426">
            <v>560</v>
          </cell>
          <cell r="B426" t="str">
            <v xml:space="preserve">ATM Junta Central Electoral </v>
          </cell>
        </row>
        <row r="427">
          <cell r="A427">
            <v>561</v>
          </cell>
          <cell r="B427" t="str">
            <v xml:space="preserve">ATM Comando Regional P.N. S.D. Este </v>
          </cell>
        </row>
        <row r="428">
          <cell r="A428">
            <v>562</v>
          </cell>
          <cell r="B428" t="str">
            <v xml:space="preserve">ATM S/M Jumbo Carretera Mella </v>
          </cell>
        </row>
        <row r="429">
          <cell r="A429">
            <v>563</v>
          </cell>
          <cell r="B429" t="str">
            <v xml:space="preserve">ATM Base Aérea San Isidro </v>
          </cell>
        </row>
        <row r="430">
          <cell r="A430">
            <v>564</v>
          </cell>
          <cell r="B430" t="str">
            <v xml:space="preserve">ATM Ministerio de Agricultura </v>
          </cell>
        </row>
        <row r="431">
          <cell r="A431">
            <v>565</v>
          </cell>
          <cell r="B431" t="str">
            <v xml:space="preserve">ATM S/M La Cadena Núñez de Cáceres </v>
          </cell>
        </row>
        <row r="432">
          <cell r="A432">
            <v>566</v>
          </cell>
          <cell r="B432" t="str">
            <v xml:space="preserve">ATM Hiper Olé Aut. Duarte </v>
          </cell>
        </row>
        <row r="433">
          <cell r="A433">
            <v>567</v>
          </cell>
          <cell r="B433" t="str">
            <v xml:space="preserve">ATM Oficina Máximo Gómez </v>
          </cell>
        </row>
        <row r="434">
          <cell r="A434">
            <v>568</v>
          </cell>
          <cell r="B434" t="str">
            <v xml:space="preserve">ATM Ministerio de Educación </v>
          </cell>
        </row>
        <row r="435">
          <cell r="A435">
            <v>569</v>
          </cell>
          <cell r="B435" t="str">
            <v xml:space="preserve">ATM Superintendencia de Seguros </v>
          </cell>
        </row>
        <row r="436">
          <cell r="A436">
            <v>570</v>
          </cell>
          <cell r="B436" t="str">
            <v xml:space="preserve">ATM S/M Liverpool Villa Mella </v>
          </cell>
        </row>
        <row r="437">
          <cell r="A437">
            <v>571</v>
          </cell>
          <cell r="B437" t="str">
            <v xml:space="preserve">ATM Hospital Central FF. AA. </v>
          </cell>
        </row>
        <row r="438">
          <cell r="A438">
            <v>572</v>
          </cell>
          <cell r="B438" t="str">
            <v xml:space="preserve">ATM Olé Ovando </v>
          </cell>
        </row>
        <row r="439">
          <cell r="A439">
            <v>573</v>
          </cell>
          <cell r="B439" t="str">
            <v xml:space="preserve">ATM IDSS </v>
          </cell>
        </row>
        <row r="440">
          <cell r="A440">
            <v>574</v>
          </cell>
          <cell r="B440" t="str">
            <v xml:space="preserve">ATM Club Obras Públicas </v>
          </cell>
        </row>
        <row r="441">
          <cell r="A441">
            <v>575</v>
          </cell>
          <cell r="B441" t="str">
            <v xml:space="preserve">ATM EDESUR Tiradentes </v>
          </cell>
        </row>
        <row r="442">
          <cell r="A442">
            <v>576</v>
          </cell>
          <cell r="B442" t="str">
            <v>ATM Nizao</v>
          </cell>
        </row>
        <row r="443">
          <cell r="A443">
            <v>577</v>
          </cell>
          <cell r="B443" t="str">
            <v xml:space="preserve">ATM Olé Ave. Duarte </v>
          </cell>
        </row>
        <row r="444">
          <cell r="A444">
            <v>578</v>
          </cell>
          <cell r="B444" t="str">
            <v xml:space="preserve">ATM Procuraduría General de la República </v>
          </cell>
        </row>
        <row r="445">
          <cell r="A445">
            <v>579</v>
          </cell>
          <cell r="B445" t="str">
            <v xml:space="preserve">ATM Estación Sunix Down Town </v>
          </cell>
        </row>
        <row r="446">
          <cell r="A446">
            <v>580</v>
          </cell>
          <cell r="B446" t="str">
            <v xml:space="preserve">ATM Edificio Propagas </v>
          </cell>
        </row>
        <row r="447">
          <cell r="A447">
            <v>581</v>
          </cell>
          <cell r="B447" t="str">
            <v>ATM Banco Bandex II (Antiguo BNV II)</v>
          </cell>
        </row>
        <row r="448">
          <cell r="A448">
            <v>582</v>
          </cell>
          <cell r="B448" t="str">
            <v>ATM Estación Sabana Yegua</v>
          </cell>
        </row>
        <row r="449">
          <cell r="A449">
            <v>583</v>
          </cell>
          <cell r="B449" t="str">
            <v xml:space="preserve">ATM Ministerio Fuerzas Armadas I </v>
          </cell>
        </row>
        <row r="450">
          <cell r="A450">
            <v>584</v>
          </cell>
          <cell r="B450" t="str">
            <v xml:space="preserve">ATM Oficina San Cristóbal I </v>
          </cell>
        </row>
        <row r="451">
          <cell r="A451">
            <v>585</v>
          </cell>
          <cell r="B451" t="str">
            <v xml:space="preserve">ATM Oficina Haina Oriental </v>
          </cell>
        </row>
        <row r="452">
          <cell r="A452">
            <v>586</v>
          </cell>
          <cell r="B452" t="str">
            <v xml:space="preserve">ATM Palacio de Justicia D.N. </v>
          </cell>
        </row>
        <row r="453">
          <cell r="A453">
            <v>587</v>
          </cell>
          <cell r="B453" t="str">
            <v xml:space="preserve">ATM Cuerpo de Ayudantes Militares </v>
          </cell>
        </row>
        <row r="454">
          <cell r="A454">
            <v>588</v>
          </cell>
          <cell r="B454" t="str">
            <v xml:space="preserve">ATM INAVI </v>
          </cell>
        </row>
        <row r="455">
          <cell r="A455">
            <v>589</v>
          </cell>
          <cell r="B455" t="str">
            <v xml:space="preserve">ATM S/M Bravo San Vicente de Paul </v>
          </cell>
        </row>
        <row r="456">
          <cell r="A456">
            <v>590</v>
          </cell>
          <cell r="B456" t="str">
            <v xml:space="preserve">ATM Olé Aut. Las Américas </v>
          </cell>
        </row>
        <row r="457">
          <cell r="A457">
            <v>591</v>
          </cell>
          <cell r="B457" t="str">
            <v>ATM Universidad del Caribe (RETIRADO)</v>
          </cell>
        </row>
        <row r="458">
          <cell r="A458">
            <v>592</v>
          </cell>
          <cell r="B458" t="str">
            <v xml:space="preserve">ATM Centro de Caja San Cristóbal I </v>
          </cell>
        </row>
        <row r="459">
          <cell r="A459">
            <v>593</v>
          </cell>
          <cell r="B459" t="str">
            <v xml:space="preserve">ATM Ministerio Fuerzas Armadas II </v>
          </cell>
        </row>
        <row r="460">
          <cell r="A460">
            <v>594</v>
          </cell>
          <cell r="B460" t="str">
            <v xml:space="preserve">ATM Plaza Venezuela II (Santiago) </v>
          </cell>
        </row>
        <row r="461">
          <cell r="A461">
            <v>595</v>
          </cell>
          <cell r="B461" t="str">
            <v xml:space="preserve">ATM S/M Central I (Santiago) </v>
          </cell>
        </row>
        <row r="462">
          <cell r="A462">
            <v>596</v>
          </cell>
          <cell r="B462" t="str">
            <v xml:space="preserve">ATM Autobanco Malecón Center </v>
          </cell>
        </row>
        <row r="463">
          <cell r="A463">
            <v>597</v>
          </cell>
          <cell r="B463" t="str">
            <v xml:space="preserve">ATM CTB II (Santiago) </v>
          </cell>
        </row>
        <row r="464">
          <cell r="A464">
            <v>598</v>
          </cell>
          <cell r="B464" t="str">
            <v xml:space="preserve">ATM Hotel Matún (Santiago) </v>
          </cell>
        </row>
        <row r="465">
          <cell r="A465">
            <v>599</v>
          </cell>
          <cell r="B465" t="str">
            <v xml:space="preserve">ATM Oficina Plaza Internacional (Santiago) </v>
          </cell>
        </row>
        <row r="466">
          <cell r="A466">
            <v>600</v>
          </cell>
          <cell r="B466" t="str">
            <v>ATM S/M Bravo Hipica</v>
          </cell>
        </row>
        <row r="467">
          <cell r="A467">
            <v>601</v>
          </cell>
          <cell r="B467" t="str">
            <v xml:space="preserve">ATM Plaza Haché (Santiago) </v>
          </cell>
        </row>
        <row r="468">
          <cell r="A468">
            <v>602</v>
          </cell>
          <cell r="B468" t="str">
            <v xml:space="preserve">ATM Zona Franca (Santiago) I </v>
          </cell>
        </row>
        <row r="469">
          <cell r="A469">
            <v>603</v>
          </cell>
          <cell r="B469" t="str">
            <v xml:space="preserve">ATM Zona Franca (Santiago) II </v>
          </cell>
        </row>
        <row r="470">
          <cell r="A470">
            <v>604</v>
          </cell>
          <cell r="B470" t="str">
            <v xml:space="preserve">ATM Oficina Estancia Nueva (Moca) </v>
          </cell>
        </row>
        <row r="471">
          <cell r="A471">
            <v>605</v>
          </cell>
          <cell r="B471" t="str">
            <v xml:space="preserve">ATM Oficina Bonao I </v>
          </cell>
        </row>
        <row r="472">
          <cell r="A472">
            <v>606</v>
          </cell>
          <cell r="B472" t="str">
            <v xml:space="preserve">ATM UNP Manolo Tavarez Justo </v>
          </cell>
        </row>
        <row r="473">
          <cell r="A473">
            <v>607</v>
          </cell>
          <cell r="B473" t="str">
            <v xml:space="preserve">ATM ONAPI </v>
          </cell>
        </row>
        <row r="474">
          <cell r="A474">
            <v>608</v>
          </cell>
          <cell r="B474" t="str">
            <v xml:space="preserve">ATM Oficina Jumbo (San Pedro) </v>
          </cell>
        </row>
        <row r="475">
          <cell r="A475">
            <v>609</v>
          </cell>
          <cell r="B475" t="str">
            <v xml:space="preserve">ATM S/M Jumbo (San Pedro) </v>
          </cell>
        </row>
        <row r="476">
          <cell r="A476">
            <v>610</v>
          </cell>
          <cell r="B476" t="str">
            <v xml:space="preserve">ATM EDEESTE </v>
          </cell>
        </row>
        <row r="477">
          <cell r="A477">
            <v>611</v>
          </cell>
          <cell r="B477" t="str">
            <v xml:space="preserve">ATM DGII Sede Central </v>
          </cell>
        </row>
        <row r="478">
          <cell r="A478">
            <v>612</v>
          </cell>
          <cell r="B478" t="str">
            <v xml:space="preserve">ATM Plaza Orense (La Romana) </v>
          </cell>
        </row>
        <row r="479">
          <cell r="A479">
            <v>613</v>
          </cell>
          <cell r="B479" t="str">
            <v xml:space="preserve">ATM Almacenes Zaglul (La Altagracia) </v>
          </cell>
        </row>
        <row r="480">
          <cell r="A480">
            <v>614</v>
          </cell>
          <cell r="B480" t="str">
            <v>ATM S/M Bravo Pontezuela</v>
          </cell>
        </row>
        <row r="481">
          <cell r="A481">
            <v>615</v>
          </cell>
          <cell r="B481" t="str">
            <v xml:space="preserve">ATM Estación Sunix Cabral (Barahona) </v>
          </cell>
        </row>
        <row r="482">
          <cell r="A482">
            <v>616</v>
          </cell>
          <cell r="B482" t="str">
            <v xml:space="preserve">ATM 5ta. Brigada Barahona </v>
          </cell>
        </row>
        <row r="483">
          <cell r="A483">
            <v>617</v>
          </cell>
          <cell r="B483" t="str">
            <v xml:space="preserve">ATM Guardia Presidencial </v>
          </cell>
        </row>
        <row r="484">
          <cell r="A484">
            <v>618</v>
          </cell>
          <cell r="B484" t="str">
            <v xml:space="preserve">ATM Bienes Nacionales </v>
          </cell>
        </row>
        <row r="485">
          <cell r="A485">
            <v>619</v>
          </cell>
          <cell r="B485" t="str">
            <v xml:space="preserve">ATM Academia P.N. Hatillo (San Cristóbal) </v>
          </cell>
        </row>
        <row r="486">
          <cell r="A486">
            <v>620</v>
          </cell>
          <cell r="B486" t="str">
            <v xml:space="preserve">ATM Ministerio de Medio Ambiente </v>
          </cell>
        </row>
        <row r="487">
          <cell r="A487">
            <v>621</v>
          </cell>
          <cell r="B487" t="str">
            <v xml:space="preserve">ATM CESAC  </v>
          </cell>
        </row>
        <row r="488">
          <cell r="A488">
            <v>622</v>
          </cell>
          <cell r="B488" t="str">
            <v xml:space="preserve">ATM Ayuntamiento D.N. </v>
          </cell>
        </row>
        <row r="489">
          <cell r="A489">
            <v>623</v>
          </cell>
          <cell r="B489" t="str">
            <v xml:space="preserve">ATM Operaciones Especiales (Manoguayabo) </v>
          </cell>
        </row>
        <row r="490">
          <cell r="A490">
            <v>624</v>
          </cell>
          <cell r="B490" t="str">
            <v xml:space="preserve">ATM Policía Nacional I </v>
          </cell>
        </row>
        <row r="491">
          <cell r="A491">
            <v>625</v>
          </cell>
          <cell r="B491" t="str">
            <v xml:space="preserve">ATM Policía Nacional II </v>
          </cell>
        </row>
        <row r="492">
          <cell r="A492">
            <v>626</v>
          </cell>
          <cell r="B492" t="str">
            <v xml:space="preserve">ATM MERCASD (Merca Santo Domingo) </v>
          </cell>
        </row>
        <row r="493">
          <cell r="A493">
            <v>627</v>
          </cell>
          <cell r="B493" t="str">
            <v xml:space="preserve">ATM CAASD </v>
          </cell>
        </row>
        <row r="494">
          <cell r="A494">
            <v>628</v>
          </cell>
          <cell r="B494" t="str">
            <v xml:space="preserve">ATM Autobanco San Isidro </v>
          </cell>
        </row>
        <row r="495">
          <cell r="A495">
            <v>629</v>
          </cell>
          <cell r="B495" t="str">
            <v xml:space="preserve">ATM Oficina Americana Independencia I </v>
          </cell>
        </row>
        <row r="496">
          <cell r="A496">
            <v>630</v>
          </cell>
          <cell r="B496" t="str">
            <v xml:space="preserve">ATM Oficina Plaza Zaglul (SPM) </v>
          </cell>
        </row>
        <row r="497">
          <cell r="A497">
            <v>631</v>
          </cell>
          <cell r="B497" t="str">
            <v xml:space="preserve">ATM ASOCODEQUI (San Pedro) </v>
          </cell>
        </row>
        <row r="498">
          <cell r="A498">
            <v>632</v>
          </cell>
          <cell r="B498" t="str">
            <v xml:space="preserve">ATM Autobanco Gurabo </v>
          </cell>
        </row>
        <row r="499">
          <cell r="A499">
            <v>633</v>
          </cell>
          <cell r="B499" t="str">
            <v xml:space="preserve">ATM Autobanco Las Colinas </v>
          </cell>
        </row>
        <row r="500">
          <cell r="A500">
            <v>634</v>
          </cell>
          <cell r="B500" t="str">
            <v xml:space="preserve">ATM Ayuntamiento Los Llanos (SPM) </v>
          </cell>
        </row>
        <row r="501">
          <cell r="A501">
            <v>635</v>
          </cell>
          <cell r="B501" t="str">
            <v xml:space="preserve">ATM Zona Franca Tamboril </v>
          </cell>
        </row>
        <row r="502">
          <cell r="A502">
            <v>636</v>
          </cell>
          <cell r="B502" t="str">
            <v xml:space="preserve">ATM Oficina Tamboríl </v>
          </cell>
        </row>
        <row r="503">
          <cell r="A503">
            <v>637</v>
          </cell>
          <cell r="B503" t="str">
            <v xml:space="preserve">ATM UNP Monción </v>
          </cell>
        </row>
        <row r="504">
          <cell r="A504">
            <v>638</v>
          </cell>
          <cell r="B504" t="str">
            <v xml:space="preserve">ATM S/M Yoma </v>
          </cell>
        </row>
        <row r="505">
          <cell r="A505">
            <v>639</v>
          </cell>
          <cell r="B505" t="str">
            <v xml:space="preserve">ATM Comisión Militar MOPC </v>
          </cell>
        </row>
        <row r="506">
          <cell r="A506">
            <v>640</v>
          </cell>
          <cell r="B506" t="str">
            <v xml:space="preserve">ATM Ministerio Obras Públicas </v>
          </cell>
        </row>
        <row r="507">
          <cell r="A507">
            <v>641</v>
          </cell>
          <cell r="B507" t="str">
            <v xml:space="preserve">ATM Farmacia Rimac </v>
          </cell>
        </row>
        <row r="508">
          <cell r="A508">
            <v>642</v>
          </cell>
          <cell r="B508" t="str">
            <v xml:space="preserve">ATM OMSA Sto. Dgo. </v>
          </cell>
        </row>
        <row r="509">
          <cell r="A509">
            <v>643</v>
          </cell>
          <cell r="B509" t="str">
            <v xml:space="preserve">ATM Oficina Valerio </v>
          </cell>
        </row>
        <row r="510">
          <cell r="A510">
            <v>644</v>
          </cell>
          <cell r="B510" t="str">
            <v xml:space="preserve">ATM Zona Franca Grupo M I (Santiago) </v>
          </cell>
        </row>
        <row r="511">
          <cell r="A511">
            <v>645</v>
          </cell>
          <cell r="B511" t="str">
            <v xml:space="preserve">ATM UNP Cabrera </v>
          </cell>
        </row>
        <row r="512">
          <cell r="A512">
            <v>646</v>
          </cell>
          <cell r="B512" t="str">
            <v xml:space="preserve">ATM Plaza Jacaranda (Bonao) </v>
          </cell>
        </row>
        <row r="513">
          <cell r="A513">
            <v>647</v>
          </cell>
          <cell r="B513" t="str">
            <v xml:space="preserve">ATM CORAASAN </v>
          </cell>
        </row>
        <row r="514">
          <cell r="A514">
            <v>648</v>
          </cell>
          <cell r="B514" t="str">
            <v xml:space="preserve">ATM Hermandad de Pensionados 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</row>
        <row r="516">
          <cell r="A516">
            <v>650</v>
          </cell>
          <cell r="B516" t="str">
            <v>ATM Edificio 911 (Santiago)</v>
          </cell>
        </row>
        <row r="517">
          <cell r="A517">
            <v>651</v>
          </cell>
          <cell r="B517" t="str">
            <v>ATM Eco Petroleo Romana</v>
          </cell>
        </row>
        <row r="518">
          <cell r="A518">
            <v>653</v>
          </cell>
          <cell r="B518" t="str">
            <v>ATM Estación Isla Jarabacoa</v>
          </cell>
        </row>
        <row r="519">
          <cell r="A519">
            <v>654</v>
          </cell>
          <cell r="B519" t="str">
            <v>ATM Autoservicio S/M Jumbo Puerto Plata</v>
          </cell>
        </row>
        <row r="520">
          <cell r="A520">
            <v>655</v>
          </cell>
          <cell r="B520" t="str">
            <v>ATM Farmacia Sandra</v>
          </cell>
        </row>
        <row r="521">
          <cell r="A521">
            <v>658</v>
          </cell>
          <cell r="B521" t="str">
            <v>ATM Cámara de Cuentas</v>
          </cell>
        </row>
        <row r="522">
          <cell r="A522">
            <v>659</v>
          </cell>
          <cell r="B522" t="str">
            <v>ATM Down Town Center</v>
          </cell>
        </row>
        <row r="523">
          <cell r="A523">
            <v>660</v>
          </cell>
          <cell r="B523" t="str">
            <v>ATM Romana Norte II</v>
          </cell>
        </row>
        <row r="524">
          <cell r="A524">
            <v>661</v>
          </cell>
          <cell r="B524" t="str">
            <v xml:space="preserve">ATM Almacenes Iberia (San Pedro) </v>
          </cell>
        </row>
        <row r="525">
          <cell r="A525">
            <v>662</v>
          </cell>
          <cell r="B525" t="str">
            <v>ATM UTESA (Santiago)</v>
          </cell>
        </row>
        <row r="526">
          <cell r="A526">
            <v>663</v>
          </cell>
          <cell r="B526" t="str">
            <v>ATM S/M Olé Av. España</v>
          </cell>
        </row>
        <row r="527">
          <cell r="A527">
            <v>664</v>
          </cell>
          <cell r="B527" t="str">
            <v>ATM S/M Asfer (Constanza)</v>
          </cell>
        </row>
        <row r="528">
          <cell r="A528">
            <v>665</v>
          </cell>
          <cell r="B528" t="str">
            <v>ATM Huacal (Santiago)</v>
          </cell>
        </row>
        <row r="529">
          <cell r="A529">
            <v>666</v>
          </cell>
          <cell r="B529" t="str">
            <v>ATM S/M El Porvernir Libert</v>
          </cell>
        </row>
        <row r="530">
          <cell r="A530">
            <v>667</v>
          </cell>
          <cell r="B530" t="str">
            <v>ATM Zona Franca Emimar (Santiago)</v>
          </cell>
        </row>
        <row r="531">
          <cell r="A531">
            <v>668</v>
          </cell>
          <cell r="B531" t="str">
            <v>ATM Hospital HEMMI (Santiago)</v>
          </cell>
        </row>
        <row r="532">
          <cell r="A532">
            <v>669</v>
          </cell>
          <cell r="B532" t="str">
            <v>ATM Ayuntamiento Sto. Dgo. Norte</v>
          </cell>
        </row>
        <row r="533">
          <cell r="A533">
            <v>670</v>
          </cell>
          <cell r="B533" t="str">
            <v>ATM Estación Texaco Algodón</v>
          </cell>
        </row>
        <row r="534">
          <cell r="A534">
            <v>671</v>
          </cell>
          <cell r="B534" t="str">
            <v>ATM Ayuntamiento Sto. Dgo. Norte</v>
          </cell>
        </row>
        <row r="535">
          <cell r="A535">
            <v>672</v>
          </cell>
          <cell r="B535" t="str">
            <v>ATM Destacamento Policía Nacional La Victoria</v>
          </cell>
        </row>
        <row r="536">
          <cell r="A536">
            <v>673</v>
          </cell>
          <cell r="B536" t="str">
            <v>ATM Clínica Dr. Cruz Jiminián</v>
          </cell>
        </row>
        <row r="537">
          <cell r="A537">
            <v>676</v>
          </cell>
          <cell r="B537" t="str">
            <v>ATM S/M Bravo Colina Del Oeste</v>
          </cell>
        </row>
        <row r="538">
          <cell r="A538">
            <v>677</v>
          </cell>
          <cell r="B538" t="str">
            <v>ATM PBG Villa Jaragua</v>
          </cell>
        </row>
        <row r="539">
          <cell r="A539">
            <v>678</v>
          </cell>
          <cell r="B539" t="str">
            <v>ATM Eco Petroleo San Isidro</v>
          </cell>
        </row>
        <row r="540">
          <cell r="A540">
            <v>679</v>
          </cell>
          <cell r="B540" t="str">
            <v>ATM Base Aerea Puerto Plata</v>
          </cell>
        </row>
        <row r="541">
          <cell r="A541">
            <v>680</v>
          </cell>
          <cell r="B541" t="str">
            <v>ATM Hotel Royalton</v>
          </cell>
        </row>
        <row r="542">
          <cell r="A542">
            <v>681</v>
          </cell>
          <cell r="B542" t="str">
            <v xml:space="preserve">ATM Hotel Royalton II </v>
          </cell>
        </row>
        <row r="543">
          <cell r="A543">
            <v>682</v>
          </cell>
          <cell r="B543" t="str">
            <v>ATM Blue Mall Punta Cana</v>
          </cell>
        </row>
        <row r="544">
          <cell r="A544">
            <v>683</v>
          </cell>
          <cell r="B544" t="str">
            <v>ATM INCARNA El Pino (la Vega)</v>
          </cell>
        </row>
        <row r="545">
          <cell r="A545">
            <v>684</v>
          </cell>
          <cell r="B545" t="str">
            <v>ATM Estación Texaco Prolongación 27 Febrero</v>
          </cell>
        </row>
        <row r="546">
          <cell r="A546">
            <v>685</v>
          </cell>
          <cell r="B546" t="str">
            <v>ATM Autoservicio UASD</v>
          </cell>
        </row>
        <row r="547">
          <cell r="A547">
            <v>686</v>
          </cell>
          <cell r="B547" t="str">
            <v>ATM Autoservicio Oficina Máximo Gómez</v>
          </cell>
        </row>
        <row r="548">
          <cell r="A548">
            <v>687</v>
          </cell>
          <cell r="B548" t="str">
            <v>ATM Oficina Monterrico II</v>
          </cell>
        </row>
        <row r="549">
          <cell r="A549">
            <v>688</v>
          </cell>
          <cell r="B549" t="str">
            <v>ATM Innova Centro Ave. Kennedy</v>
          </cell>
        </row>
        <row r="550">
          <cell r="A550">
            <v>689</v>
          </cell>
          <cell r="B550" t="str">
            <v>ATM Eco Petroleo Villa Gonzalez</v>
          </cell>
        </row>
        <row r="551">
          <cell r="A551">
            <v>690</v>
          </cell>
          <cell r="B551" t="str">
            <v>ATM Eco Petroleo Esperanza</v>
          </cell>
        </row>
        <row r="552">
          <cell r="A552">
            <v>691</v>
          </cell>
          <cell r="B552" t="str">
            <v>ATM Eco Petroleo Manzanillo</v>
          </cell>
        </row>
        <row r="553">
          <cell r="A553">
            <v>693</v>
          </cell>
          <cell r="B553" t="str">
            <v>ATM INTL Medical Punta Cana</v>
          </cell>
        </row>
        <row r="554">
          <cell r="A554">
            <v>694</v>
          </cell>
          <cell r="B554" t="str">
            <v>ATM Optica 27 de Febrero</v>
          </cell>
        </row>
        <row r="555">
          <cell r="A555">
            <v>695</v>
          </cell>
          <cell r="B555" t="str">
            <v>ATM Contac Center</v>
          </cell>
        </row>
        <row r="556">
          <cell r="A556">
            <v>696</v>
          </cell>
          <cell r="B556" t="str">
            <v>ATM Olé Jacobo Majluta</v>
          </cell>
        </row>
        <row r="557">
          <cell r="A557">
            <v>697</v>
          </cell>
          <cell r="B557" t="str">
            <v>ATM Hipermercado Olé Ciudad Juan Bosch</v>
          </cell>
        </row>
        <row r="558">
          <cell r="A558">
            <v>698</v>
          </cell>
          <cell r="B558" t="str">
            <v>ATM Parador Bellamar</v>
          </cell>
        </row>
        <row r="559">
          <cell r="A559">
            <v>699</v>
          </cell>
          <cell r="B559" t="str">
            <v>ATM S/M Bravo Bani</v>
          </cell>
        </row>
        <row r="560">
          <cell r="A560">
            <v>701</v>
          </cell>
          <cell r="B560" t="str">
            <v>ATM Autoservicio Los Alcarrizos</v>
          </cell>
        </row>
        <row r="561">
          <cell r="A561">
            <v>703</v>
          </cell>
          <cell r="B561" t="str">
            <v xml:space="preserve">ATM Oficina El Mamey Los Hidalgos 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</row>
        <row r="563">
          <cell r="A563">
            <v>706</v>
          </cell>
          <cell r="B563" t="str">
            <v xml:space="preserve">ATM S/M Pristine </v>
          </cell>
        </row>
        <row r="564">
          <cell r="A564">
            <v>707</v>
          </cell>
          <cell r="B564" t="str">
            <v xml:space="preserve">ATM IAD </v>
          </cell>
        </row>
        <row r="565">
          <cell r="A565">
            <v>708</v>
          </cell>
          <cell r="B565" t="str">
            <v xml:space="preserve">ATM El Vestir De Hoy </v>
          </cell>
        </row>
        <row r="566">
          <cell r="A566">
            <v>709</v>
          </cell>
          <cell r="B566" t="str">
            <v xml:space="preserve">ATM Seguros Maestro SEMMA  </v>
          </cell>
        </row>
        <row r="567">
          <cell r="A567">
            <v>710</v>
          </cell>
          <cell r="B567" t="str">
            <v xml:space="preserve">ATM S/M Soberano </v>
          </cell>
        </row>
        <row r="568">
          <cell r="A568">
            <v>712</v>
          </cell>
          <cell r="B568" t="str">
            <v xml:space="preserve">ATM Oficina Imbert </v>
          </cell>
        </row>
        <row r="569">
          <cell r="A569">
            <v>713</v>
          </cell>
          <cell r="B569" t="str">
            <v xml:space="preserve">ATM Oficina Las Américas </v>
          </cell>
        </row>
        <row r="570">
          <cell r="A570">
            <v>714</v>
          </cell>
          <cell r="B570" t="str">
            <v xml:space="preserve">ATM Hospital de Herrera </v>
          </cell>
        </row>
        <row r="571">
          <cell r="A571">
            <v>715</v>
          </cell>
          <cell r="B571" t="str">
            <v xml:space="preserve">ATM Oficina 27 de Febrero (Lobby) </v>
          </cell>
        </row>
        <row r="572">
          <cell r="A572">
            <v>716</v>
          </cell>
          <cell r="B572" t="str">
            <v xml:space="preserve">ATM Oficina Zona Franca (Santiago) </v>
          </cell>
        </row>
        <row r="573">
          <cell r="A573">
            <v>717</v>
          </cell>
          <cell r="B573" t="str">
            <v xml:space="preserve">ATM Oficina Los Alcarrizos </v>
          </cell>
        </row>
        <row r="574">
          <cell r="A574">
            <v>718</v>
          </cell>
          <cell r="B574" t="str">
            <v xml:space="preserve">ATM Feria Ganadera </v>
          </cell>
        </row>
        <row r="575">
          <cell r="A575">
            <v>719</v>
          </cell>
          <cell r="B575" t="str">
            <v xml:space="preserve">ATM Ayuntamiento Municipal San Luís </v>
          </cell>
        </row>
        <row r="576">
          <cell r="A576">
            <v>720</v>
          </cell>
          <cell r="B576" t="str">
            <v xml:space="preserve">ATM OMSA (Santiago) </v>
          </cell>
        </row>
        <row r="577">
          <cell r="A577">
            <v>721</v>
          </cell>
          <cell r="B577" t="str">
            <v xml:space="preserve">ATM Oficina Charles de Gaulle II </v>
          </cell>
        </row>
        <row r="578">
          <cell r="A578">
            <v>722</v>
          </cell>
          <cell r="B578" t="str">
            <v xml:space="preserve">ATM Oficina Charles de Gaulle III </v>
          </cell>
        </row>
        <row r="579">
          <cell r="A579">
            <v>723</v>
          </cell>
          <cell r="B579" t="str">
            <v xml:space="preserve">ATM Farmacia COOPINFA </v>
          </cell>
        </row>
        <row r="580">
          <cell r="A580">
            <v>724</v>
          </cell>
          <cell r="B580" t="str">
            <v xml:space="preserve">ATM El Huacal I </v>
          </cell>
        </row>
        <row r="581">
          <cell r="A581">
            <v>725</v>
          </cell>
          <cell r="B581" t="str">
            <v xml:space="preserve">ATM El Huacal II  </v>
          </cell>
        </row>
        <row r="582">
          <cell r="A582">
            <v>726</v>
          </cell>
          <cell r="B582" t="str">
            <v xml:space="preserve">ATM El Huacal III </v>
          </cell>
        </row>
        <row r="583">
          <cell r="A583">
            <v>727</v>
          </cell>
          <cell r="B583" t="str">
            <v xml:space="preserve">ATM UNP Pisano </v>
          </cell>
        </row>
        <row r="584">
          <cell r="A584">
            <v>728</v>
          </cell>
          <cell r="B584" t="str">
            <v xml:space="preserve">ATM UNP La Vega Oficina Regional Norcentral </v>
          </cell>
        </row>
        <row r="585">
          <cell r="A585">
            <v>729</v>
          </cell>
          <cell r="B585" t="str">
            <v xml:space="preserve">ATM Zona Franca (La Vega) </v>
          </cell>
        </row>
        <row r="586">
          <cell r="A586">
            <v>730</v>
          </cell>
          <cell r="B586" t="str">
            <v xml:space="preserve">ATM Palacio de Justicia Barahona </v>
          </cell>
        </row>
        <row r="587">
          <cell r="A587">
            <v>731</v>
          </cell>
          <cell r="B587" t="str">
            <v xml:space="preserve">ATM UNP Villa González </v>
          </cell>
        </row>
        <row r="588">
          <cell r="A588">
            <v>732</v>
          </cell>
          <cell r="B588" t="str">
            <v xml:space="preserve">ATM Molino del Valle (Santiago) </v>
          </cell>
        </row>
        <row r="589">
          <cell r="A589">
            <v>733</v>
          </cell>
          <cell r="B589" t="str">
            <v xml:space="preserve">ATM Zona Franca Perdenales </v>
          </cell>
        </row>
        <row r="590">
          <cell r="A590">
            <v>734</v>
          </cell>
          <cell r="B590" t="str">
            <v xml:space="preserve">ATM Oficina Independencia I </v>
          </cell>
        </row>
        <row r="591">
          <cell r="A591">
            <v>735</v>
          </cell>
          <cell r="B591" t="str">
            <v xml:space="preserve">ATM Oficina Independencia II  </v>
          </cell>
        </row>
        <row r="592">
          <cell r="A592">
            <v>736</v>
          </cell>
          <cell r="B592" t="str">
            <v xml:space="preserve">ATM Oficina Puerto Plata I </v>
          </cell>
        </row>
        <row r="593">
          <cell r="A593">
            <v>737</v>
          </cell>
          <cell r="B593" t="str">
            <v xml:space="preserve">ATM UNP Cabarete (Puerto Plata) </v>
          </cell>
        </row>
        <row r="594">
          <cell r="A594">
            <v>738</v>
          </cell>
          <cell r="B594" t="str">
            <v xml:space="preserve">ATM Zona Franca Los Alcarrizos </v>
          </cell>
        </row>
        <row r="595">
          <cell r="A595">
            <v>739</v>
          </cell>
          <cell r="B595" t="str">
            <v xml:space="preserve">ATM Peaje Autopista Duarte </v>
          </cell>
        </row>
        <row r="596">
          <cell r="A596">
            <v>740</v>
          </cell>
          <cell r="B596" t="str">
            <v xml:space="preserve">ATM EDENORTE (Santiago) </v>
          </cell>
        </row>
        <row r="597">
          <cell r="A597">
            <v>741</v>
          </cell>
          <cell r="B597" t="str">
            <v>ATM CURNE UASD San Francisco de Macorís</v>
          </cell>
        </row>
        <row r="598">
          <cell r="A598">
            <v>742</v>
          </cell>
          <cell r="B598" t="str">
            <v xml:space="preserve">ATM Oficina Plaza del Rey (La Romana) </v>
          </cell>
        </row>
        <row r="599">
          <cell r="A599">
            <v>743</v>
          </cell>
          <cell r="B599" t="str">
            <v xml:space="preserve">ATM Oficina Los Frailes </v>
          </cell>
        </row>
        <row r="600">
          <cell r="A600">
            <v>744</v>
          </cell>
          <cell r="B600" t="str">
            <v xml:space="preserve">ATM Multicentro La Sirena Venezuela </v>
          </cell>
        </row>
        <row r="601">
          <cell r="A601">
            <v>745</v>
          </cell>
          <cell r="B601" t="str">
            <v xml:space="preserve">ATM Oficina Ave. Duarte </v>
          </cell>
        </row>
        <row r="602">
          <cell r="A602">
            <v>746</v>
          </cell>
          <cell r="B602" t="str">
            <v xml:space="preserve">ATM Oficina Las Terrenas </v>
          </cell>
        </row>
        <row r="603">
          <cell r="A603">
            <v>747</v>
          </cell>
          <cell r="B603" t="str">
            <v xml:space="preserve">ATM Club BR (Santiago) </v>
          </cell>
        </row>
        <row r="604">
          <cell r="A604">
            <v>748</v>
          </cell>
          <cell r="B604" t="str">
            <v xml:space="preserve">ATM Centro de Caja (Santiago) </v>
          </cell>
        </row>
        <row r="605">
          <cell r="A605">
            <v>749</v>
          </cell>
          <cell r="B605" t="str">
            <v xml:space="preserve">ATM Oficina Yaque </v>
          </cell>
        </row>
        <row r="606">
          <cell r="A606">
            <v>750</v>
          </cell>
          <cell r="B606" t="str">
            <v xml:space="preserve">ATM UNP Duvergé </v>
          </cell>
        </row>
        <row r="607">
          <cell r="A607">
            <v>751</v>
          </cell>
          <cell r="B607" t="str">
            <v>ATM Eco Petroleo Camilo</v>
          </cell>
        </row>
        <row r="608">
          <cell r="A608">
            <v>752</v>
          </cell>
          <cell r="B608" t="str">
            <v xml:space="preserve">ATM UNP Las Carolinas (La Vega) </v>
          </cell>
        </row>
        <row r="609">
          <cell r="A609">
            <v>753</v>
          </cell>
          <cell r="B609" t="str">
            <v xml:space="preserve">ATM S/M Nacional Tiradentes </v>
          </cell>
        </row>
        <row r="610">
          <cell r="A610">
            <v>754</v>
          </cell>
          <cell r="B610" t="str">
            <v xml:space="preserve">ATM Autobanco Oficina Licey al Medio </v>
          </cell>
        </row>
        <row r="611">
          <cell r="A611">
            <v>755</v>
          </cell>
          <cell r="B611" t="str">
            <v xml:space="preserve">ATM Oficina Galería del Este (Plaza) </v>
          </cell>
        </row>
        <row r="612">
          <cell r="A612">
            <v>756</v>
          </cell>
          <cell r="B612" t="str">
            <v xml:space="preserve">ATM UNP Villa La Mata (Cotuí) </v>
          </cell>
        </row>
        <row r="613">
          <cell r="A613">
            <v>757</v>
          </cell>
          <cell r="B613" t="str">
            <v xml:space="preserve">ATM UNP Plaza Paseo (Santiago) </v>
          </cell>
        </row>
        <row r="614">
          <cell r="A614">
            <v>758</v>
          </cell>
          <cell r="B614" t="str">
            <v>ATM S/M Nacional El Embrujo</v>
          </cell>
        </row>
        <row r="615">
          <cell r="A615">
            <v>759</v>
          </cell>
          <cell r="B615" t="str">
            <v xml:space="preserve">ATM Oficina Buena Vista I </v>
          </cell>
        </row>
        <row r="616">
          <cell r="A616">
            <v>760</v>
          </cell>
          <cell r="B616" t="str">
            <v xml:space="preserve">ATM UNP Cruce Guayacanes (Mao) </v>
          </cell>
        </row>
        <row r="617">
          <cell r="A617">
            <v>761</v>
          </cell>
          <cell r="B617" t="str">
            <v xml:space="preserve">ATM ISSPOL </v>
          </cell>
        </row>
        <row r="618">
          <cell r="A618">
            <v>763</v>
          </cell>
          <cell r="B618" t="str">
            <v xml:space="preserve">ATM UNP Montellano </v>
          </cell>
        </row>
        <row r="619">
          <cell r="A619">
            <v>764</v>
          </cell>
          <cell r="B619" t="str">
            <v xml:space="preserve">ATM Oficina Elías Piña </v>
          </cell>
        </row>
        <row r="620">
          <cell r="A620">
            <v>765</v>
          </cell>
          <cell r="B620" t="str">
            <v xml:space="preserve">ATM Oficina Azua I </v>
          </cell>
        </row>
        <row r="621">
          <cell r="A621">
            <v>766</v>
          </cell>
          <cell r="B621" t="str">
            <v xml:space="preserve">ATM Oficina Azua II </v>
          </cell>
        </row>
        <row r="622">
          <cell r="A622">
            <v>767</v>
          </cell>
          <cell r="B622" t="str">
            <v xml:space="preserve">ATM S/M Diverso (Azua) </v>
          </cell>
        </row>
        <row r="623">
          <cell r="A623">
            <v>768</v>
          </cell>
          <cell r="B623" t="str">
            <v xml:space="preserve">ATM Autoservicio Tiradentes III </v>
          </cell>
        </row>
        <row r="624">
          <cell r="A624">
            <v>769</v>
          </cell>
          <cell r="B624" t="str">
            <v>ATM UNP Pablo Mella Morales</v>
          </cell>
        </row>
        <row r="625">
          <cell r="A625">
            <v>770</v>
          </cell>
          <cell r="B625" t="str">
            <v xml:space="preserve">ATM Estación Eco Los Haitises </v>
          </cell>
        </row>
        <row r="626">
          <cell r="A626">
            <v>771</v>
          </cell>
          <cell r="B626" t="str">
            <v xml:space="preserve">ATM UASD Mao </v>
          </cell>
        </row>
        <row r="627">
          <cell r="A627">
            <v>772</v>
          </cell>
          <cell r="B627" t="str">
            <v xml:space="preserve">ATM UNP Yamasá </v>
          </cell>
        </row>
        <row r="628">
          <cell r="A628">
            <v>773</v>
          </cell>
          <cell r="B628" t="str">
            <v xml:space="preserve">ATM S/M Jumbo La Romana </v>
          </cell>
        </row>
        <row r="629">
          <cell r="A629">
            <v>774</v>
          </cell>
          <cell r="B629" t="str">
            <v xml:space="preserve">ATM Oficina Montecristi </v>
          </cell>
        </row>
        <row r="630">
          <cell r="A630">
            <v>775</v>
          </cell>
          <cell r="B630" t="str">
            <v xml:space="preserve">ATM S/M Lilo (Montecristi) </v>
          </cell>
        </row>
        <row r="631">
          <cell r="A631">
            <v>776</v>
          </cell>
          <cell r="B631" t="str">
            <v xml:space="preserve">ATM Oficina Monte Plata </v>
          </cell>
        </row>
        <row r="632">
          <cell r="A632">
            <v>777</v>
          </cell>
          <cell r="B632" t="str">
            <v xml:space="preserve">ATM S/M Pérez Monte Plata </v>
          </cell>
        </row>
        <row r="633">
          <cell r="A633">
            <v>778</v>
          </cell>
          <cell r="B633" t="str">
            <v xml:space="preserve">ATM Oficina Esperanza (Mao) </v>
          </cell>
        </row>
        <row r="634">
          <cell r="A634">
            <v>779</v>
          </cell>
          <cell r="B634" t="str">
            <v xml:space="preserve">ATM Zona Franca Esperanza I (Mao) </v>
          </cell>
        </row>
        <row r="635">
          <cell r="A635">
            <v>780</v>
          </cell>
          <cell r="B635" t="str">
            <v xml:space="preserve">ATM Oficina Barahona I </v>
          </cell>
        </row>
        <row r="636">
          <cell r="A636">
            <v>781</v>
          </cell>
          <cell r="B636" t="str">
            <v xml:space="preserve">ATM Estación Isla Barahona </v>
          </cell>
        </row>
        <row r="637">
          <cell r="A637">
            <v>782</v>
          </cell>
          <cell r="B637" t="str">
            <v>ATM Banco Agrícola (Constanza)</v>
          </cell>
        </row>
        <row r="638">
          <cell r="A638">
            <v>783</v>
          </cell>
          <cell r="B638" t="str">
            <v xml:space="preserve">ATM Autobanco Alfa y Omega (Barahona) </v>
          </cell>
        </row>
        <row r="639">
          <cell r="A639">
            <v>784</v>
          </cell>
          <cell r="B639" t="str">
            <v xml:space="preserve">ATM Tribunal Superior Electoral </v>
          </cell>
        </row>
        <row r="640">
          <cell r="A640">
            <v>785</v>
          </cell>
          <cell r="B640" t="str">
            <v xml:space="preserve">ATM S/M Nacional Máximo Gómez </v>
          </cell>
        </row>
        <row r="641">
          <cell r="A641">
            <v>786</v>
          </cell>
          <cell r="B641" t="str">
            <v xml:space="preserve">ATM Oficina Agora Mall II </v>
          </cell>
        </row>
        <row r="642">
          <cell r="A642">
            <v>787</v>
          </cell>
          <cell r="B642" t="str">
            <v xml:space="preserve">ATM Cafetería CTB II </v>
          </cell>
        </row>
        <row r="643">
          <cell r="A643">
            <v>788</v>
          </cell>
          <cell r="B643" t="str">
            <v xml:space="preserve">ATM Relaciones Exteriores (Cancillería) </v>
          </cell>
        </row>
        <row r="644">
          <cell r="A644">
            <v>789</v>
          </cell>
          <cell r="B644" t="str">
            <v>ATM Hotel Bellevue Boca Chica</v>
          </cell>
        </row>
        <row r="645">
          <cell r="A645">
            <v>790</v>
          </cell>
          <cell r="B645" t="str">
            <v xml:space="preserve">ATM Oficina Bella Vista Mall I </v>
          </cell>
        </row>
        <row r="646">
          <cell r="A646">
            <v>791</v>
          </cell>
          <cell r="B646" t="str">
            <v xml:space="preserve">ATM Oficina Sans Soucí </v>
          </cell>
        </row>
        <row r="647">
          <cell r="A647">
            <v>792</v>
          </cell>
          <cell r="B647" t="str">
            <v>ATM Hospital Salvador de Gautier</v>
          </cell>
        </row>
        <row r="648">
          <cell r="A648">
            <v>793</v>
          </cell>
          <cell r="B648" t="str">
            <v xml:space="preserve">ATM Centro de Caja Agora Mall </v>
          </cell>
        </row>
        <row r="649">
          <cell r="A649">
            <v>794</v>
          </cell>
          <cell r="B649" t="str">
            <v xml:space="preserve">ATM CODIA </v>
          </cell>
        </row>
        <row r="650">
          <cell r="A650">
            <v>795</v>
          </cell>
          <cell r="B650" t="str">
            <v xml:space="preserve">ATM UNP Guaymate (La Romana) </v>
          </cell>
        </row>
        <row r="651">
          <cell r="A651">
            <v>796</v>
          </cell>
          <cell r="B651" t="str">
            <v xml:space="preserve">ATM Oficina Plaza Ventura (Nagua) </v>
          </cell>
        </row>
        <row r="652">
          <cell r="A652">
            <v>797</v>
          </cell>
          <cell r="B652" t="str">
            <v>ATM Dirección de Pensiones y Jubilaciones</v>
          </cell>
        </row>
        <row r="653">
          <cell r="A653">
            <v>798</v>
          </cell>
          <cell r="B653" t="str">
            <v>ATM Hotel Grand Paradise Samana</v>
          </cell>
        </row>
        <row r="654">
          <cell r="A654">
            <v>799</v>
          </cell>
          <cell r="B654" t="str">
            <v xml:space="preserve">ATM Clínica Corominas (Santiago) </v>
          </cell>
        </row>
        <row r="655">
          <cell r="A655">
            <v>800</v>
          </cell>
          <cell r="B655" t="str">
            <v xml:space="preserve">ATM Estación Next Dipsa Pedro Livio Cedeño </v>
          </cell>
        </row>
        <row r="656">
          <cell r="A656">
            <v>801</v>
          </cell>
          <cell r="B656" t="str">
            <v xml:space="preserve">ATM Galería 360 Food Court </v>
          </cell>
        </row>
        <row r="657">
          <cell r="A657">
            <v>802</v>
          </cell>
          <cell r="B657" t="str">
            <v xml:space="preserve">ATM UNP Aeropuerto La Romana </v>
          </cell>
        </row>
        <row r="658">
          <cell r="A658">
            <v>803</v>
          </cell>
          <cell r="B658" t="str">
            <v xml:space="preserve">ATM Hotel Be Live Canoa (Bayahibe) I </v>
          </cell>
        </row>
        <row r="659">
          <cell r="A659">
            <v>804</v>
          </cell>
          <cell r="B659" t="str">
            <v xml:space="preserve">ATM Hotel Be Live Punta Cana (Cabeza de Toro) </v>
          </cell>
        </row>
        <row r="660">
          <cell r="A660">
            <v>805</v>
          </cell>
          <cell r="B660" t="str">
            <v xml:space="preserve">ATM Be Live Grand Marién (Puerto Plata) </v>
          </cell>
        </row>
        <row r="661">
          <cell r="A661">
            <v>806</v>
          </cell>
          <cell r="B661" t="str">
            <v xml:space="preserve">ATM SEWN (Zona Franca (Santiago)) </v>
          </cell>
        </row>
        <row r="662">
          <cell r="A662">
            <v>807</v>
          </cell>
          <cell r="B662" t="str">
            <v xml:space="preserve">ATM S/M Morel (Mao) </v>
          </cell>
        </row>
        <row r="663">
          <cell r="A663">
            <v>808</v>
          </cell>
          <cell r="B663" t="str">
            <v xml:space="preserve">ATM Oficina Castillo </v>
          </cell>
        </row>
        <row r="664">
          <cell r="A664">
            <v>809</v>
          </cell>
          <cell r="B664" t="str">
            <v>ATM Yoma (Cotuí)</v>
          </cell>
        </row>
        <row r="665">
          <cell r="A665">
            <v>810</v>
          </cell>
          <cell r="B665" t="str">
            <v xml:space="preserve">ATM UNP Multicentro La Sirena José Contreras </v>
          </cell>
        </row>
        <row r="666">
          <cell r="A666">
            <v>811</v>
          </cell>
          <cell r="B666" t="str">
            <v xml:space="preserve">ATM Almacenes Unidos </v>
          </cell>
        </row>
        <row r="667">
          <cell r="A667">
            <v>812</v>
          </cell>
          <cell r="B667" t="str">
            <v xml:space="preserve">ATM Canasta del Pueblo </v>
          </cell>
        </row>
        <row r="668">
          <cell r="A668">
            <v>813</v>
          </cell>
          <cell r="B668" t="str">
            <v>ATM Occidental Mall</v>
          </cell>
        </row>
        <row r="669">
          <cell r="A669">
            <v>815</v>
          </cell>
          <cell r="B669" t="str">
            <v xml:space="preserve">ATM Oficina Atalaya del Mar </v>
          </cell>
        </row>
        <row r="670">
          <cell r="A670">
            <v>816</v>
          </cell>
          <cell r="B670" t="str">
            <v xml:space="preserve">ATM Oficina Pedro Brand </v>
          </cell>
        </row>
        <row r="671">
          <cell r="A671">
            <v>817</v>
          </cell>
          <cell r="B671" t="str">
            <v xml:space="preserve">ATM Ayuntamiento Sabana Larga (San José de Ocoa) </v>
          </cell>
        </row>
        <row r="672">
          <cell r="A672">
            <v>818</v>
          </cell>
          <cell r="B672" t="str">
            <v xml:space="preserve">ATM Juridicción Inmobiliaria </v>
          </cell>
        </row>
        <row r="673">
          <cell r="A673">
            <v>819</v>
          </cell>
          <cell r="B673" t="str">
            <v xml:space="preserve">ATM Jurisdicción Inmobiliaria (Santiago) </v>
          </cell>
        </row>
        <row r="674">
          <cell r="A674">
            <v>821</v>
          </cell>
          <cell r="B674" t="str">
            <v xml:space="preserve">ATM S/M Bravo Churchill </v>
          </cell>
        </row>
        <row r="675">
          <cell r="A675">
            <v>822</v>
          </cell>
          <cell r="B675" t="str">
            <v xml:space="preserve">ATM INDUSPALMA </v>
          </cell>
        </row>
        <row r="676">
          <cell r="A676">
            <v>823</v>
          </cell>
          <cell r="B676" t="str">
            <v xml:space="preserve">ATM UNP El Carril (Haina) </v>
          </cell>
        </row>
        <row r="677">
          <cell r="A677">
            <v>824</v>
          </cell>
          <cell r="B677" t="str">
            <v xml:space="preserve">ATM Multiplaza (Higuey) </v>
          </cell>
        </row>
        <row r="678">
          <cell r="A678">
            <v>825</v>
          </cell>
          <cell r="B678" t="str">
            <v xml:space="preserve">ATM Estacion Eco Cibeles (Las Matas de Farfán) </v>
          </cell>
        </row>
        <row r="679">
          <cell r="A679">
            <v>826</v>
          </cell>
          <cell r="B679" t="str">
            <v xml:space="preserve">ATM Oficina Diamond Plaza II </v>
          </cell>
        </row>
        <row r="680">
          <cell r="A680">
            <v>827</v>
          </cell>
          <cell r="B680" t="str">
            <v xml:space="preserve">ATM Tienda Oxígeno Dominicano </v>
          </cell>
        </row>
        <row r="681">
          <cell r="A681">
            <v>828</v>
          </cell>
          <cell r="B681" t="str">
            <v xml:space="preserve">ATM Banca Fiduciaria </v>
          </cell>
        </row>
        <row r="682">
          <cell r="A682">
            <v>829</v>
          </cell>
          <cell r="B682" t="str">
            <v xml:space="preserve">ATM UNP Multicentro Sirena Baní </v>
          </cell>
        </row>
        <row r="683">
          <cell r="A683">
            <v>830</v>
          </cell>
          <cell r="B683" t="str">
            <v xml:space="preserve">ATM UNP Sabana Grande de Boyá </v>
          </cell>
        </row>
        <row r="684">
          <cell r="A684">
            <v>831</v>
          </cell>
          <cell r="B684" t="str">
            <v xml:space="preserve">ATM Politécnico Loyola San Cristóbal </v>
          </cell>
        </row>
        <row r="685">
          <cell r="A685">
            <v>832</v>
          </cell>
          <cell r="B685" t="str">
            <v xml:space="preserve">ATM Hospital Traumatológico La Vega </v>
          </cell>
        </row>
        <row r="686">
          <cell r="A686">
            <v>833</v>
          </cell>
          <cell r="B686" t="str">
            <v xml:space="preserve">ATM Cafetería CTB I </v>
          </cell>
        </row>
        <row r="687">
          <cell r="A687">
            <v>834</v>
          </cell>
          <cell r="B687" t="str">
            <v xml:space="preserve">ATM Centro Médico Moderno </v>
          </cell>
        </row>
        <row r="688">
          <cell r="A688">
            <v>835</v>
          </cell>
          <cell r="B688" t="str">
            <v xml:space="preserve">ATM UNP Megacentro </v>
          </cell>
        </row>
        <row r="689">
          <cell r="A689">
            <v>836</v>
          </cell>
          <cell r="B689" t="str">
            <v xml:space="preserve">ATM UNP Plaza Luperón </v>
          </cell>
        </row>
        <row r="690">
          <cell r="A690">
            <v>837</v>
          </cell>
          <cell r="B690" t="str">
            <v>ATM Estación Next Canabacoa</v>
          </cell>
        </row>
        <row r="691">
          <cell r="A691">
            <v>838</v>
          </cell>
          <cell r="B691" t="str">
            <v xml:space="preserve">ATM UNP Consuelo </v>
          </cell>
        </row>
        <row r="692">
          <cell r="A692">
            <v>839</v>
          </cell>
          <cell r="B692" t="str">
            <v xml:space="preserve">ATM INAPA </v>
          </cell>
        </row>
        <row r="693">
          <cell r="A693">
            <v>840</v>
          </cell>
          <cell r="B693" t="str">
            <v xml:space="preserve">ATM PUCMM (Santiago) </v>
          </cell>
        </row>
        <row r="694">
          <cell r="A694">
            <v>841</v>
          </cell>
          <cell r="B694" t="str">
            <v xml:space="preserve">ATM CEA </v>
          </cell>
        </row>
        <row r="695">
          <cell r="A695">
            <v>842</v>
          </cell>
          <cell r="B695" t="str">
            <v xml:space="preserve">ATM Plaza Orense II (La Romana) </v>
          </cell>
        </row>
        <row r="696">
          <cell r="A696">
            <v>843</v>
          </cell>
          <cell r="B696" t="str">
            <v xml:space="preserve">ATM Oficina Romana Centro </v>
          </cell>
        </row>
        <row r="697">
          <cell r="A697">
            <v>844</v>
          </cell>
          <cell r="B697" t="str">
            <v xml:space="preserve">ATM San Juan Shopping Center (Bávaro) </v>
          </cell>
        </row>
        <row r="698">
          <cell r="A698">
            <v>845</v>
          </cell>
          <cell r="B698" t="str">
            <v xml:space="preserve">ATM CERTV (Canal 4) </v>
          </cell>
        </row>
        <row r="699">
          <cell r="A699">
            <v>849</v>
          </cell>
          <cell r="B699" t="str">
            <v xml:space="preserve">ATM La Innovación </v>
          </cell>
        </row>
        <row r="700">
          <cell r="A700">
            <v>850</v>
          </cell>
          <cell r="B700" t="str">
            <v xml:space="preserve">ATM Hotel Be Live Hamaca </v>
          </cell>
        </row>
        <row r="701">
          <cell r="A701">
            <v>851</v>
          </cell>
          <cell r="B701" t="str">
            <v xml:space="preserve">ATM Hospital Vinicio Calventi </v>
          </cell>
        </row>
        <row r="702">
          <cell r="A702">
            <v>852</v>
          </cell>
          <cell r="B702" t="str">
            <v xml:space="preserve">ATM Gasolinera Franco Bido </v>
          </cell>
        </row>
        <row r="703">
          <cell r="A703">
            <v>853</v>
          </cell>
          <cell r="B703" t="str">
            <v xml:space="preserve">ATM Inversiones JF Group (Shell Canabacoa) </v>
          </cell>
        </row>
        <row r="704">
          <cell r="A704">
            <v>854</v>
          </cell>
          <cell r="B704" t="str">
            <v xml:space="preserve">ATM Centro Comercial Blanco Batista </v>
          </cell>
        </row>
        <row r="705">
          <cell r="A705">
            <v>855</v>
          </cell>
          <cell r="B705" t="str">
            <v xml:space="preserve">ATM Palacio de Justicia La Vega </v>
          </cell>
        </row>
        <row r="706">
          <cell r="A706">
            <v>856</v>
          </cell>
          <cell r="B706" t="str">
            <v xml:space="preserve">ATM Estación Petronán Altamira (Puerto Plata) </v>
          </cell>
        </row>
        <row r="707">
          <cell r="A707">
            <v>857</v>
          </cell>
          <cell r="B707" t="str">
            <v xml:space="preserve">ATM Oficina Los Alamos </v>
          </cell>
        </row>
        <row r="708">
          <cell r="A708">
            <v>858</v>
          </cell>
          <cell r="B708" t="str">
            <v xml:space="preserve">ATM Cooperativa Maestros (COOPNAMA) </v>
          </cell>
        </row>
        <row r="709">
          <cell r="A709">
            <v>859</v>
          </cell>
          <cell r="B709" t="str">
            <v xml:space="preserve">ATM Hotel Vista Sol (Punta Cana) </v>
          </cell>
        </row>
        <row r="710">
          <cell r="A710">
            <v>860</v>
          </cell>
          <cell r="B710" t="str">
            <v xml:space="preserve">ATM Oficina Bella Vista 27 de Febrero I </v>
          </cell>
        </row>
        <row r="711">
          <cell r="A711">
            <v>861</v>
          </cell>
          <cell r="B711" t="str">
            <v xml:space="preserve">ATM Oficina Bella Vista 27 de Febrero II </v>
          </cell>
        </row>
        <row r="712">
          <cell r="A712">
            <v>862</v>
          </cell>
          <cell r="B712" t="str">
            <v xml:space="preserve">ATM S/M Doble A (Sabaneta) </v>
          </cell>
        </row>
        <row r="713">
          <cell r="A713">
            <v>863</v>
          </cell>
          <cell r="B713" t="str">
            <v xml:space="preserve">ATM Estación Esso Autop. Duarte Km. 14 </v>
          </cell>
        </row>
        <row r="714">
          <cell r="A714">
            <v>864</v>
          </cell>
          <cell r="B714" t="str">
            <v xml:space="preserve">ATM Palmares Mall (San Francisco) </v>
          </cell>
        </row>
        <row r="715">
          <cell r="A715">
            <v>865</v>
          </cell>
          <cell r="B715" t="str">
            <v xml:space="preserve">ATM Club Naco </v>
          </cell>
        </row>
        <row r="716">
          <cell r="A716">
            <v>866</v>
          </cell>
          <cell r="B716" t="str">
            <v xml:space="preserve">ATM CARDNET </v>
          </cell>
        </row>
        <row r="717">
          <cell r="A717">
            <v>867</v>
          </cell>
          <cell r="B717" t="str">
            <v xml:space="preserve">ATM Estación Combustible Autopista El Coral </v>
          </cell>
        </row>
        <row r="718">
          <cell r="A718">
            <v>868</v>
          </cell>
          <cell r="B718" t="str">
            <v xml:space="preserve">ATM Casino Diamante </v>
          </cell>
        </row>
        <row r="719">
          <cell r="A719">
            <v>869</v>
          </cell>
          <cell r="B719" t="str">
            <v xml:space="preserve">ATM Estación Isla La Cueva (Cotuí) </v>
          </cell>
        </row>
        <row r="720">
          <cell r="A720">
            <v>870</v>
          </cell>
          <cell r="B720" t="str">
            <v xml:space="preserve">ATM Willbes Dominicana (Barahona) </v>
          </cell>
        </row>
        <row r="721">
          <cell r="A721">
            <v>871</v>
          </cell>
          <cell r="B721" t="str">
            <v>ATM Plaza Cultural San Juan</v>
          </cell>
        </row>
        <row r="722">
          <cell r="A722">
            <v>872</v>
          </cell>
          <cell r="B722" t="str">
            <v xml:space="preserve">ATM Zona Franca Pisano II (Santiago) </v>
          </cell>
        </row>
        <row r="723">
          <cell r="A723">
            <v>873</v>
          </cell>
          <cell r="B723" t="str">
            <v xml:space="preserve">ATM Centro de Caja San Cristóbal II </v>
          </cell>
        </row>
        <row r="724">
          <cell r="A724">
            <v>874</v>
          </cell>
          <cell r="B724" t="str">
            <v xml:space="preserve">ATM Zona Franca Esperanza II (Mao) </v>
          </cell>
        </row>
        <row r="725">
          <cell r="A725">
            <v>875</v>
          </cell>
          <cell r="B725" t="str">
            <v xml:space="preserve">ATM Texaco Aut. Duarte KM 14 1/2 (Los Alcarrizos) </v>
          </cell>
        </row>
        <row r="726">
          <cell r="A726">
            <v>876</v>
          </cell>
          <cell r="B726" t="str">
            <v xml:space="preserve">ATM Estación Next Abraham Lincoln </v>
          </cell>
        </row>
        <row r="727">
          <cell r="A727">
            <v>877</v>
          </cell>
          <cell r="B727" t="str">
            <v xml:space="preserve">ATM Estación Los Samanes (Ranchito, La Vega) </v>
          </cell>
        </row>
        <row r="728">
          <cell r="A728">
            <v>878</v>
          </cell>
          <cell r="B728" t="str">
            <v>ATM UNP Cabral Y Baez</v>
          </cell>
        </row>
        <row r="729">
          <cell r="A729">
            <v>879</v>
          </cell>
          <cell r="B729" t="str">
            <v xml:space="preserve">ATM Plaza Metropolitana </v>
          </cell>
        </row>
        <row r="730">
          <cell r="A730">
            <v>880</v>
          </cell>
          <cell r="B730" t="str">
            <v xml:space="preserve">ATM Autoservicio Barahona II </v>
          </cell>
        </row>
        <row r="731">
          <cell r="A731">
            <v>881</v>
          </cell>
          <cell r="B731" t="str">
            <v xml:space="preserve">ATM UNP Yaguate (San Cristóbal) </v>
          </cell>
        </row>
        <row r="732">
          <cell r="A732">
            <v>882</v>
          </cell>
          <cell r="B732" t="str">
            <v xml:space="preserve">ATM Oficina Moca II </v>
          </cell>
        </row>
        <row r="733">
          <cell r="A733">
            <v>883</v>
          </cell>
          <cell r="B733" t="str">
            <v xml:space="preserve">ATM Oficina Filadelfia Plaza </v>
          </cell>
        </row>
        <row r="734">
          <cell r="A734">
            <v>884</v>
          </cell>
          <cell r="B734" t="str">
            <v xml:space="preserve">ATM UNP Olé Sabana Perdida </v>
          </cell>
        </row>
        <row r="735">
          <cell r="A735">
            <v>885</v>
          </cell>
          <cell r="B735" t="str">
            <v xml:space="preserve">ATM UNP Rancho Arriba </v>
          </cell>
        </row>
        <row r="736">
          <cell r="A736">
            <v>886</v>
          </cell>
          <cell r="B736" t="str">
            <v xml:space="preserve">ATM Oficina Guayubín </v>
          </cell>
        </row>
        <row r="737">
          <cell r="A737">
            <v>887</v>
          </cell>
          <cell r="B737" t="str">
            <v>ATM S/M Bravo Los Proceres</v>
          </cell>
        </row>
        <row r="738">
          <cell r="A738">
            <v>888</v>
          </cell>
          <cell r="B738" t="str">
            <v>ATM Oficina galeria 56 II (SFM)</v>
          </cell>
        </row>
        <row r="739">
          <cell r="A739">
            <v>889</v>
          </cell>
          <cell r="B739" t="str">
            <v>ATM Oficina Plaza Lama Máximo Gómez II</v>
          </cell>
        </row>
        <row r="740">
          <cell r="A740">
            <v>890</v>
          </cell>
          <cell r="B740" t="str">
            <v xml:space="preserve">ATM Escuela Penitenciaria (San Cristóbal) </v>
          </cell>
        </row>
        <row r="741">
          <cell r="A741">
            <v>891</v>
          </cell>
          <cell r="B741" t="str">
            <v xml:space="preserve">ATM Estación Texaco (Barahona) </v>
          </cell>
        </row>
        <row r="742">
          <cell r="A742">
            <v>892</v>
          </cell>
          <cell r="B742" t="str">
            <v xml:space="preserve">ATM Edificio Globalia (Naco) </v>
          </cell>
        </row>
        <row r="743">
          <cell r="A743">
            <v>893</v>
          </cell>
          <cell r="B743" t="str">
            <v xml:space="preserve">ATM Hotel Be Live Canoa (Bayahibe) II </v>
          </cell>
        </row>
        <row r="744">
          <cell r="A744">
            <v>894</v>
          </cell>
          <cell r="B744" t="str">
            <v>ATM Eco Petroleo Estero Hondo</v>
          </cell>
        </row>
        <row r="745">
          <cell r="A745">
            <v>895</v>
          </cell>
          <cell r="B745" t="str">
            <v xml:space="preserve">ATM S/M Bravo (Santiago) </v>
          </cell>
        </row>
        <row r="746">
          <cell r="A746">
            <v>896</v>
          </cell>
          <cell r="B746" t="str">
            <v xml:space="preserve">ATM Campamento Militar 16 de Agosto I </v>
          </cell>
        </row>
        <row r="747">
          <cell r="A747">
            <v>897</v>
          </cell>
          <cell r="B747" t="str">
            <v xml:space="preserve">ATM Campamento Militar 16 de Agosto II </v>
          </cell>
        </row>
        <row r="748">
          <cell r="A748">
            <v>899</v>
          </cell>
          <cell r="B748" t="str">
            <v xml:space="preserve">ATM Oficina Punta Cana </v>
          </cell>
        </row>
        <row r="749">
          <cell r="A749">
            <v>900</v>
          </cell>
          <cell r="B749" t="str">
            <v xml:space="preserve">ATM UNP Merca Santo Domingo </v>
          </cell>
        </row>
        <row r="750">
          <cell r="A750">
            <v>901</v>
          </cell>
          <cell r="B750" t="str">
            <v>ATM Licor Mart-01</v>
          </cell>
        </row>
        <row r="751">
          <cell r="A751">
            <v>902</v>
          </cell>
          <cell r="B751" t="str">
            <v xml:space="preserve">ATM Oficina Plaza Florida </v>
          </cell>
        </row>
        <row r="752">
          <cell r="A752">
            <v>903</v>
          </cell>
          <cell r="B752" t="str">
            <v xml:space="preserve">ATM Oficina La Vega Real I </v>
          </cell>
        </row>
        <row r="753">
          <cell r="A753">
            <v>904</v>
          </cell>
          <cell r="B753" t="str">
            <v xml:space="preserve">ATM Oficina Multicentro La Sirena Churchill </v>
          </cell>
        </row>
        <row r="754">
          <cell r="A754">
            <v>905</v>
          </cell>
          <cell r="B754" t="str">
            <v xml:space="preserve">ATM Oficina La Vega Real II </v>
          </cell>
        </row>
        <row r="755">
          <cell r="A755">
            <v>906</v>
          </cell>
          <cell r="B755" t="str">
            <v xml:space="preserve">ATM MESCYT  </v>
          </cell>
        </row>
        <row r="756">
          <cell r="A756">
            <v>907</v>
          </cell>
          <cell r="B756" t="str">
            <v xml:space="preserve">ATM Texaco Estación Aut. Duarte (Los Ríos) </v>
          </cell>
        </row>
        <row r="757">
          <cell r="A757">
            <v>908</v>
          </cell>
          <cell r="B757" t="str">
            <v xml:space="preserve">ATM Oficina Plaza Botánika </v>
          </cell>
        </row>
        <row r="758">
          <cell r="A758">
            <v>909</v>
          </cell>
          <cell r="B758" t="str">
            <v xml:space="preserve">ATM UNP UASD </v>
          </cell>
        </row>
        <row r="759">
          <cell r="A759">
            <v>910</v>
          </cell>
          <cell r="B759" t="str">
            <v xml:space="preserve">ATM Oficina El Sol II (Santiago) </v>
          </cell>
        </row>
        <row r="760">
          <cell r="A760">
            <v>911</v>
          </cell>
          <cell r="B760" t="str">
            <v xml:space="preserve">ATM Oficina Venezuela II </v>
          </cell>
        </row>
        <row r="761">
          <cell r="A761">
            <v>912</v>
          </cell>
          <cell r="B761" t="str">
            <v xml:space="preserve">ATM Oficina San Pedro II </v>
          </cell>
        </row>
        <row r="762">
          <cell r="A762">
            <v>913</v>
          </cell>
          <cell r="B762" t="str">
            <v xml:space="preserve">ATM S/M Pola Sarasota </v>
          </cell>
        </row>
        <row r="763">
          <cell r="A763">
            <v>914</v>
          </cell>
          <cell r="B763" t="str">
            <v xml:space="preserve">ATM Clínica Abreu </v>
          </cell>
        </row>
        <row r="764">
          <cell r="A764">
            <v>915</v>
          </cell>
          <cell r="B764" t="str">
            <v xml:space="preserve">ATM Multicentro La Sirena Aut. Duarte </v>
          </cell>
        </row>
        <row r="765">
          <cell r="A765">
            <v>916</v>
          </cell>
          <cell r="B765" t="str">
            <v xml:space="preserve">ATM S/M La Cadena Lincoln </v>
          </cell>
        </row>
        <row r="766">
          <cell r="A766">
            <v>917</v>
          </cell>
          <cell r="B766" t="str">
            <v xml:space="preserve">ATM Oficina Los Mina </v>
          </cell>
        </row>
        <row r="767">
          <cell r="A767">
            <v>918</v>
          </cell>
          <cell r="B767" t="str">
            <v xml:space="preserve">ATM S/M Liverpool de la Jacobo Majluta </v>
          </cell>
        </row>
        <row r="768">
          <cell r="A768">
            <v>919</v>
          </cell>
          <cell r="B768" t="str">
            <v xml:space="preserve">ATM S/M La Cadena Sarasota </v>
          </cell>
        </row>
        <row r="769">
          <cell r="A769">
            <v>921</v>
          </cell>
          <cell r="B769" t="str">
            <v xml:space="preserve">ATM Amber Cove (Puerto Plata) </v>
          </cell>
        </row>
        <row r="770">
          <cell r="A770">
            <v>923</v>
          </cell>
          <cell r="B770" t="str">
            <v xml:space="preserve">ATM Agroindustrial San Pedro de Macorís </v>
          </cell>
        </row>
        <row r="771">
          <cell r="A771">
            <v>924</v>
          </cell>
          <cell r="B771" t="str">
            <v>ATM S/M Mimasa (Samaná)</v>
          </cell>
        </row>
        <row r="772">
          <cell r="A772">
            <v>925</v>
          </cell>
          <cell r="B772" t="str">
            <v xml:space="preserve">ATM Oficina Plaza Lama Av. 27 de Febrero </v>
          </cell>
        </row>
        <row r="773">
          <cell r="A773">
            <v>926</v>
          </cell>
          <cell r="B773" t="str">
            <v>ATM S/M Juan Cepin</v>
          </cell>
        </row>
        <row r="774">
          <cell r="A774">
            <v>927</v>
          </cell>
          <cell r="B774" t="str">
            <v>ATM S/M Bravo La Esperilla</v>
          </cell>
        </row>
        <row r="775">
          <cell r="A775">
            <v>928</v>
          </cell>
          <cell r="B775" t="str">
            <v>ATM Estación Texaco Hispanoamericana</v>
          </cell>
        </row>
        <row r="776">
          <cell r="A776">
            <v>929</v>
          </cell>
          <cell r="B776" t="str">
            <v>ATM Autoservicio Nacional El Conde</v>
          </cell>
        </row>
        <row r="777">
          <cell r="A777">
            <v>930</v>
          </cell>
          <cell r="B777" t="str">
            <v>ATM Oficina Plaza Spring Center</v>
          </cell>
        </row>
        <row r="778">
          <cell r="A778">
            <v>931</v>
          </cell>
          <cell r="B778" t="str">
            <v xml:space="preserve">ATM Autobanco Luperón I </v>
          </cell>
        </row>
        <row r="779">
          <cell r="A779">
            <v>932</v>
          </cell>
          <cell r="B779" t="str">
            <v xml:space="preserve">ATM Banco Agrícola </v>
          </cell>
        </row>
        <row r="780">
          <cell r="A780">
            <v>933</v>
          </cell>
          <cell r="B780" t="str">
            <v>ATM Hotel Dreams Punta Cana II</v>
          </cell>
        </row>
        <row r="781">
          <cell r="A781">
            <v>934</v>
          </cell>
          <cell r="B781" t="str">
            <v>ATM Hotel Dreams La Romana</v>
          </cell>
        </row>
        <row r="782">
          <cell r="A782">
            <v>935</v>
          </cell>
          <cell r="B782" t="str">
            <v xml:space="preserve">ATM Oficina John F. Kennedy </v>
          </cell>
        </row>
        <row r="783">
          <cell r="A783">
            <v>936</v>
          </cell>
          <cell r="B783" t="str">
            <v xml:space="preserve">ATM Autobanco Oficina La Vega I </v>
          </cell>
        </row>
        <row r="784">
          <cell r="A784">
            <v>937</v>
          </cell>
          <cell r="B784" t="str">
            <v xml:space="preserve">ATM Autobanco Oficina La Vega II </v>
          </cell>
        </row>
        <row r="785">
          <cell r="A785">
            <v>938</v>
          </cell>
          <cell r="B785" t="str">
            <v>ATM Autobanco Plaza Moderna</v>
          </cell>
        </row>
        <row r="786">
          <cell r="A786">
            <v>939</v>
          </cell>
          <cell r="B786" t="str">
            <v xml:space="preserve">ATM Estación Texaco Máximo Gómez </v>
          </cell>
        </row>
        <row r="787">
          <cell r="A787">
            <v>940</v>
          </cell>
          <cell r="B787" t="str">
            <v xml:space="preserve">ATM Oficina El Portal (Santiago) </v>
          </cell>
        </row>
        <row r="788">
          <cell r="A788">
            <v>941</v>
          </cell>
          <cell r="B788" t="str">
            <v xml:space="preserve">ATM Estación Next (Puerto Plata) </v>
          </cell>
        </row>
        <row r="789">
          <cell r="A789">
            <v>942</v>
          </cell>
          <cell r="B789" t="str">
            <v xml:space="preserve">ATM Estación Texaco La Vega </v>
          </cell>
        </row>
        <row r="790">
          <cell r="A790">
            <v>943</v>
          </cell>
          <cell r="B790" t="str">
            <v xml:space="preserve">ATM Oficina Tránsito Terreste </v>
          </cell>
        </row>
        <row r="791">
          <cell r="A791">
            <v>944</v>
          </cell>
          <cell r="B791" t="str">
            <v xml:space="preserve">ATM UNP Mao </v>
          </cell>
        </row>
        <row r="792">
          <cell r="A792">
            <v>945</v>
          </cell>
          <cell r="B792" t="str">
            <v xml:space="preserve">ATM UNP El Valle (Hato Mayor) </v>
          </cell>
        </row>
        <row r="793">
          <cell r="A793">
            <v>946</v>
          </cell>
          <cell r="B793" t="str">
            <v xml:space="preserve">ATM Oficina Núñez de Cáceres I </v>
          </cell>
        </row>
        <row r="794">
          <cell r="A794">
            <v>947</v>
          </cell>
          <cell r="B794" t="str">
            <v xml:space="preserve">ATM Superintendencia de Bancos </v>
          </cell>
        </row>
        <row r="795">
          <cell r="A795">
            <v>948</v>
          </cell>
          <cell r="B795" t="str">
            <v xml:space="preserve">ATM Autobanco El Jaya II (SFM) </v>
          </cell>
        </row>
        <row r="796">
          <cell r="A796">
            <v>949</v>
          </cell>
          <cell r="B796" t="str">
            <v xml:space="preserve">ATM S/M Bravo San Isidro Coral Mall </v>
          </cell>
        </row>
        <row r="797">
          <cell r="A797">
            <v>950</v>
          </cell>
          <cell r="B797" t="str">
            <v xml:space="preserve">ATM Oficina Monterrico </v>
          </cell>
        </row>
        <row r="798">
          <cell r="A798">
            <v>951</v>
          </cell>
          <cell r="B798" t="str">
            <v xml:space="preserve">ATM Oficina Plaza Haché JFK </v>
          </cell>
        </row>
        <row r="799">
          <cell r="A799">
            <v>952</v>
          </cell>
          <cell r="B799" t="str">
            <v xml:space="preserve">ATM Alvarez Rivas 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</row>
        <row r="801">
          <cell r="A801">
            <v>954</v>
          </cell>
          <cell r="B801" t="str">
            <v xml:space="preserve">ATM LAESA Pimentel </v>
          </cell>
        </row>
        <row r="802">
          <cell r="A802">
            <v>955</v>
          </cell>
          <cell r="B802" t="str">
            <v xml:space="preserve">ATM Oficina Americana Independencia II </v>
          </cell>
        </row>
        <row r="803">
          <cell r="A803">
            <v>956</v>
          </cell>
          <cell r="B803" t="str">
            <v xml:space="preserve">ATM Autoservicio El Jaya (SFM) </v>
          </cell>
        </row>
        <row r="804">
          <cell r="A804">
            <v>957</v>
          </cell>
          <cell r="B804" t="str">
            <v xml:space="preserve">ATM Oficina Venezuela </v>
          </cell>
        </row>
        <row r="805">
          <cell r="A805">
            <v>958</v>
          </cell>
          <cell r="B805" t="str">
            <v xml:space="preserve">ATM Olé Aut. San Isidro </v>
          </cell>
        </row>
        <row r="806">
          <cell r="A806">
            <v>959</v>
          </cell>
          <cell r="B806" t="str">
            <v>ATM Estación Next Bavaro</v>
          </cell>
        </row>
        <row r="807">
          <cell r="A807">
            <v>960</v>
          </cell>
          <cell r="B807" t="str">
            <v xml:space="preserve">ATM Oficina Villa Ofelia I (San Juan) </v>
          </cell>
        </row>
        <row r="808">
          <cell r="A808">
            <v>961</v>
          </cell>
          <cell r="B808" t="str">
            <v xml:space="preserve">ATM Listín Diario </v>
          </cell>
        </row>
        <row r="809">
          <cell r="A809">
            <v>962</v>
          </cell>
          <cell r="B809" t="str">
            <v xml:space="preserve">ATM Oficina Villa Ofelia II (San Juan) </v>
          </cell>
        </row>
        <row r="810">
          <cell r="A810">
            <v>963</v>
          </cell>
          <cell r="B810" t="str">
            <v xml:space="preserve">ATM Multiplaza La Romana </v>
          </cell>
        </row>
        <row r="811">
          <cell r="A811">
            <v>964</v>
          </cell>
          <cell r="B811" t="str">
            <v>ATM Hotel Sunscape (Norte)</v>
          </cell>
        </row>
        <row r="812">
          <cell r="A812">
            <v>965</v>
          </cell>
          <cell r="B812" t="str">
            <v xml:space="preserve">ATM S/M La Fuente FUN (Santiago) </v>
          </cell>
        </row>
        <row r="813">
          <cell r="A813">
            <v>966</v>
          </cell>
          <cell r="B813" t="str">
            <v>ATM Centro Medico Real</v>
          </cell>
        </row>
        <row r="814">
          <cell r="A814">
            <v>967</v>
          </cell>
          <cell r="B814" t="str">
            <v xml:space="preserve">ATM UNP Hiper Olé Autopista Duarte </v>
          </cell>
        </row>
        <row r="815">
          <cell r="A815">
            <v>968</v>
          </cell>
          <cell r="B815" t="str">
            <v xml:space="preserve">ATM UNP Mercado Baní </v>
          </cell>
        </row>
        <row r="816">
          <cell r="A816">
            <v>969</v>
          </cell>
          <cell r="B816" t="str">
            <v xml:space="preserve">ATM Oficina El Sol I (Santiago) </v>
          </cell>
        </row>
        <row r="817">
          <cell r="A817">
            <v>970</v>
          </cell>
          <cell r="B817" t="str">
            <v xml:space="preserve">ATM S/M Olé Haina </v>
          </cell>
        </row>
        <row r="818">
          <cell r="A818">
            <v>971</v>
          </cell>
          <cell r="B818" t="str">
            <v xml:space="preserve">ATM Club Banreservas I </v>
          </cell>
        </row>
        <row r="819">
          <cell r="A819">
            <v>972</v>
          </cell>
          <cell r="B819" t="str">
            <v>ATM Banco Bandex I (Antiguo BNV I)</v>
          </cell>
        </row>
        <row r="820">
          <cell r="A820">
            <v>973</v>
          </cell>
          <cell r="B820" t="str">
            <v xml:space="preserve">ATM Oficina Sabana de la Mar </v>
          </cell>
        </row>
        <row r="821">
          <cell r="A821">
            <v>974</v>
          </cell>
          <cell r="B821" t="str">
            <v xml:space="preserve">ATM S/M Nacional Ave. Lope de Vega </v>
          </cell>
        </row>
        <row r="822">
          <cell r="A822">
            <v>976</v>
          </cell>
          <cell r="B822" t="str">
            <v xml:space="preserve">ATM Oficina Diamond Plaza I </v>
          </cell>
        </row>
        <row r="823">
          <cell r="A823">
            <v>977</v>
          </cell>
          <cell r="B823" t="str">
            <v>ATM Oficina Goico Castro</v>
          </cell>
        </row>
        <row r="824">
          <cell r="A824">
            <v>978</v>
          </cell>
          <cell r="B824" t="str">
            <v xml:space="preserve">ATM Restaurante Jalao </v>
          </cell>
        </row>
        <row r="825">
          <cell r="A825">
            <v>979</v>
          </cell>
          <cell r="B825" t="str">
            <v xml:space="preserve">ATM Oficina Luperón I </v>
          </cell>
        </row>
        <row r="826">
          <cell r="A826">
            <v>980</v>
          </cell>
          <cell r="B826" t="str">
            <v xml:space="preserve">ATM Oficina Bella Vista Mall II </v>
          </cell>
        </row>
        <row r="827">
          <cell r="A827">
            <v>981</v>
          </cell>
          <cell r="B827" t="str">
            <v xml:space="preserve">ATM Edificio 911 </v>
          </cell>
        </row>
        <row r="828">
          <cell r="A828">
            <v>982</v>
          </cell>
          <cell r="B828" t="str">
            <v xml:space="preserve">ATM Estación Texaco Grupo Las Canas </v>
          </cell>
        </row>
        <row r="829">
          <cell r="A829">
            <v>983</v>
          </cell>
          <cell r="B829" t="str">
            <v xml:space="preserve">ATM Bravo República de Colombia </v>
          </cell>
        </row>
        <row r="830">
          <cell r="A830">
            <v>984</v>
          </cell>
          <cell r="B830" t="str">
            <v xml:space="preserve">ATM Oficina Neiba II </v>
          </cell>
        </row>
        <row r="831">
          <cell r="A831">
            <v>985</v>
          </cell>
          <cell r="B831" t="str">
            <v xml:space="preserve">ATM Oficina Dajabón II </v>
          </cell>
        </row>
        <row r="832">
          <cell r="A832">
            <v>986</v>
          </cell>
          <cell r="B832" t="str">
            <v xml:space="preserve">ATM S/M Jumbo (La Vega) </v>
          </cell>
        </row>
        <row r="833">
          <cell r="A833">
            <v>987</v>
          </cell>
          <cell r="B833" t="str">
            <v xml:space="preserve">ATM S/M Jumbo (Moca) </v>
          </cell>
        </row>
        <row r="834">
          <cell r="A834">
            <v>988</v>
          </cell>
          <cell r="B834" t="str">
            <v xml:space="preserve">ATM Estación Sigma 27 de Febrero </v>
          </cell>
        </row>
        <row r="835">
          <cell r="A835">
            <v>989</v>
          </cell>
          <cell r="B835" t="str">
            <v xml:space="preserve">ATM Ministerio de Deportes </v>
          </cell>
        </row>
        <row r="836">
          <cell r="A836">
            <v>990</v>
          </cell>
          <cell r="B836" t="str">
            <v xml:space="preserve">ATM Autoservicio Bonao II </v>
          </cell>
        </row>
        <row r="837">
          <cell r="A837">
            <v>991</v>
          </cell>
          <cell r="B837" t="str">
            <v xml:space="preserve">ATM UNP Las Matas de Santa Cruz </v>
          </cell>
        </row>
        <row r="838">
          <cell r="A838">
            <v>993</v>
          </cell>
          <cell r="B838" t="str">
            <v xml:space="preserve">ATM Centro Medico Integral II </v>
          </cell>
        </row>
        <row r="839">
          <cell r="A839">
            <v>994</v>
          </cell>
          <cell r="B839" t="str">
            <v>ATM Telemicro</v>
          </cell>
        </row>
        <row r="840">
          <cell r="A840">
            <v>995</v>
          </cell>
          <cell r="B840" t="str">
            <v xml:space="preserve">ATM Oficina San Cristobal III (Lobby) </v>
          </cell>
        </row>
        <row r="841">
          <cell r="A841">
            <v>996</v>
          </cell>
          <cell r="B841" t="str">
            <v xml:space="preserve">ATM Estación Texaco Charles Summer </v>
          </cell>
        </row>
        <row r="842">
          <cell r="A842">
            <v>464</v>
          </cell>
          <cell r="B842" t="str">
            <v>ATM Supermercado Chito Samaná</v>
          </cell>
        </row>
        <row r="843">
          <cell r="A843">
            <v>379</v>
          </cell>
          <cell r="B843" t="str">
            <v>ATM S/M Nacional Plaza Central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8" t="s">
        <v>58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113.832442129627 días</v>
      </c>
      <c r="B3" s="94" t="s">
        <v>2532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2612</v>
      </c>
    </row>
    <row r="4" spans="1:11" ht="18" x14ac:dyDescent="0.25">
      <c r="A4" s="107" t="str">
        <f t="shared" ref="A4:A12" ca="1" si="0">CONCATENATE(TODAY()-C4," días")</f>
        <v>76.4985879629603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2613</v>
      </c>
    </row>
    <row r="5" spans="1:11" ht="18" x14ac:dyDescent="0.25">
      <c r="A5" s="107" t="str">
        <f ca="1">CONCATENATE(TODAY()-C5," días")</f>
        <v>66.4985879629603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2612</v>
      </c>
    </row>
    <row r="6" spans="1:11" ht="18" x14ac:dyDescent="0.25">
      <c r="A6" s="107" t="str">
        <f t="shared" ca="1" si="0"/>
        <v>66.5651273148178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2612</v>
      </c>
    </row>
    <row r="7" spans="1:11" ht="18" x14ac:dyDescent="0.25">
      <c r="A7" s="107" t="str">
        <f t="shared" ca="1" si="0"/>
        <v>37.0556018518546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2584</v>
      </c>
    </row>
    <row r="8" spans="1:11" ht="18" x14ac:dyDescent="0.25">
      <c r="A8" s="107" t="str">
        <f t="shared" ca="1" si="0"/>
        <v>31.4964583333349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2605</v>
      </c>
    </row>
    <row r="9" spans="1:11" ht="18" x14ac:dyDescent="0.25">
      <c r="A9" s="107" t="str">
        <f t="shared" ca="1" si="0"/>
        <v>18.0611689814832 días</v>
      </c>
      <c r="B9" s="126" t="s">
        <v>2610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2584</v>
      </c>
    </row>
    <row r="10" spans="1:11" ht="18" x14ac:dyDescent="0.25">
      <c r="A10" s="107" t="str">
        <f t="shared" ca="1" si="0"/>
        <v>20.1852893518517 días</v>
      </c>
      <c r="B10" s="126" t="s">
        <v>2609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16.2875578703679 días</v>
      </c>
      <c r="B11" s="126" t="s">
        <v>2615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2621</v>
      </c>
    </row>
    <row r="12" spans="1:11" ht="18" x14ac:dyDescent="0.25">
      <c r="A12" s="107" t="str">
        <f t="shared" ca="1" si="0"/>
        <v>16.1782986111139 días</v>
      </c>
      <c r="B12" s="126" t="s">
        <v>2614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44" priority="99402"/>
  </conditionalFormatting>
  <conditionalFormatting sqref="E3">
    <cfRule type="duplicateValues" dxfId="843" priority="121765"/>
  </conditionalFormatting>
  <conditionalFormatting sqref="E3">
    <cfRule type="duplicateValues" dxfId="842" priority="121766"/>
    <cfRule type="duplicateValues" dxfId="841" priority="121767"/>
  </conditionalFormatting>
  <conditionalFormatting sqref="E3">
    <cfRule type="duplicateValues" dxfId="840" priority="121768"/>
    <cfRule type="duplicateValues" dxfId="839" priority="121769"/>
    <cfRule type="duplicateValues" dxfId="838" priority="121770"/>
    <cfRule type="duplicateValues" dxfId="837" priority="121771"/>
  </conditionalFormatting>
  <conditionalFormatting sqref="B3">
    <cfRule type="duplicateValues" dxfId="836" priority="121772"/>
  </conditionalFormatting>
  <conditionalFormatting sqref="E4">
    <cfRule type="duplicateValues" dxfId="835" priority="117"/>
  </conditionalFormatting>
  <conditionalFormatting sqref="E4">
    <cfRule type="duplicateValues" dxfId="834" priority="114"/>
    <cfRule type="duplicateValues" dxfId="833" priority="115"/>
    <cfRule type="duplicateValues" dxfId="832" priority="116"/>
  </conditionalFormatting>
  <conditionalFormatting sqref="E4">
    <cfRule type="duplicateValues" dxfId="831" priority="113"/>
  </conditionalFormatting>
  <conditionalFormatting sqref="E4">
    <cfRule type="duplicateValues" dxfId="830" priority="110"/>
    <cfRule type="duplicateValues" dxfId="829" priority="111"/>
    <cfRule type="duplicateValues" dxfId="828" priority="112"/>
  </conditionalFormatting>
  <conditionalFormatting sqref="B4">
    <cfRule type="duplicateValues" dxfId="827" priority="109"/>
  </conditionalFormatting>
  <conditionalFormatting sqref="E4">
    <cfRule type="duplicateValues" dxfId="826" priority="108"/>
  </conditionalFormatting>
  <conditionalFormatting sqref="B5">
    <cfRule type="duplicateValues" dxfId="825" priority="92"/>
  </conditionalFormatting>
  <conditionalFormatting sqref="E5">
    <cfRule type="duplicateValues" dxfId="824" priority="91"/>
  </conditionalFormatting>
  <conditionalFormatting sqref="E5">
    <cfRule type="duplicateValues" dxfId="823" priority="88"/>
    <cfRule type="duplicateValues" dxfId="822" priority="89"/>
    <cfRule type="duplicateValues" dxfId="821" priority="90"/>
  </conditionalFormatting>
  <conditionalFormatting sqref="E5">
    <cfRule type="duplicateValues" dxfId="820" priority="87"/>
  </conditionalFormatting>
  <conditionalFormatting sqref="E5">
    <cfRule type="duplicateValues" dxfId="819" priority="84"/>
    <cfRule type="duplicateValues" dxfId="818" priority="85"/>
    <cfRule type="duplicateValues" dxfId="817" priority="86"/>
  </conditionalFormatting>
  <conditionalFormatting sqref="E5">
    <cfRule type="duplicateValues" dxfId="816" priority="83"/>
  </conditionalFormatting>
  <conditionalFormatting sqref="E7">
    <cfRule type="duplicateValues" dxfId="815" priority="36"/>
  </conditionalFormatting>
  <conditionalFormatting sqref="E7">
    <cfRule type="duplicateValues" dxfId="814" priority="34"/>
    <cfRule type="duplicateValues" dxfId="813" priority="35"/>
  </conditionalFormatting>
  <conditionalFormatting sqref="E7">
    <cfRule type="duplicateValues" dxfId="812" priority="31"/>
    <cfRule type="duplicateValues" dxfId="811" priority="32"/>
    <cfRule type="duplicateValues" dxfId="810" priority="33"/>
  </conditionalFormatting>
  <conditionalFormatting sqref="E7">
    <cfRule type="duplicateValues" dxfId="809" priority="27"/>
    <cfRule type="duplicateValues" dxfId="808" priority="28"/>
    <cfRule type="duplicateValues" dxfId="807" priority="29"/>
    <cfRule type="duplicateValues" dxfId="806" priority="30"/>
  </conditionalFormatting>
  <conditionalFormatting sqref="B7">
    <cfRule type="duplicateValues" dxfId="805" priority="26"/>
  </conditionalFormatting>
  <conditionalFormatting sqref="B7">
    <cfRule type="duplicateValues" dxfId="804" priority="24"/>
    <cfRule type="duplicateValues" dxfId="803" priority="25"/>
  </conditionalFormatting>
  <conditionalFormatting sqref="E8">
    <cfRule type="duplicateValues" dxfId="802" priority="23"/>
  </conditionalFormatting>
  <conditionalFormatting sqref="E8">
    <cfRule type="duplicateValues" dxfId="801" priority="22"/>
  </conditionalFormatting>
  <conditionalFormatting sqref="B8">
    <cfRule type="duplicateValues" dxfId="800" priority="21"/>
  </conditionalFormatting>
  <conditionalFormatting sqref="E8">
    <cfRule type="duplicateValues" dxfId="799" priority="20"/>
  </conditionalFormatting>
  <conditionalFormatting sqref="B8">
    <cfRule type="duplicateValues" dxfId="798" priority="19"/>
  </conditionalFormatting>
  <conditionalFormatting sqref="E8">
    <cfRule type="duplicateValues" dxfId="797" priority="18"/>
  </conditionalFormatting>
  <conditionalFormatting sqref="E9">
    <cfRule type="duplicateValues" dxfId="796" priority="7"/>
    <cfRule type="duplicateValues" dxfId="795" priority="8"/>
    <cfRule type="duplicateValues" dxfId="794" priority="9"/>
    <cfRule type="duplicateValues" dxfId="793" priority="10"/>
  </conditionalFormatting>
  <conditionalFormatting sqref="B9">
    <cfRule type="duplicateValues" dxfId="792" priority="130228"/>
  </conditionalFormatting>
  <conditionalFormatting sqref="E6">
    <cfRule type="duplicateValues" dxfId="791" priority="130230"/>
  </conditionalFormatting>
  <conditionalFormatting sqref="B6">
    <cfRule type="duplicateValues" dxfId="790" priority="130231"/>
  </conditionalFormatting>
  <conditionalFormatting sqref="B6">
    <cfRule type="duplicateValues" dxfId="789" priority="130232"/>
    <cfRule type="duplicateValues" dxfId="788" priority="130233"/>
    <cfRule type="duplicateValues" dxfId="787" priority="130234"/>
  </conditionalFormatting>
  <conditionalFormatting sqref="E6">
    <cfRule type="duplicateValues" dxfId="786" priority="130235"/>
    <cfRule type="duplicateValues" dxfId="785" priority="130236"/>
  </conditionalFormatting>
  <conditionalFormatting sqref="E6">
    <cfRule type="duplicateValues" dxfId="784" priority="130237"/>
    <cfRule type="duplicateValues" dxfId="783" priority="130238"/>
    <cfRule type="duplicateValues" dxfId="782" priority="130239"/>
  </conditionalFormatting>
  <conditionalFormatting sqref="E6">
    <cfRule type="duplicateValues" dxfId="781" priority="130240"/>
    <cfRule type="duplicateValues" dxfId="780" priority="130241"/>
    <cfRule type="duplicateValues" dxfId="779" priority="130242"/>
    <cfRule type="duplicateValues" dxfId="778" priority="130243"/>
  </conditionalFormatting>
  <conditionalFormatting sqref="B10:B12">
    <cfRule type="duplicateValues" dxfId="777" priority="2"/>
  </conditionalFormatting>
  <conditionalFormatting sqref="E10:E12">
    <cfRule type="duplicateValues" dxfId="776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2618</v>
      </c>
      <c r="C5" s="29" t="s">
        <v>2617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2574</v>
      </c>
      <c r="C148" s="113" t="s">
        <v>2575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2595</v>
      </c>
      <c r="C212" s="29" t="s">
        <v>2588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2550</v>
      </c>
      <c r="C244" s="29" t="s">
        <v>2573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2542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2606</v>
      </c>
      <c r="C265" s="29" t="s">
        <v>2567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2596</v>
      </c>
      <c r="C266" s="29" t="s">
        <v>2589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2597</v>
      </c>
      <c r="C268" s="29" t="s">
        <v>2590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2598</v>
      </c>
      <c r="C287" s="29" t="s">
        <v>2591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2599</v>
      </c>
      <c r="C298" s="29" t="s">
        <v>2592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2587</v>
      </c>
      <c r="C312" s="32" t="s">
        <v>2586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2600</v>
      </c>
      <c r="C331" s="29" t="s">
        <v>2593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2572</v>
      </c>
      <c r="C343" s="32" t="s">
        <v>2571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2601</v>
      </c>
      <c r="C345" s="29" t="s">
        <v>2594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2603</v>
      </c>
      <c r="C347" s="29" t="s">
        <v>2604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2580</v>
      </c>
      <c r="C350" s="32" t="s">
        <v>2579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2524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102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775" priority="12"/>
  </conditionalFormatting>
  <conditionalFormatting sqref="B823:B1048576 B1:B810">
    <cfRule type="duplicateValues" dxfId="774" priority="11"/>
  </conditionalFormatting>
  <conditionalFormatting sqref="A811:A814">
    <cfRule type="duplicateValues" dxfId="773" priority="10"/>
  </conditionalFormatting>
  <conditionalFormatting sqref="B811:B814">
    <cfRule type="duplicateValues" dxfId="772" priority="9"/>
  </conditionalFormatting>
  <conditionalFormatting sqref="A823:A1048576 A1:A814">
    <cfRule type="duplicateValues" dxfId="771" priority="8"/>
  </conditionalFormatting>
  <conditionalFormatting sqref="A815:A821">
    <cfRule type="duplicateValues" dxfId="770" priority="7"/>
  </conditionalFormatting>
  <conditionalFormatting sqref="B815:B821">
    <cfRule type="duplicateValues" dxfId="769" priority="6"/>
  </conditionalFormatting>
  <conditionalFormatting sqref="A815:A821">
    <cfRule type="duplicateValues" dxfId="768" priority="5"/>
  </conditionalFormatting>
  <conditionalFormatting sqref="A822">
    <cfRule type="duplicateValues" dxfId="767" priority="4"/>
  </conditionalFormatting>
  <conditionalFormatting sqref="A822">
    <cfRule type="duplicateValues" dxfId="766" priority="2"/>
  </conditionalFormatting>
  <conditionalFormatting sqref="B822">
    <cfRule type="duplicateValues" dxfId="76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0" t="s">
        <v>0</v>
      </c>
      <c r="B1" s="21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2" t="s">
        <v>8</v>
      </c>
      <c r="B9" s="21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4" t="s">
        <v>9</v>
      </c>
      <c r="B14" s="21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T1032176"/>
  <sheetViews>
    <sheetView tabSelected="1" zoomScale="70" zoomScaleNormal="70" workbookViewId="0">
      <pane ySplit="4" topLeftCell="A5" activePane="bottomLeft" state="frozen"/>
      <selection pane="bottomLeft" activeCell="D11" sqref="D11"/>
    </sheetView>
  </sheetViews>
  <sheetFormatPr defaultColWidth="24.7109375" defaultRowHeight="15" x14ac:dyDescent="0.25"/>
  <cols>
    <col min="1" max="1" width="25.28515625" style="101" bestFit="1" customWidth="1"/>
    <col min="2" max="2" width="18.7109375" style="83" bestFit="1" customWidth="1"/>
    <col min="3" max="3" width="17.85546875" style="43" bestFit="1" customWidth="1"/>
    <col min="4" max="4" width="27.28515625" style="101" customWidth="1"/>
    <col min="5" max="5" width="10.5703125" style="75" bestFit="1" customWidth="1"/>
    <col min="6" max="6" width="11" style="44" customWidth="1"/>
    <col min="7" max="7" width="59.42578125" style="44" customWidth="1"/>
    <col min="8" max="11" width="5.28515625" style="44" customWidth="1"/>
    <col min="12" max="12" width="52.42578125" style="44" customWidth="1"/>
    <col min="13" max="13" width="18.7109375" style="101" customWidth="1"/>
    <col min="14" max="14" width="16.140625" style="101" customWidth="1"/>
    <col min="15" max="15" width="39.85546875" style="101" customWidth="1"/>
    <col min="16" max="16" width="22.140625" style="78" customWidth="1"/>
    <col min="17" max="17" width="49.7109375" style="69" bestFit="1" customWidth="1"/>
    <col min="18" max="16384" width="24.7109375" style="42"/>
  </cols>
  <sheetData>
    <row r="1" spans="1:20" ht="18" x14ac:dyDescent="0.25">
      <c r="A1" s="152" t="s">
        <v>2147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4"/>
    </row>
    <row r="2" spans="1:20" ht="18" x14ac:dyDescent="0.25">
      <c r="A2" s="149" t="s">
        <v>2144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1"/>
    </row>
    <row r="3" spans="1:20" ht="18.75" thickBot="1" x14ac:dyDescent="0.3">
      <c r="A3" s="155" t="s">
        <v>2631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7"/>
    </row>
    <row r="4" spans="1:20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/>
      <c r="Q4" s="92" t="s">
        <v>2430</v>
      </c>
    </row>
    <row r="5" spans="1:20" ht="18" x14ac:dyDescent="0.25">
      <c r="A5" s="136" t="str">
        <f>VLOOKUP(E5,'LISTADO ATM'!$A$2:$C$901,3,0)</f>
        <v>NORTE</v>
      </c>
      <c r="B5" s="126">
        <v>3336005293</v>
      </c>
      <c r="C5" s="96">
        <v>44436.497384259259</v>
      </c>
      <c r="D5" s="96" t="s">
        <v>2174</v>
      </c>
      <c r="E5" s="126">
        <v>266</v>
      </c>
      <c r="F5" s="136" t="str">
        <f>VLOOKUP(E5,VIP!$A$2:$O15521,2,0)</f>
        <v>DRBR266</v>
      </c>
      <c r="G5" s="136" t="str">
        <f>VLOOKUP(E5,'LISTADO ATM'!$A$2:$B$900,2,0)</f>
        <v xml:space="preserve">ATM Oficina Villa Francisca </v>
      </c>
      <c r="H5" s="136" t="str">
        <f>VLOOKUP(E5,VIP!$A$2:$O20482,7,FALSE)</f>
        <v>Si</v>
      </c>
      <c r="I5" s="136" t="str">
        <f>VLOOKUP(E5,VIP!$A$2:$O12447,8,FALSE)</f>
        <v>Si</v>
      </c>
      <c r="J5" s="136" t="str">
        <f>VLOOKUP(E5,VIP!$A$2:$O12397,8,FALSE)</f>
        <v>Si</v>
      </c>
      <c r="K5" s="136" t="str">
        <f>VLOOKUP(E5,VIP!$A$2:$O15971,6,0)</f>
        <v>NO</v>
      </c>
      <c r="L5" s="142" t="s">
        <v>2213</v>
      </c>
      <c r="M5" s="216" t="s">
        <v>2533</v>
      </c>
      <c r="N5" s="95" t="s">
        <v>2444</v>
      </c>
      <c r="O5" s="136" t="s">
        <v>2446</v>
      </c>
      <c r="P5" s="130"/>
      <c r="Q5" s="147">
        <v>44439.616724537038</v>
      </c>
      <c r="R5" s="101"/>
      <c r="S5" s="78"/>
      <c r="T5" s="69"/>
    </row>
    <row r="6" spans="1:20" ht="18" x14ac:dyDescent="0.25">
      <c r="A6" s="136" t="str">
        <f>VLOOKUP(E6,'LISTADO ATM'!$A$2:$C$901,3,0)</f>
        <v>NORTE</v>
      </c>
      <c r="B6" s="126">
        <v>3336006593</v>
      </c>
      <c r="C6" s="96">
        <v>44438.515856481485</v>
      </c>
      <c r="D6" s="96" t="s">
        <v>2175</v>
      </c>
      <c r="E6" s="126">
        <v>157</v>
      </c>
      <c r="F6" s="136" t="str">
        <f>VLOOKUP(E6,VIP!$A$2:$O15593,2,0)</f>
        <v>DRBR157</v>
      </c>
      <c r="G6" s="136" t="str">
        <f>VLOOKUP(E6,'LISTADO ATM'!$A$2:$B$900,2,0)</f>
        <v xml:space="preserve">ATM Oficina Samaná </v>
      </c>
      <c r="H6" s="136" t="str">
        <f>VLOOKUP(E6,VIP!$A$2:$O20554,7,FALSE)</f>
        <v>Si</v>
      </c>
      <c r="I6" s="136" t="str">
        <f>VLOOKUP(E6,VIP!$A$2:$O12519,8,FALSE)</f>
        <v>Si</v>
      </c>
      <c r="J6" s="136" t="str">
        <f>VLOOKUP(E6,VIP!$A$2:$O12469,8,FALSE)</f>
        <v>Si</v>
      </c>
      <c r="K6" s="136" t="str">
        <f>VLOOKUP(E6,VIP!$A$2:$O16043,6,0)</f>
        <v>SI</v>
      </c>
      <c r="L6" s="142" t="s">
        <v>2213</v>
      </c>
      <c r="M6" s="130" t="s">
        <v>2533</v>
      </c>
      <c r="N6" s="95" t="s">
        <v>2444</v>
      </c>
      <c r="O6" s="136" t="s">
        <v>2581</v>
      </c>
      <c r="P6" s="136"/>
      <c r="Q6" s="147">
        <v>44439.435729166667</v>
      </c>
      <c r="R6" s="101"/>
      <c r="S6" s="78"/>
      <c r="T6" s="69"/>
    </row>
    <row r="7" spans="1:20" ht="18" x14ac:dyDescent="0.25">
      <c r="A7" s="136" t="str">
        <f>VLOOKUP(E7,'LISTADO ATM'!$A$2:$C$901,3,0)</f>
        <v>DISTRITO NACIONAL</v>
      </c>
      <c r="B7" s="126">
        <v>3336006714</v>
      </c>
      <c r="C7" s="96">
        <v>44438.555706018517</v>
      </c>
      <c r="D7" s="96" t="s">
        <v>2174</v>
      </c>
      <c r="E7" s="126">
        <v>575</v>
      </c>
      <c r="F7" s="136" t="str">
        <f>VLOOKUP(E7,VIP!$A$2:$O15583,2,0)</f>
        <v>DRBR16P</v>
      </c>
      <c r="G7" s="136" t="str">
        <f>VLOOKUP(E7,'LISTADO ATM'!$A$2:$B$900,2,0)</f>
        <v xml:space="preserve">ATM EDESUR Tiradentes </v>
      </c>
      <c r="H7" s="136" t="str">
        <f>VLOOKUP(E7,VIP!$A$2:$O20544,7,FALSE)</f>
        <v>Si</v>
      </c>
      <c r="I7" s="136" t="str">
        <f>VLOOKUP(E7,VIP!$A$2:$O12509,8,FALSE)</f>
        <v>Si</v>
      </c>
      <c r="J7" s="136" t="str">
        <f>VLOOKUP(E7,VIP!$A$2:$O12459,8,FALSE)</f>
        <v>Si</v>
      </c>
      <c r="K7" s="136" t="str">
        <f>VLOOKUP(E7,VIP!$A$2:$O16033,6,0)</f>
        <v>NO</v>
      </c>
      <c r="L7" s="142" t="s">
        <v>2213</v>
      </c>
      <c r="M7" s="216" t="s">
        <v>2533</v>
      </c>
      <c r="N7" s="216" t="s">
        <v>2722</v>
      </c>
      <c r="O7" s="136" t="s">
        <v>2446</v>
      </c>
      <c r="P7" s="136"/>
      <c r="Q7" s="147">
        <v>44439.616724537038</v>
      </c>
      <c r="R7" s="101"/>
      <c r="S7" s="78"/>
      <c r="T7" s="69"/>
    </row>
    <row r="8" spans="1:20" ht="18" x14ac:dyDescent="0.25">
      <c r="A8" s="136" t="str">
        <f>VLOOKUP(E8,'LISTADO ATM'!$A$2:$C$901,3,0)</f>
        <v>ESTE</v>
      </c>
      <c r="B8" s="126">
        <v>3336007161</v>
      </c>
      <c r="C8" s="96">
        <v>44438.699131944442</v>
      </c>
      <c r="D8" s="96" t="s">
        <v>2174</v>
      </c>
      <c r="E8" s="126">
        <v>680</v>
      </c>
      <c r="F8" s="136" t="str">
        <f>VLOOKUP(E8,VIP!$A$2:$O15574,2,0)</f>
        <v>DRBR680</v>
      </c>
      <c r="G8" s="136" t="str">
        <f>VLOOKUP(E8,'LISTADO ATM'!$A$2:$B$900,2,0)</f>
        <v>ATM Hotel Royalton</v>
      </c>
      <c r="H8" s="136" t="str">
        <f>VLOOKUP(E8,VIP!$A$2:$O20535,7,FALSE)</f>
        <v>NO</v>
      </c>
      <c r="I8" s="136" t="str">
        <f>VLOOKUP(E8,VIP!$A$2:$O12500,8,FALSE)</f>
        <v>NO</v>
      </c>
      <c r="J8" s="136" t="str">
        <f>VLOOKUP(E8,VIP!$A$2:$O12450,8,FALSE)</f>
        <v>NO</v>
      </c>
      <c r="K8" s="136" t="str">
        <f>VLOOKUP(E8,VIP!$A$2:$O16024,6,0)</f>
        <v>NO</v>
      </c>
      <c r="L8" s="142" t="s">
        <v>2213</v>
      </c>
      <c r="M8" s="216" t="s">
        <v>2533</v>
      </c>
      <c r="N8" s="95" t="s">
        <v>2444</v>
      </c>
      <c r="O8" s="136" t="s">
        <v>2446</v>
      </c>
      <c r="P8" s="95"/>
      <c r="Q8" s="147">
        <v>44439.616724537038</v>
      </c>
      <c r="R8" s="101"/>
      <c r="S8" s="78"/>
      <c r="T8" s="69"/>
    </row>
    <row r="9" spans="1:20" ht="18" x14ac:dyDescent="0.25">
      <c r="A9" s="136" t="str">
        <f>VLOOKUP(E9,'LISTADO ATM'!$A$2:$C$901,3,0)</f>
        <v>DISTRITO NACIONAL</v>
      </c>
      <c r="B9" s="126">
        <v>3336007190</v>
      </c>
      <c r="C9" s="96">
        <v>44438.705069444448</v>
      </c>
      <c r="D9" s="96" t="s">
        <v>2174</v>
      </c>
      <c r="E9" s="126">
        <v>70</v>
      </c>
      <c r="F9" s="136" t="str">
        <f>VLOOKUP(E9,VIP!$A$2:$O15571,2,0)</f>
        <v>DRBR070</v>
      </c>
      <c r="G9" s="136" t="str">
        <f>VLOOKUP(E9,'LISTADO ATM'!$A$2:$B$900,2,0)</f>
        <v xml:space="preserve">ATM Autoservicio Plaza Lama Zona Oriental </v>
      </c>
      <c r="H9" s="136" t="str">
        <f>VLOOKUP(E9,VIP!$A$2:$O20532,7,FALSE)</f>
        <v>Si</v>
      </c>
      <c r="I9" s="136" t="str">
        <f>VLOOKUP(E9,VIP!$A$2:$O12497,8,FALSE)</f>
        <v>Si</v>
      </c>
      <c r="J9" s="136" t="str">
        <f>VLOOKUP(E9,VIP!$A$2:$O12447,8,FALSE)</f>
        <v>Si</v>
      </c>
      <c r="K9" s="136" t="str">
        <f>VLOOKUP(E9,VIP!$A$2:$O16021,6,0)</f>
        <v>NO</v>
      </c>
      <c r="L9" s="142" t="s">
        <v>2213</v>
      </c>
      <c r="M9" s="216" t="s">
        <v>2533</v>
      </c>
      <c r="N9" s="95" t="s">
        <v>2444</v>
      </c>
      <c r="O9" s="136" t="s">
        <v>2446</v>
      </c>
      <c r="P9" s="95"/>
      <c r="Q9" s="147">
        <v>44439.616724537038</v>
      </c>
      <c r="R9" s="101"/>
      <c r="S9" s="78"/>
      <c r="T9" s="69"/>
    </row>
    <row r="10" spans="1:20" ht="18" x14ac:dyDescent="0.25">
      <c r="A10" s="136" t="str">
        <f>VLOOKUP(E10,'LISTADO ATM'!$A$2:$C$901,3,0)</f>
        <v>NORTE</v>
      </c>
      <c r="B10" s="126">
        <v>3336007378</v>
      </c>
      <c r="C10" s="96">
        <v>44438.847939814812</v>
      </c>
      <c r="D10" s="96" t="s">
        <v>2175</v>
      </c>
      <c r="E10" s="126">
        <v>728</v>
      </c>
      <c r="F10" s="136" t="str">
        <f>VLOOKUP(E10,VIP!$A$2:$O15575,2,0)</f>
        <v>DRBR051</v>
      </c>
      <c r="G10" s="136" t="str">
        <f>VLOOKUP(E10,'LISTADO ATM'!$A$2:$B$900,2,0)</f>
        <v xml:space="preserve">ATM UNP La Vega Oficina Regional Norcentral </v>
      </c>
      <c r="H10" s="136" t="str">
        <f>VLOOKUP(E10,VIP!$A$2:$O20536,7,FALSE)</f>
        <v>Si</v>
      </c>
      <c r="I10" s="136" t="str">
        <f>VLOOKUP(E10,VIP!$A$2:$O12501,8,FALSE)</f>
        <v>Si</v>
      </c>
      <c r="J10" s="136" t="str">
        <f>VLOOKUP(E10,VIP!$A$2:$O12451,8,FALSE)</f>
        <v>Si</v>
      </c>
      <c r="K10" s="136" t="str">
        <f>VLOOKUP(E10,VIP!$A$2:$O16025,6,0)</f>
        <v>SI</v>
      </c>
      <c r="L10" s="142" t="s">
        <v>2213</v>
      </c>
      <c r="M10" s="130" t="s">
        <v>2533</v>
      </c>
      <c r="N10" s="95" t="s">
        <v>2444</v>
      </c>
      <c r="O10" s="136" t="s">
        <v>2581</v>
      </c>
      <c r="P10" s="95"/>
      <c r="Q10" s="147">
        <v>44439.435729166667</v>
      </c>
      <c r="R10" s="101"/>
      <c r="S10" s="78"/>
      <c r="T10" s="69"/>
    </row>
    <row r="11" spans="1:20" ht="18" x14ac:dyDescent="0.25">
      <c r="A11" s="136" t="str">
        <f>VLOOKUP(E11,'LISTADO ATM'!$A$2:$C$901,3,0)</f>
        <v>NORTE</v>
      </c>
      <c r="B11" s="126">
        <v>3336007380</v>
      </c>
      <c r="C11" s="96">
        <v>44438.850208333337</v>
      </c>
      <c r="D11" s="96" t="s">
        <v>2175</v>
      </c>
      <c r="E11" s="126">
        <v>95</v>
      </c>
      <c r="F11" s="136" t="str">
        <f>VLOOKUP(E11,VIP!$A$2:$O15573,2,0)</f>
        <v>DRBR095</v>
      </c>
      <c r="G11" s="136" t="str">
        <f>VLOOKUP(E11,'LISTADO ATM'!$A$2:$B$900,2,0)</f>
        <v xml:space="preserve">ATM Oficina Tenares </v>
      </c>
      <c r="H11" s="136" t="str">
        <f>VLOOKUP(E11,VIP!$A$2:$O20534,7,FALSE)</f>
        <v>Si</v>
      </c>
      <c r="I11" s="136" t="str">
        <f>VLOOKUP(E11,VIP!$A$2:$O12499,8,FALSE)</f>
        <v>Si</v>
      </c>
      <c r="J11" s="136" t="str">
        <f>VLOOKUP(E11,VIP!$A$2:$O12449,8,FALSE)</f>
        <v>Si</v>
      </c>
      <c r="K11" s="136" t="str">
        <f>VLOOKUP(E11,VIP!$A$2:$O16023,6,0)</f>
        <v>SI</v>
      </c>
      <c r="L11" s="142" t="s">
        <v>2213</v>
      </c>
      <c r="M11" s="130" t="s">
        <v>2533</v>
      </c>
      <c r="N11" s="95" t="s">
        <v>2444</v>
      </c>
      <c r="O11" s="136" t="s">
        <v>2581</v>
      </c>
      <c r="P11" s="95"/>
      <c r="Q11" s="147">
        <v>44439.435729166667</v>
      </c>
      <c r="R11" s="101"/>
      <c r="S11" s="78"/>
      <c r="T11" s="69"/>
    </row>
    <row r="12" spans="1:20" ht="18" x14ac:dyDescent="0.25">
      <c r="A12" s="136" t="str">
        <f>VLOOKUP(E12,'LISTADO ATM'!$A$2:$C$901,3,0)</f>
        <v>NORTE</v>
      </c>
      <c r="B12" s="126">
        <v>3336007383</v>
      </c>
      <c r="C12" s="96">
        <v>44438.853425925925</v>
      </c>
      <c r="D12" s="96" t="s">
        <v>2175</v>
      </c>
      <c r="E12" s="126">
        <v>511</v>
      </c>
      <c r="F12" s="136" t="str">
        <f>VLOOKUP(E12,VIP!$A$2:$O15570,2,0)</f>
        <v>DRBR511</v>
      </c>
      <c r="G12" s="136" t="str">
        <f>VLOOKUP(E12,'LISTADO ATM'!$A$2:$B$900,2,0)</f>
        <v xml:space="preserve">ATM UNP Río San Juan (Nagua) </v>
      </c>
      <c r="H12" s="136" t="str">
        <f>VLOOKUP(E12,VIP!$A$2:$O20531,7,FALSE)</f>
        <v>Si</v>
      </c>
      <c r="I12" s="136" t="str">
        <f>VLOOKUP(E12,VIP!$A$2:$O12496,8,FALSE)</f>
        <v>Si</v>
      </c>
      <c r="J12" s="136" t="str">
        <f>VLOOKUP(E12,VIP!$A$2:$O12446,8,FALSE)</f>
        <v>Si</v>
      </c>
      <c r="K12" s="136" t="str">
        <f>VLOOKUP(E12,VIP!$A$2:$O16020,6,0)</f>
        <v>NO</v>
      </c>
      <c r="L12" s="142" t="s">
        <v>2213</v>
      </c>
      <c r="M12" s="216" t="s">
        <v>2533</v>
      </c>
      <c r="N12" s="95" t="s">
        <v>2444</v>
      </c>
      <c r="O12" s="136" t="s">
        <v>2581</v>
      </c>
      <c r="P12" s="95"/>
      <c r="Q12" s="147">
        <v>44439.616724537038</v>
      </c>
      <c r="R12" s="101"/>
      <c r="S12" s="78"/>
      <c r="T12" s="69"/>
    </row>
    <row r="13" spans="1:20" ht="18" x14ac:dyDescent="0.25">
      <c r="A13" s="136" t="str">
        <f>VLOOKUP(E13,'LISTADO ATM'!$A$2:$C$901,3,0)</f>
        <v>ESTE</v>
      </c>
      <c r="B13" s="126">
        <v>3336007429</v>
      </c>
      <c r="C13" s="96">
        <v>44438.953796296293</v>
      </c>
      <c r="D13" s="96" t="s">
        <v>2174</v>
      </c>
      <c r="E13" s="126">
        <v>842</v>
      </c>
      <c r="F13" s="136" t="str">
        <f>VLOOKUP(E13,VIP!$A$2:$O15572,2,0)</f>
        <v>DRBR842</v>
      </c>
      <c r="G13" s="136" t="str">
        <f>VLOOKUP(E13,'LISTADO ATM'!$A$2:$B$900,2,0)</f>
        <v xml:space="preserve">ATM Plaza Orense II (La Romana) </v>
      </c>
      <c r="H13" s="136" t="str">
        <f>VLOOKUP(E13,VIP!$A$2:$O20533,7,FALSE)</f>
        <v>Si</v>
      </c>
      <c r="I13" s="136" t="str">
        <f>VLOOKUP(E13,VIP!$A$2:$O12498,8,FALSE)</f>
        <v>Si</v>
      </c>
      <c r="J13" s="136" t="str">
        <f>VLOOKUP(E13,VIP!$A$2:$O12448,8,FALSE)</f>
        <v>Si</v>
      </c>
      <c r="K13" s="136" t="str">
        <f>VLOOKUP(E13,VIP!$A$2:$O16022,6,0)</f>
        <v>NO</v>
      </c>
      <c r="L13" s="142" t="s">
        <v>2213</v>
      </c>
      <c r="M13" s="216" t="s">
        <v>2533</v>
      </c>
      <c r="N13" s="95" t="s">
        <v>2444</v>
      </c>
      <c r="O13" s="136" t="s">
        <v>2446</v>
      </c>
      <c r="P13" s="95"/>
      <c r="Q13" s="147">
        <v>44439.616724537038</v>
      </c>
      <c r="R13" s="101"/>
      <c r="S13" s="78"/>
      <c r="T13" s="69"/>
    </row>
    <row r="14" spans="1:20" ht="18" x14ac:dyDescent="0.25">
      <c r="A14" s="136" t="str">
        <f>VLOOKUP(E14,'LISTADO ATM'!$A$2:$C$901,3,0)</f>
        <v>SUR</v>
      </c>
      <c r="B14" s="126">
        <v>3336007430</v>
      </c>
      <c r="C14" s="96">
        <v>44438.954837962963</v>
      </c>
      <c r="D14" s="96" t="s">
        <v>2174</v>
      </c>
      <c r="E14" s="126">
        <v>984</v>
      </c>
      <c r="F14" s="136" t="str">
        <f>VLOOKUP(E14,VIP!$A$2:$O15571,2,0)</f>
        <v>DRBR984</v>
      </c>
      <c r="G14" s="136" t="str">
        <f>VLOOKUP(E14,'LISTADO ATM'!$A$2:$B$900,2,0)</f>
        <v xml:space="preserve">ATM Oficina Neiba II </v>
      </c>
      <c r="H14" s="136" t="str">
        <f>VLOOKUP(E14,VIP!$A$2:$O20532,7,FALSE)</f>
        <v>Si</v>
      </c>
      <c r="I14" s="136" t="str">
        <f>VLOOKUP(E14,VIP!$A$2:$O12497,8,FALSE)</f>
        <v>Si</v>
      </c>
      <c r="J14" s="136" t="str">
        <f>VLOOKUP(E14,VIP!$A$2:$O12447,8,FALSE)</f>
        <v>Si</v>
      </c>
      <c r="K14" s="136" t="str">
        <f>VLOOKUP(E14,VIP!$A$2:$O16021,6,0)</f>
        <v>NO</v>
      </c>
      <c r="L14" s="142" t="s">
        <v>2213</v>
      </c>
      <c r="M14" s="216" t="s">
        <v>2533</v>
      </c>
      <c r="N14" s="95" t="s">
        <v>2444</v>
      </c>
      <c r="O14" s="136" t="s">
        <v>2446</v>
      </c>
      <c r="P14" s="95"/>
      <c r="Q14" s="147">
        <v>44439.616724537038</v>
      </c>
      <c r="R14" s="101"/>
      <c r="S14" s="78"/>
      <c r="T14" s="69"/>
    </row>
    <row r="15" spans="1:20" ht="18" x14ac:dyDescent="0.25">
      <c r="A15" s="136" t="str">
        <f>VLOOKUP(E15,'LISTADO ATM'!$A$2:$C$901,3,0)</f>
        <v>ESTE</v>
      </c>
      <c r="B15" s="126">
        <v>3336007431</v>
      </c>
      <c r="C15" s="96">
        <v>44438.955416666664</v>
      </c>
      <c r="D15" s="96" t="s">
        <v>2174</v>
      </c>
      <c r="E15" s="126">
        <v>630</v>
      </c>
      <c r="F15" s="136" t="str">
        <f>VLOOKUP(E15,VIP!$A$2:$O15570,2,0)</f>
        <v>DRBR112</v>
      </c>
      <c r="G15" s="136" t="str">
        <f>VLOOKUP(E15,'LISTADO ATM'!$A$2:$B$900,2,0)</f>
        <v xml:space="preserve">ATM Oficina Plaza Zaglul (SPM) </v>
      </c>
      <c r="H15" s="136" t="str">
        <f>VLOOKUP(E15,VIP!$A$2:$O20531,7,FALSE)</f>
        <v>Si</v>
      </c>
      <c r="I15" s="136" t="str">
        <f>VLOOKUP(E15,VIP!$A$2:$O12496,8,FALSE)</f>
        <v>Si</v>
      </c>
      <c r="J15" s="136" t="str">
        <f>VLOOKUP(E15,VIP!$A$2:$O12446,8,FALSE)</f>
        <v>Si</v>
      </c>
      <c r="K15" s="136" t="str">
        <f>VLOOKUP(E15,VIP!$A$2:$O16020,6,0)</f>
        <v>NO</v>
      </c>
      <c r="L15" s="142" t="s">
        <v>2213</v>
      </c>
      <c r="M15" s="216" t="s">
        <v>2533</v>
      </c>
      <c r="N15" s="95" t="s">
        <v>2444</v>
      </c>
      <c r="O15" s="136" t="s">
        <v>2446</v>
      </c>
      <c r="P15" s="95"/>
      <c r="Q15" s="147">
        <v>44439.616724537038</v>
      </c>
      <c r="R15" s="101"/>
      <c r="S15" s="78"/>
      <c r="T15" s="69"/>
    </row>
    <row r="16" spans="1:20" ht="18" x14ac:dyDescent="0.25">
      <c r="A16" s="136" t="str">
        <f>VLOOKUP(E16,'LISTADO ATM'!$A$2:$C$901,3,0)</f>
        <v>NORTE</v>
      </c>
      <c r="B16" s="126" t="s">
        <v>2643</v>
      </c>
      <c r="C16" s="96">
        <v>44439.208645833336</v>
      </c>
      <c r="D16" s="96" t="s">
        <v>2175</v>
      </c>
      <c r="E16" s="126">
        <v>926</v>
      </c>
      <c r="F16" s="136" t="str">
        <f>VLOOKUP(E16,VIP!$A$2:$O15581,2,0)</f>
        <v>DRBR926</v>
      </c>
      <c r="G16" s="136" t="str">
        <f>VLOOKUP(E16,'LISTADO ATM'!$A$2:$B$900,2,0)</f>
        <v>ATM S/M Juan Cepin</v>
      </c>
      <c r="H16" s="136" t="str">
        <f>VLOOKUP(E16,VIP!$A$2:$O20542,7,FALSE)</f>
        <v>N/A</v>
      </c>
      <c r="I16" s="136" t="str">
        <f>VLOOKUP(E16,VIP!$A$2:$O12507,8,FALSE)</f>
        <v>N/A</v>
      </c>
      <c r="J16" s="136" t="str">
        <f>VLOOKUP(E16,VIP!$A$2:$O12457,8,FALSE)</f>
        <v>N/A</v>
      </c>
      <c r="K16" s="136" t="str">
        <f>VLOOKUP(E16,VIP!$A$2:$O16031,6,0)</f>
        <v>N/A</v>
      </c>
      <c r="L16" s="142" t="s">
        <v>2213</v>
      </c>
      <c r="M16" s="216" t="s">
        <v>2533</v>
      </c>
      <c r="N16" s="95" t="s">
        <v>2444</v>
      </c>
      <c r="O16" s="136" t="s">
        <v>2630</v>
      </c>
      <c r="P16" s="95"/>
      <c r="Q16" s="147">
        <v>44439.616724537038</v>
      </c>
      <c r="R16" s="101"/>
      <c r="S16" s="78"/>
      <c r="T16" s="69"/>
    </row>
    <row r="17" spans="1:20" ht="18" x14ac:dyDescent="0.25">
      <c r="A17" s="136" t="str">
        <f>VLOOKUP(E17,'LISTADO ATM'!$A$2:$C$901,3,0)</f>
        <v>DISTRITO NACIONAL</v>
      </c>
      <c r="B17" s="126" t="s">
        <v>2642</v>
      </c>
      <c r="C17" s="96">
        <v>44439.209131944444</v>
      </c>
      <c r="D17" s="96" t="s">
        <v>2174</v>
      </c>
      <c r="E17" s="126">
        <v>943</v>
      </c>
      <c r="F17" s="136" t="str">
        <f>VLOOKUP(E17,VIP!$A$2:$O15580,2,0)</f>
        <v>DRBR16K</v>
      </c>
      <c r="G17" s="136" t="str">
        <f>VLOOKUP(E17,'LISTADO ATM'!$A$2:$B$900,2,0)</f>
        <v xml:space="preserve">ATM Oficina Tránsito Terreste </v>
      </c>
      <c r="H17" s="136" t="str">
        <f>VLOOKUP(E17,VIP!$A$2:$O20541,7,FALSE)</f>
        <v>Si</v>
      </c>
      <c r="I17" s="136" t="str">
        <f>VLOOKUP(E17,VIP!$A$2:$O12506,8,FALSE)</f>
        <v>Si</v>
      </c>
      <c r="J17" s="136" t="str">
        <f>VLOOKUP(E17,VIP!$A$2:$O12456,8,FALSE)</f>
        <v>Si</v>
      </c>
      <c r="K17" s="136" t="str">
        <f>VLOOKUP(E17,VIP!$A$2:$O16030,6,0)</f>
        <v>NO</v>
      </c>
      <c r="L17" s="142" t="s">
        <v>2213</v>
      </c>
      <c r="M17" s="216" t="s">
        <v>2533</v>
      </c>
      <c r="N17" s="95" t="s">
        <v>2444</v>
      </c>
      <c r="O17" s="136" t="s">
        <v>2446</v>
      </c>
      <c r="P17" s="95"/>
      <c r="Q17" s="147">
        <v>44439.616724537038</v>
      </c>
      <c r="R17" s="101"/>
      <c r="S17" s="78"/>
      <c r="T17" s="69"/>
    </row>
    <row r="18" spans="1:20" ht="18" x14ac:dyDescent="0.25">
      <c r="A18" s="136" t="str">
        <f>VLOOKUP(E18,'LISTADO ATM'!$A$2:$C$901,3,0)</f>
        <v>DISTRITO NACIONAL</v>
      </c>
      <c r="B18" s="126" t="s">
        <v>2639</v>
      </c>
      <c r="C18" s="96">
        <v>44439.210949074077</v>
      </c>
      <c r="D18" s="96" t="s">
        <v>2174</v>
      </c>
      <c r="E18" s="126">
        <v>149</v>
      </c>
      <c r="F18" s="136" t="str">
        <f>VLOOKUP(E18,VIP!$A$2:$O15577,2,0)</f>
        <v>DRBR149</v>
      </c>
      <c r="G18" s="136" t="str">
        <f>VLOOKUP(E18,'LISTADO ATM'!$A$2:$B$900,2,0)</f>
        <v>ATM Estación Metro Concepción</v>
      </c>
      <c r="H18" s="136" t="str">
        <f>VLOOKUP(E18,VIP!$A$2:$O20538,7,FALSE)</f>
        <v>N/A</v>
      </c>
      <c r="I18" s="136" t="str">
        <f>VLOOKUP(E18,VIP!$A$2:$O12503,8,FALSE)</f>
        <v>N/A</v>
      </c>
      <c r="J18" s="136" t="str">
        <f>VLOOKUP(E18,VIP!$A$2:$O12453,8,FALSE)</f>
        <v>N/A</v>
      </c>
      <c r="K18" s="136" t="str">
        <f>VLOOKUP(E18,VIP!$A$2:$O16027,6,0)</f>
        <v>N/A</v>
      </c>
      <c r="L18" s="142" t="s">
        <v>2213</v>
      </c>
      <c r="M18" s="216" t="s">
        <v>2533</v>
      </c>
      <c r="N18" s="95" t="s">
        <v>2444</v>
      </c>
      <c r="O18" s="136" t="s">
        <v>2446</v>
      </c>
      <c r="P18" s="95"/>
      <c r="Q18" s="147">
        <v>44439.616724537038</v>
      </c>
      <c r="R18" s="101"/>
      <c r="S18" s="78"/>
      <c r="T18" s="69"/>
    </row>
    <row r="19" spans="1:20" ht="18" x14ac:dyDescent="0.25">
      <c r="A19" s="136" t="str">
        <f>VLOOKUP(E19,'LISTADO ATM'!$A$2:$C$901,3,0)</f>
        <v>DISTRITO NACIONAL</v>
      </c>
      <c r="B19" s="126" t="s">
        <v>2637</v>
      </c>
      <c r="C19" s="96">
        <v>44439.212210648147</v>
      </c>
      <c r="D19" s="96" t="s">
        <v>2174</v>
      </c>
      <c r="E19" s="126">
        <v>490</v>
      </c>
      <c r="F19" s="136" t="str">
        <f>VLOOKUP(E19,VIP!$A$2:$O15575,2,0)</f>
        <v>DRBR490</v>
      </c>
      <c r="G19" s="136" t="str">
        <f>VLOOKUP(E19,'LISTADO ATM'!$A$2:$B$900,2,0)</f>
        <v xml:space="preserve">ATM Hospital Ney Arias Lora </v>
      </c>
      <c r="H19" s="136" t="str">
        <f>VLOOKUP(E19,VIP!$A$2:$O20536,7,FALSE)</f>
        <v>Si</v>
      </c>
      <c r="I19" s="136" t="str">
        <f>VLOOKUP(E19,VIP!$A$2:$O12501,8,FALSE)</f>
        <v>Si</v>
      </c>
      <c r="J19" s="136" t="str">
        <f>VLOOKUP(E19,VIP!$A$2:$O12451,8,FALSE)</f>
        <v>Si</v>
      </c>
      <c r="K19" s="136" t="str">
        <f>VLOOKUP(E19,VIP!$A$2:$O16025,6,0)</f>
        <v>NO</v>
      </c>
      <c r="L19" s="142" t="s">
        <v>2213</v>
      </c>
      <c r="M19" s="216" t="s">
        <v>2533</v>
      </c>
      <c r="N19" s="95" t="s">
        <v>2444</v>
      </c>
      <c r="O19" s="136" t="s">
        <v>2446</v>
      </c>
      <c r="P19" s="95"/>
      <c r="Q19" s="147">
        <v>44439.616724537038</v>
      </c>
      <c r="R19" s="101"/>
      <c r="S19" s="78"/>
      <c r="T19" s="69"/>
    </row>
    <row r="20" spans="1:20" ht="18" x14ac:dyDescent="0.25">
      <c r="A20" s="136" t="str">
        <f>VLOOKUP(E20,'LISTADO ATM'!$A$2:$C$901,3,0)</f>
        <v>DISTRITO NACIONAL</v>
      </c>
      <c r="B20" s="126" t="s">
        <v>2634</v>
      </c>
      <c r="C20" s="96">
        <v>44439.213946759257</v>
      </c>
      <c r="D20" s="96" t="s">
        <v>2174</v>
      </c>
      <c r="E20" s="126">
        <v>708</v>
      </c>
      <c r="F20" s="136" t="str">
        <f>VLOOKUP(E20,VIP!$A$2:$O15572,2,0)</f>
        <v>DRBR505</v>
      </c>
      <c r="G20" s="136" t="str">
        <f>VLOOKUP(E20,'LISTADO ATM'!$A$2:$B$900,2,0)</f>
        <v xml:space="preserve">ATM El Vestir De Hoy </v>
      </c>
      <c r="H20" s="136" t="str">
        <f>VLOOKUP(E20,VIP!$A$2:$O20533,7,FALSE)</f>
        <v>Si</v>
      </c>
      <c r="I20" s="136" t="str">
        <f>VLOOKUP(E20,VIP!$A$2:$O12498,8,FALSE)</f>
        <v>Si</v>
      </c>
      <c r="J20" s="136" t="str">
        <f>VLOOKUP(E20,VIP!$A$2:$O12448,8,FALSE)</f>
        <v>Si</v>
      </c>
      <c r="K20" s="136" t="str">
        <f>VLOOKUP(E20,VIP!$A$2:$O16022,6,0)</f>
        <v>NO</v>
      </c>
      <c r="L20" s="142" t="s">
        <v>2213</v>
      </c>
      <c r="M20" s="216" t="s">
        <v>2533</v>
      </c>
      <c r="N20" s="95" t="s">
        <v>2444</v>
      </c>
      <c r="O20" s="136" t="s">
        <v>2446</v>
      </c>
      <c r="P20" s="95"/>
      <c r="Q20" s="147">
        <v>44439.616724537038</v>
      </c>
      <c r="R20" s="101"/>
      <c r="S20" s="78"/>
      <c r="T20" s="69"/>
    </row>
    <row r="21" spans="1:20" ht="18" x14ac:dyDescent="0.25">
      <c r="A21" s="136" t="str">
        <f>VLOOKUP(E21,'LISTADO ATM'!$A$2:$C$901,3,0)</f>
        <v>NORTE</v>
      </c>
      <c r="B21" s="126" t="s">
        <v>2697</v>
      </c>
      <c r="C21" s="96">
        <v>44439.423854166664</v>
      </c>
      <c r="D21" s="96" t="s">
        <v>2175</v>
      </c>
      <c r="E21" s="126">
        <v>950</v>
      </c>
      <c r="F21" s="136" t="str">
        <f>VLOOKUP(E21,VIP!$A$2:$O15576,2,0)</f>
        <v>DRBR12G</v>
      </c>
      <c r="G21" s="136" t="str">
        <f>VLOOKUP(E21,'LISTADO ATM'!$A$2:$B$900,2,0)</f>
        <v xml:space="preserve">ATM Oficina Monterrico </v>
      </c>
      <c r="H21" s="136" t="str">
        <f>VLOOKUP(E21,VIP!$A$2:$O20537,7,FALSE)</f>
        <v>Si</v>
      </c>
      <c r="I21" s="136" t="str">
        <f>VLOOKUP(E21,VIP!$A$2:$O12502,8,FALSE)</f>
        <v>Si</v>
      </c>
      <c r="J21" s="136" t="str">
        <f>VLOOKUP(E21,VIP!$A$2:$O12452,8,FALSE)</f>
        <v>Si</v>
      </c>
      <c r="K21" s="136" t="str">
        <f>VLOOKUP(E21,VIP!$A$2:$O16026,6,0)</f>
        <v>SI</v>
      </c>
      <c r="L21" s="142" t="s">
        <v>2213</v>
      </c>
      <c r="M21" s="216" t="s">
        <v>2533</v>
      </c>
      <c r="N21" s="95" t="s">
        <v>2444</v>
      </c>
      <c r="O21" s="136" t="s">
        <v>2581</v>
      </c>
      <c r="P21" s="95"/>
      <c r="Q21" s="147">
        <v>44439.616724537038</v>
      </c>
      <c r="R21" s="101"/>
      <c r="S21" s="78"/>
      <c r="T21" s="69"/>
    </row>
    <row r="22" spans="1:20" ht="18" x14ac:dyDescent="0.25">
      <c r="A22" s="136" t="str">
        <f>VLOOKUP(E22,'LISTADO ATM'!$A$2:$C$901,3,0)</f>
        <v>NORTE</v>
      </c>
      <c r="B22" s="126" t="s">
        <v>2769</v>
      </c>
      <c r="C22" s="96">
        <v>44439.486527777779</v>
      </c>
      <c r="D22" s="96" t="s">
        <v>2175</v>
      </c>
      <c r="E22" s="126">
        <v>985</v>
      </c>
      <c r="F22" s="136" t="str">
        <f>VLOOKUP(E22,VIP!$A$2:$O15597,2,0)</f>
        <v>DRBR985</v>
      </c>
      <c r="G22" s="136" t="str">
        <f>VLOOKUP(E22,'LISTADO ATM'!$A$2:$B$900,2,0)</f>
        <v xml:space="preserve">ATM Oficina Dajabón II </v>
      </c>
      <c r="H22" s="136" t="str">
        <f>VLOOKUP(E22,VIP!$A$2:$O20558,7,FALSE)</f>
        <v>Si</v>
      </c>
      <c r="I22" s="136" t="str">
        <f>VLOOKUP(E22,VIP!$A$2:$O12523,8,FALSE)</f>
        <v>Si</v>
      </c>
      <c r="J22" s="136" t="str">
        <f>VLOOKUP(E22,VIP!$A$2:$O12473,8,FALSE)</f>
        <v>Si</v>
      </c>
      <c r="K22" s="136" t="str">
        <f>VLOOKUP(E22,VIP!$A$2:$O16047,6,0)</f>
        <v>NO</v>
      </c>
      <c r="L22" s="142" t="s">
        <v>2213</v>
      </c>
      <c r="M22" s="216" t="s">
        <v>2533</v>
      </c>
      <c r="N22" s="95" t="s">
        <v>2444</v>
      </c>
      <c r="O22" s="136" t="s">
        <v>2581</v>
      </c>
      <c r="P22" s="95"/>
      <c r="Q22" s="147">
        <v>44439.616724537038</v>
      </c>
      <c r="R22" s="101"/>
      <c r="S22" s="78"/>
      <c r="T22" s="69"/>
    </row>
    <row r="23" spans="1:20" ht="18" x14ac:dyDescent="0.25">
      <c r="A23" s="136" t="str">
        <f>VLOOKUP(E23,'LISTADO ATM'!$A$2:$C$901,3,0)</f>
        <v>ESTE</v>
      </c>
      <c r="B23" s="126" t="s">
        <v>2777</v>
      </c>
      <c r="C23" s="96">
        <v>44439.597083333334</v>
      </c>
      <c r="D23" s="96" t="s">
        <v>2460</v>
      </c>
      <c r="E23" s="126">
        <v>289</v>
      </c>
      <c r="F23" s="136" t="str">
        <f>VLOOKUP(E23,VIP!$A$2:$O15579,2,0)</f>
        <v>DRBR910</v>
      </c>
      <c r="G23" s="136" t="str">
        <f>VLOOKUP(E23,'LISTADO ATM'!$A$2:$B$900,2,0)</f>
        <v>ATM Oficina Bávaro II</v>
      </c>
      <c r="H23" s="136" t="str">
        <f>VLOOKUP(E23,VIP!$A$2:$O20540,7,FALSE)</f>
        <v>Si</v>
      </c>
      <c r="I23" s="136" t="str">
        <f>VLOOKUP(E23,VIP!$A$2:$O12505,8,FALSE)</f>
        <v>Si</v>
      </c>
      <c r="J23" s="136" t="str">
        <f>VLOOKUP(E23,VIP!$A$2:$O12455,8,FALSE)</f>
        <v>Si</v>
      </c>
      <c r="K23" s="136" t="str">
        <f>VLOOKUP(E23,VIP!$A$2:$O16029,6,0)</f>
        <v>NO</v>
      </c>
      <c r="L23" s="142" t="s">
        <v>2778</v>
      </c>
      <c r="M23" s="216" t="s">
        <v>2533</v>
      </c>
      <c r="N23" s="216" t="s">
        <v>2722</v>
      </c>
      <c r="O23" s="136" t="s">
        <v>2685</v>
      </c>
      <c r="P23" s="95" t="s">
        <v>2779</v>
      </c>
      <c r="Q23" s="147" t="s">
        <v>2778</v>
      </c>
      <c r="R23" s="101"/>
      <c r="S23" s="78"/>
      <c r="T23" s="69"/>
    </row>
    <row r="24" spans="1:20" ht="18" x14ac:dyDescent="0.25">
      <c r="A24" s="136" t="str">
        <f>VLOOKUP(E24,'LISTADO ATM'!$A$2:$C$901,3,0)</f>
        <v>ESTE</v>
      </c>
      <c r="B24" s="126" t="s">
        <v>2776</v>
      </c>
      <c r="C24" s="96">
        <v>44439.600208333337</v>
      </c>
      <c r="D24" s="96" t="s">
        <v>2460</v>
      </c>
      <c r="E24" s="126">
        <v>842</v>
      </c>
      <c r="F24" s="136" t="str">
        <f>VLOOKUP(E24,VIP!$A$2:$O15577,2,0)</f>
        <v>DRBR842</v>
      </c>
      <c r="G24" s="136" t="str">
        <f>VLOOKUP(E24,'LISTADO ATM'!$A$2:$B$900,2,0)</f>
        <v xml:space="preserve">ATM Plaza Orense II (La Romana) </v>
      </c>
      <c r="H24" s="136" t="str">
        <f>VLOOKUP(E24,VIP!$A$2:$O20538,7,FALSE)</f>
        <v>Si</v>
      </c>
      <c r="I24" s="136" t="str">
        <f>VLOOKUP(E24,VIP!$A$2:$O12503,8,FALSE)</f>
        <v>Si</v>
      </c>
      <c r="J24" s="136" t="str">
        <f>VLOOKUP(E24,VIP!$A$2:$O12453,8,FALSE)</f>
        <v>Si</v>
      </c>
      <c r="K24" s="136" t="str">
        <f>VLOOKUP(E24,VIP!$A$2:$O16027,6,0)</f>
        <v>NO</v>
      </c>
      <c r="L24" s="142" t="s">
        <v>2778</v>
      </c>
      <c r="M24" s="216" t="s">
        <v>2533</v>
      </c>
      <c r="N24" s="216" t="s">
        <v>2722</v>
      </c>
      <c r="O24" s="136" t="s">
        <v>2685</v>
      </c>
      <c r="P24" s="95" t="s">
        <v>2779</v>
      </c>
      <c r="Q24" s="147" t="s">
        <v>2778</v>
      </c>
      <c r="R24" s="101"/>
      <c r="S24" s="78"/>
      <c r="T24" s="69"/>
    </row>
    <row r="25" spans="1:20" ht="18" x14ac:dyDescent="0.25">
      <c r="A25" s="136" t="str">
        <f>VLOOKUP(E25,'LISTADO ATM'!$A$2:$C$901,3,0)</f>
        <v>NORTE</v>
      </c>
      <c r="B25" s="126" t="s">
        <v>2775</v>
      </c>
      <c r="C25" s="96">
        <v>44439.6015162037</v>
      </c>
      <c r="D25" s="96" t="s">
        <v>2460</v>
      </c>
      <c r="E25" s="126">
        <v>334</v>
      </c>
      <c r="F25" s="136" t="str">
        <f>VLOOKUP(E25,VIP!$A$2:$O15576,2,0)</f>
        <v>DRBR334</v>
      </c>
      <c r="G25" s="136" t="str">
        <f>VLOOKUP(E25,'LISTADO ATM'!$A$2:$B$900,2,0)</f>
        <v>ATM Oficina Salcedo II</v>
      </c>
      <c r="H25" s="136" t="str">
        <f>VLOOKUP(E25,VIP!$A$2:$O20537,7,FALSE)</f>
        <v>Si</v>
      </c>
      <c r="I25" s="136" t="str">
        <f>VLOOKUP(E25,VIP!$A$2:$O12502,8,FALSE)</f>
        <v>Si</v>
      </c>
      <c r="J25" s="136" t="str">
        <f>VLOOKUP(E25,VIP!$A$2:$O12452,8,FALSE)</f>
        <v>Si</v>
      </c>
      <c r="K25" s="136" t="str">
        <f>VLOOKUP(E25,VIP!$A$2:$O16026,6,0)</f>
        <v>SI</v>
      </c>
      <c r="L25" s="142" t="s">
        <v>2778</v>
      </c>
      <c r="M25" s="216" t="s">
        <v>2533</v>
      </c>
      <c r="N25" s="216" t="s">
        <v>2722</v>
      </c>
      <c r="O25" s="136" t="s">
        <v>2685</v>
      </c>
      <c r="P25" s="95" t="s">
        <v>2779</v>
      </c>
      <c r="Q25" s="147" t="s">
        <v>2778</v>
      </c>
      <c r="R25" s="101"/>
      <c r="S25" s="78"/>
      <c r="T25" s="69"/>
    </row>
    <row r="26" spans="1:20" ht="18" x14ac:dyDescent="0.25">
      <c r="A26" s="136" t="str">
        <f>VLOOKUP(E26,'LISTADO ATM'!$A$2:$C$901,3,0)</f>
        <v>ESTE</v>
      </c>
      <c r="B26" s="126" t="s">
        <v>2774</v>
      </c>
      <c r="C26" s="96">
        <v>44439.603090277778</v>
      </c>
      <c r="D26" s="96" t="s">
        <v>2460</v>
      </c>
      <c r="E26" s="126">
        <v>742</v>
      </c>
      <c r="F26" s="136" t="str">
        <f>VLOOKUP(E26,VIP!$A$2:$O15575,2,0)</f>
        <v>DRBR990</v>
      </c>
      <c r="G26" s="136" t="str">
        <f>VLOOKUP(E26,'LISTADO ATM'!$A$2:$B$900,2,0)</f>
        <v xml:space="preserve">ATM Oficina Plaza del Rey (La Romana) </v>
      </c>
      <c r="H26" s="136" t="str">
        <f>VLOOKUP(E26,VIP!$A$2:$O20536,7,FALSE)</f>
        <v>Si</v>
      </c>
      <c r="I26" s="136" t="str">
        <f>VLOOKUP(E26,VIP!$A$2:$O12501,8,FALSE)</f>
        <v>Si</v>
      </c>
      <c r="J26" s="136" t="str">
        <f>VLOOKUP(E26,VIP!$A$2:$O12451,8,FALSE)</f>
        <v>Si</v>
      </c>
      <c r="K26" s="136" t="str">
        <f>VLOOKUP(E26,VIP!$A$2:$O16025,6,0)</f>
        <v>NO</v>
      </c>
      <c r="L26" s="142" t="s">
        <v>2778</v>
      </c>
      <c r="M26" s="216" t="s">
        <v>2533</v>
      </c>
      <c r="N26" s="216" t="s">
        <v>2722</v>
      </c>
      <c r="O26" s="136" t="s">
        <v>2685</v>
      </c>
      <c r="P26" s="95" t="s">
        <v>2779</v>
      </c>
      <c r="Q26" s="147" t="s">
        <v>2778</v>
      </c>
      <c r="R26" s="101"/>
      <c r="S26" s="78"/>
      <c r="T26" s="69"/>
    </row>
    <row r="27" spans="1:20" ht="18" x14ac:dyDescent="0.25">
      <c r="A27" s="136" t="str">
        <f>VLOOKUP(E27,'LISTADO ATM'!$A$2:$C$901,3,0)</f>
        <v>DISTRITO NACIONAL</v>
      </c>
      <c r="B27" s="126" t="s">
        <v>2681</v>
      </c>
      <c r="C27" s="96">
        <v>44439.329918981479</v>
      </c>
      <c r="D27" s="96" t="s">
        <v>2174</v>
      </c>
      <c r="E27" s="126">
        <v>231</v>
      </c>
      <c r="F27" s="136" t="str">
        <f>VLOOKUP(E27,VIP!$A$2:$O15575,2,0)</f>
        <v>DRBR231</v>
      </c>
      <c r="G27" s="136" t="str">
        <f>VLOOKUP(E27,'LISTADO ATM'!$A$2:$B$900,2,0)</f>
        <v xml:space="preserve">ATM Oficina Zona Oriental </v>
      </c>
      <c r="H27" s="136" t="str">
        <f>VLOOKUP(E27,VIP!$A$2:$O20536,7,FALSE)</f>
        <v>Si</v>
      </c>
      <c r="I27" s="136" t="str">
        <f>VLOOKUP(E27,VIP!$A$2:$O12501,8,FALSE)</f>
        <v>Si</v>
      </c>
      <c r="J27" s="136" t="str">
        <f>VLOOKUP(E27,VIP!$A$2:$O12451,8,FALSE)</f>
        <v>Si</v>
      </c>
      <c r="K27" s="136" t="str">
        <f>VLOOKUP(E27,VIP!$A$2:$O16025,6,0)</f>
        <v>SI</v>
      </c>
      <c r="L27" s="142" t="s">
        <v>2684</v>
      </c>
      <c r="M27" s="216" t="s">
        <v>2533</v>
      </c>
      <c r="N27" s="95" t="s">
        <v>2444</v>
      </c>
      <c r="O27" s="136" t="s">
        <v>2446</v>
      </c>
      <c r="P27" s="95"/>
      <c r="Q27" s="147">
        <v>44439.616724537038</v>
      </c>
      <c r="R27" s="101"/>
      <c r="S27" s="78"/>
      <c r="T27" s="69"/>
    </row>
    <row r="28" spans="1:20" ht="18" x14ac:dyDescent="0.25">
      <c r="A28" s="136" t="str">
        <f>VLOOKUP(E28,'LISTADO ATM'!$A$2:$C$901,3,0)</f>
        <v>DISTRITO NACIONAL</v>
      </c>
      <c r="B28" s="126">
        <v>3336006636</v>
      </c>
      <c r="C28" s="96">
        <v>44438.527025462965</v>
      </c>
      <c r="D28" s="96" t="s">
        <v>2174</v>
      </c>
      <c r="E28" s="126">
        <v>593</v>
      </c>
      <c r="F28" s="136" t="str">
        <f>VLOOKUP(E28,VIP!$A$2:$O15592,2,0)</f>
        <v>DRBR242</v>
      </c>
      <c r="G28" s="136" t="str">
        <f>VLOOKUP(E28,'LISTADO ATM'!$A$2:$B$900,2,0)</f>
        <v xml:space="preserve">ATM Ministerio Fuerzas Armadas II </v>
      </c>
      <c r="H28" s="136" t="str">
        <f>VLOOKUP(E28,VIP!$A$2:$O20553,7,FALSE)</f>
        <v>Si</v>
      </c>
      <c r="I28" s="136" t="str">
        <f>VLOOKUP(E28,VIP!$A$2:$O12518,8,FALSE)</f>
        <v>Si</v>
      </c>
      <c r="J28" s="136" t="str">
        <f>VLOOKUP(E28,VIP!$A$2:$O12468,8,FALSE)</f>
        <v>Si</v>
      </c>
      <c r="K28" s="136" t="str">
        <f>VLOOKUP(E28,VIP!$A$2:$O16042,6,0)</f>
        <v>NO</v>
      </c>
      <c r="L28" s="142" t="s">
        <v>2239</v>
      </c>
      <c r="M28" s="216" t="s">
        <v>2533</v>
      </c>
      <c r="N28" s="216" t="s">
        <v>2722</v>
      </c>
      <c r="O28" s="136" t="s">
        <v>2446</v>
      </c>
      <c r="P28" s="136"/>
      <c r="Q28" s="147">
        <v>44439.616724537038</v>
      </c>
      <c r="R28" s="101"/>
      <c r="S28" s="78"/>
      <c r="T28" s="69"/>
    </row>
    <row r="29" spans="1:20" ht="18" x14ac:dyDescent="0.25">
      <c r="A29" s="136" t="str">
        <f>VLOOKUP(E29,'LISTADO ATM'!$A$2:$C$901,3,0)</f>
        <v>NORTE</v>
      </c>
      <c r="B29" s="126">
        <v>3336007364</v>
      </c>
      <c r="C29" s="96">
        <v>44438.831944444442</v>
      </c>
      <c r="D29" s="96" t="s">
        <v>2175</v>
      </c>
      <c r="E29" s="126">
        <v>63</v>
      </c>
      <c r="F29" s="136" t="str">
        <f>VLOOKUP(E29,VIP!$A$2:$O15587,2,0)</f>
        <v>DRBR063</v>
      </c>
      <c r="G29" s="136" t="str">
        <f>VLOOKUP(E29,'LISTADO ATM'!$A$2:$B$900,2,0)</f>
        <v xml:space="preserve">ATM Oficina Villa Vásquez (Montecristi) </v>
      </c>
      <c r="H29" s="136" t="str">
        <f>VLOOKUP(E29,VIP!$A$2:$O20548,7,FALSE)</f>
        <v>Si</v>
      </c>
      <c r="I29" s="136" t="str">
        <f>VLOOKUP(E29,VIP!$A$2:$O12513,8,FALSE)</f>
        <v>Si</v>
      </c>
      <c r="J29" s="136" t="str">
        <f>VLOOKUP(E29,VIP!$A$2:$O12463,8,FALSE)</f>
        <v>Si</v>
      </c>
      <c r="K29" s="136" t="str">
        <f>VLOOKUP(E29,VIP!$A$2:$O16037,6,0)</f>
        <v>NO</v>
      </c>
      <c r="L29" s="142" t="s">
        <v>2239</v>
      </c>
      <c r="M29" s="130" t="s">
        <v>2533</v>
      </c>
      <c r="N29" s="216" t="s">
        <v>2722</v>
      </c>
      <c r="O29" s="136" t="s">
        <v>2581</v>
      </c>
      <c r="P29" s="95"/>
      <c r="Q29" s="147">
        <v>44439.435729166667</v>
      </c>
      <c r="R29" s="101"/>
      <c r="S29" s="78"/>
      <c r="T29" s="69"/>
    </row>
    <row r="30" spans="1:20" ht="18" x14ac:dyDescent="0.25">
      <c r="A30" s="136" t="str">
        <f>VLOOKUP(E30,'LISTADO ATM'!$A$2:$C$901,3,0)</f>
        <v>NORTE</v>
      </c>
      <c r="B30" s="126">
        <v>3336007417</v>
      </c>
      <c r="C30" s="96">
        <v>44438.934849537036</v>
      </c>
      <c r="D30" s="96" t="s">
        <v>2175</v>
      </c>
      <c r="E30" s="126">
        <v>741</v>
      </c>
      <c r="F30" s="136" t="str">
        <f>VLOOKUP(E30,VIP!$A$2:$O15571,2,0)</f>
        <v>DRBR460</v>
      </c>
      <c r="G30" s="136" t="str">
        <f>VLOOKUP(E30,'LISTADO ATM'!$A$2:$B$900,2,0)</f>
        <v>ATM CURNE UASD San Francisco de Macorís</v>
      </c>
      <c r="H30" s="136" t="str">
        <f>VLOOKUP(E30,VIP!$A$2:$O20532,7,FALSE)</f>
        <v>Si</v>
      </c>
      <c r="I30" s="136" t="str">
        <f>VLOOKUP(E30,VIP!$A$2:$O12497,8,FALSE)</f>
        <v>Si</v>
      </c>
      <c r="J30" s="136" t="str">
        <f>VLOOKUP(E30,VIP!$A$2:$O12447,8,FALSE)</f>
        <v>Si</v>
      </c>
      <c r="K30" s="136" t="str">
        <f>VLOOKUP(E30,VIP!$A$2:$O16021,6,0)</f>
        <v>NO</v>
      </c>
      <c r="L30" s="142" t="s">
        <v>2239</v>
      </c>
      <c r="M30" s="130" t="s">
        <v>2533</v>
      </c>
      <c r="N30" s="95" t="s">
        <v>2444</v>
      </c>
      <c r="O30" s="136" t="s">
        <v>2581</v>
      </c>
      <c r="P30" s="95"/>
      <c r="Q30" s="147">
        <v>44439.435729166667</v>
      </c>
      <c r="R30" s="101"/>
      <c r="S30" s="78"/>
      <c r="T30" s="69"/>
    </row>
    <row r="31" spans="1:20" ht="18" x14ac:dyDescent="0.25">
      <c r="A31" s="136" t="str">
        <f>VLOOKUP(E31,'LISTADO ATM'!$A$2:$C$901,3,0)</f>
        <v>DISTRITO NACIONAL</v>
      </c>
      <c r="B31" s="126" t="s">
        <v>2671</v>
      </c>
      <c r="C31" s="96">
        <v>44439.012731481482</v>
      </c>
      <c r="D31" s="96" t="s">
        <v>2174</v>
      </c>
      <c r="E31" s="126">
        <v>659</v>
      </c>
      <c r="F31" s="136" t="str">
        <f>VLOOKUP(E31,VIP!$A$2:$O15610,2,0)</f>
        <v>DRBR659</v>
      </c>
      <c r="G31" s="136" t="str">
        <f>VLOOKUP(E31,'LISTADO ATM'!$A$2:$B$900,2,0)</f>
        <v>ATM Down Town Center</v>
      </c>
      <c r="H31" s="136" t="str">
        <f>VLOOKUP(E31,VIP!$A$2:$O20571,7,FALSE)</f>
        <v>N/A</v>
      </c>
      <c r="I31" s="136" t="str">
        <f>VLOOKUP(E31,VIP!$A$2:$O12536,8,FALSE)</f>
        <v>N/A</v>
      </c>
      <c r="J31" s="136" t="str">
        <f>VLOOKUP(E31,VIP!$A$2:$O12486,8,FALSE)</f>
        <v>N/A</v>
      </c>
      <c r="K31" s="136" t="str">
        <f>VLOOKUP(E31,VIP!$A$2:$O16060,6,0)</f>
        <v>N/A</v>
      </c>
      <c r="L31" s="142" t="s">
        <v>2239</v>
      </c>
      <c r="M31" s="216" t="s">
        <v>2533</v>
      </c>
      <c r="N31" s="216" t="s">
        <v>2722</v>
      </c>
      <c r="O31" s="136" t="s">
        <v>2446</v>
      </c>
      <c r="P31" s="95"/>
      <c r="Q31" s="147">
        <v>44439.616724537038</v>
      </c>
      <c r="R31" s="101"/>
      <c r="S31" s="78"/>
      <c r="T31" s="69"/>
    </row>
    <row r="32" spans="1:20" ht="18" x14ac:dyDescent="0.25">
      <c r="A32" s="136" t="str">
        <f>VLOOKUP(E32,'LISTADO ATM'!$A$2:$C$901,3,0)</f>
        <v>DISTRITO NACIONAL</v>
      </c>
      <c r="B32" s="126" t="s">
        <v>2670</v>
      </c>
      <c r="C32" s="96">
        <v>44439.01357638889</v>
      </c>
      <c r="D32" s="96" t="s">
        <v>2174</v>
      </c>
      <c r="E32" s="126">
        <v>685</v>
      </c>
      <c r="F32" s="136" t="str">
        <f>VLOOKUP(E32,VIP!$A$2:$O15609,2,0)</f>
        <v>DRBR685</v>
      </c>
      <c r="G32" s="136" t="str">
        <f>VLOOKUP(E32,'LISTADO ATM'!$A$2:$B$900,2,0)</f>
        <v>ATM Autoservicio UASD</v>
      </c>
      <c r="H32" s="136" t="str">
        <f>VLOOKUP(E32,VIP!$A$2:$O20570,7,FALSE)</f>
        <v>NO</v>
      </c>
      <c r="I32" s="136" t="str">
        <f>VLOOKUP(E32,VIP!$A$2:$O12535,8,FALSE)</f>
        <v>SI</v>
      </c>
      <c r="J32" s="136" t="str">
        <f>VLOOKUP(E32,VIP!$A$2:$O12485,8,FALSE)</f>
        <v>SI</v>
      </c>
      <c r="K32" s="136" t="str">
        <f>VLOOKUP(E32,VIP!$A$2:$O16059,6,0)</f>
        <v>NO</v>
      </c>
      <c r="L32" s="142" t="s">
        <v>2239</v>
      </c>
      <c r="M32" s="130" t="s">
        <v>2533</v>
      </c>
      <c r="N32" s="95" t="s">
        <v>2444</v>
      </c>
      <c r="O32" s="136" t="s">
        <v>2446</v>
      </c>
      <c r="P32" s="95"/>
      <c r="Q32" s="147">
        <v>44439.435729166667</v>
      </c>
    </row>
    <row r="33" spans="1:17" ht="18" x14ac:dyDescent="0.25">
      <c r="A33" s="136" t="str">
        <f>VLOOKUP(E33,'LISTADO ATM'!$A$2:$C$901,3,0)</f>
        <v>DISTRITO NACIONAL</v>
      </c>
      <c r="B33" s="126" t="s">
        <v>2665</v>
      </c>
      <c r="C33" s="96">
        <v>44439.034548611111</v>
      </c>
      <c r="D33" s="96" t="s">
        <v>2174</v>
      </c>
      <c r="E33" s="126">
        <v>744</v>
      </c>
      <c r="F33" s="136" t="str">
        <f>VLOOKUP(E33,VIP!$A$2:$O15604,2,0)</f>
        <v>DRBR289</v>
      </c>
      <c r="G33" s="136" t="str">
        <f>VLOOKUP(E33,'LISTADO ATM'!$A$2:$B$900,2,0)</f>
        <v xml:space="preserve">ATM Multicentro La Sirena Venezuela </v>
      </c>
      <c r="H33" s="136" t="str">
        <f>VLOOKUP(E33,VIP!$A$2:$O20565,7,FALSE)</f>
        <v>Si</v>
      </c>
      <c r="I33" s="136" t="str">
        <f>VLOOKUP(E33,VIP!$A$2:$O12530,8,FALSE)</f>
        <v>Si</v>
      </c>
      <c r="J33" s="136" t="str">
        <f>VLOOKUP(E33,VIP!$A$2:$O12480,8,FALSE)</f>
        <v>Si</v>
      </c>
      <c r="K33" s="136" t="str">
        <f>VLOOKUP(E33,VIP!$A$2:$O16054,6,0)</f>
        <v>SI</v>
      </c>
      <c r="L33" s="142" t="s">
        <v>2239</v>
      </c>
      <c r="M33" s="130" t="s">
        <v>2533</v>
      </c>
      <c r="N33" s="95" t="s">
        <v>2444</v>
      </c>
      <c r="O33" s="136" t="s">
        <v>2446</v>
      </c>
      <c r="P33" s="95"/>
      <c r="Q33" s="147">
        <v>44439.435729166667</v>
      </c>
    </row>
    <row r="34" spans="1:17" ht="18" x14ac:dyDescent="0.25">
      <c r="A34" s="136" t="str">
        <f>VLOOKUP(E34,'LISTADO ATM'!$A$2:$C$901,3,0)</f>
        <v>SUR</v>
      </c>
      <c r="B34" s="126" t="s">
        <v>2686</v>
      </c>
      <c r="C34" s="96">
        <v>44439.151990740742</v>
      </c>
      <c r="D34" s="96" t="s">
        <v>2174</v>
      </c>
      <c r="E34" s="126">
        <v>6</v>
      </c>
      <c r="F34" s="136" t="str">
        <f>VLOOKUP(E34,VIP!$A$2:$O15599,2,0)</f>
        <v>DRBR006</v>
      </c>
      <c r="G34" s="136" t="str">
        <f>VLOOKUP(E34,'LISTADO ATM'!$A$2:$B$900,2,0)</f>
        <v xml:space="preserve">ATM Plaza WAO San Juan </v>
      </c>
      <c r="H34" s="136" t="str">
        <f>VLOOKUP(E34,VIP!$A$2:$O20560,7,FALSE)</f>
        <v>N/A</v>
      </c>
      <c r="I34" s="136" t="str">
        <f>VLOOKUP(E34,VIP!$A$2:$O12525,8,FALSE)</f>
        <v>N/A</v>
      </c>
      <c r="J34" s="136" t="str">
        <f>VLOOKUP(E34,VIP!$A$2:$O12475,8,FALSE)</f>
        <v>N/A</v>
      </c>
      <c r="K34" s="136" t="str">
        <f>VLOOKUP(E34,VIP!$A$2:$O16049,6,0)</f>
        <v/>
      </c>
      <c r="L34" s="142" t="s">
        <v>2239</v>
      </c>
      <c r="M34" s="130" t="s">
        <v>2533</v>
      </c>
      <c r="N34" s="216" t="s">
        <v>2722</v>
      </c>
      <c r="O34" s="136" t="s">
        <v>2446</v>
      </c>
      <c r="P34" s="95"/>
      <c r="Q34" s="129" t="s">
        <v>2239</v>
      </c>
    </row>
    <row r="35" spans="1:17" ht="18" x14ac:dyDescent="0.25">
      <c r="A35" s="136" t="str">
        <f>VLOOKUP(E35,'LISTADO ATM'!$A$2:$C$901,3,0)</f>
        <v>ESTE</v>
      </c>
      <c r="B35" s="126" t="s">
        <v>2647</v>
      </c>
      <c r="C35" s="96">
        <v>44439.152777777781</v>
      </c>
      <c r="D35" s="96" t="s">
        <v>2174</v>
      </c>
      <c r="E35" s="126">
        <v>867</v>
      </c>
      <c r="F35" s="136" t="str">
        <f>VLOOKUP(E35,VIP!$A$2:$O15585,2,0)</f>
        <v>DRBR867</v>
      </c>
      <c r="G35" s="136" t="str">
        <f>VLOOKUP(E35,'LISTADO ATM'!$A$2:$B$900,2,0)</f>
        <v xml:space="preserve">ATM Estación Combustible Autopista El Coral </v>
      </c>
      <c r="H35" s="136" t="str">
        <f>VLOOKUP(E35,VIP!$A$2:$O20546,7,FALSE)</f>
        <v>Si</v>
      </c>
      <c r="I35" s="136" t="str">
        <f>VLOOKUP(E35,VIP!$A$2:$O12511,8,FALSE)</f>
        <v>Si</v>
      </c>
      <c r="J35" s="136" t="str">
        <f>VLOOKUP(E35,VIP!$A$2:$O12461,8,FALSE)</f>
        <v>Si</v>
      </c>
      <c r="K35" s="136" t="str">
        <f>VLOOKUP(E35,VIP!$A$2:$O16035,6,0)</f>
        <v>NO</v>
      </c>
      <c r="L35" s="142" t="s">
        <v>2239</v>
      </c>
      <c r="M35" s="216" t="s">
        <v>2533</v>
      </c>
      <c r="N35" s="95" t="s">
        <v>2444</v>
      </c>
      <c r="O35" s="136" t="s">
        <v>2446</v>
      </c>
      <c r="P35" s="95"/>
      <c r="Q35" s="147">
        <v>44439.616724537038</v>
      </c>
    </row>
    <row r="36" spans="1:17" ht="18" x14ac:dyDescent="0.25">
      <c r="A36" s="136" t="str">
        <f>VLOOKUP(E36,'LISTADO ATM'!$A$2:$C$901,3,0)</f>
        <v>NORTE</v>
      </c>
      <c r="B36" s="126">
        <v>3336005506</v>
      </c>
      <c r="C36" s="96">
        <v>44437.350115740737</v>
      </c>
      <c r="D36" s="96" t="s">
        <v>2460</v>
      </c>
      <c r="E36" s="126">
        <v>8</v>
      </c>
      <c r="F36" s="136" t="str">
        <f>VLOOKUP(E36,VIP!$A$2:$O15536,2,0)</f>
        <v>DRBR008</v>
      </c>
      <c r="G36" s="136" t="str">
        <f>VLOOKUP(E36,'LISTADO ATM'!$A$2:$B$900,2,0)</f>
        <v>ATM Autoservicio Yaque</v>
      </c>
      <c r="H36" s="136" t="str">
        <f>VLOOKUP(E36,VIP!$A$2:$O20497,7,FALSE)</f>
        <v>Si</v>
      </c>
      <c r="I36" s="136" t="str">
        <f>VLOOKUP(E36,VIP!$A$2:$O12462,8,FALSE)</f>
        <v>Si</v>
      </c>
      <c r="J36" s="136" t="str">
        <f>VLOOKUP(E36,VIP!$A$2:$O12412,8,FALSE)</f>
        <v>Si</v>
      </c>
      <c r="K36" s="136" t="str">
        <f>VLOOKUP(E36,VIP!$A$2:$O15986,6,0)</f>
        <v>NO</v>
      </c>
      <c r="L36" s="142" t="s">
        <v>2622</v>
      </c>
      <c r="M36" s="130" t="s">
        <v>2533</v>
      </c>
      <c r="N36" s="95" t="s">
        <v>2444</v>
      </c>
      <c r="O36" s="136" t="s">
        <v>2461</v>
      </c>
      <c r="P36" s="136"/>
      <c r="Q36" s="147">
        <v>44439.435729166667</v>
      </c>
    </row>
    <row r="37" spans="1:17" ht="18" x14ac:dyDescent="0.25">
      <c r="A37" s="136" t="str">
        <f>VLOOKUP(E37,'LISTADO ATM'!$A$2:$C$901,3,0)</f>
        <v>DISTRITO NACIONAL</v>
      </c>
      <c r="B37" s="126">
        <v>3336005580</v>
      </c>
      <c r="C37" s="96">
        <v>44437.647280092591</v>
      </c>
      <c r="D37" s="96" t="s">
        <v>2460</v>
      </c>
      <c r="E37" s="126">
        <v>946</v>
      </c>
      <c r="F37" s="136" t="str">
        <f>VLOOKUP(E37,VIP!$A$2:$O15562,2,0)</f>
        <v>DRBR24R</v>
      </c>
      <c r="G37" s="136" t="str">
        <f>VLOOKUP(E37,'LISTADO ATM'!$A$2:$B$900,2,0)</f>
        <v xml:space="preserve">ATM Oficina Núñez de Cáceres I </v>
      </c>
      <c r="H37" s="136" t="str">
        <f>VLOOKUP(E37,VIP!$A$2:$O20523,7,FALSE)</f>
        <v>Si</v>
      </c>
      <c r="I37" s="136" t="str">
        <f>VLOOKUP(E37,VIP!$A$2:$O12488,8,FALSE)</f>
        <v>Si</v>
      </c>
      <c r="J37" s="136" t="str">
        <f>VLOOKUP(E37,VIP!$A$2:$O12438,8,FALSE)</f>
        <v>Si</v>
      </c>
      <c r="K37" s="136" t="str">
        <f>VLOOKUP(E37,VIP!$A$2:$O16012,6,0)</f>
        <v>NO</v>
      </c>
      <c r="L37" s="142" t="s">
        <v>2622</v>
      </c>
      <c r="M37" s="216" t="s">
        <v>2533</v>
      </c>
      <c r="N37" s="95" t="s">
        <v>2444</v>
      </c>
      <c r="O37" s="136" t="s">
        <v>2461</v>
      </c>
      <c r="P37" s="136"/>
      <c r="Q37" s="147">
        <v>44439.616724537038</v>
      </c>
    </row>
    <row r="38" spans="1:17" ht="18" x14ac:dyDescent="0.25">
      <c r="A38" s="136" t="str">
        <f>VLOOKUP(E38,'LISTADO ATM'!$A$2:$C$901,3,0)</f>
        <v>NORTE</v>
      </c>
      <c r="B38" s="126" t="s">
        <v>2672</v>
      </c>
      <c r="C38" s="96">
        <v>44438.962442129632</v>
      </c>
      <c r="D38" s="96" t="s">
        <v>2460</v>
      </c>
      <c r="E38" s="126">
        <v>277</v>
      </c>
      <c r="F38" s="136" t="str">
        <f>VLOOKUP(E38,VIP!$A$2:$O15611,2,0)</f>
        <v>DRBR277</v>
      </c>
      <c r="G38" s="136" t="str">
        <f>VLOOKUP(E38,'LISTADO ATM'!$A$2:$B$900,2,0)</f>
        <v xml:space="preserve">ATM Oficina Duarte (Santiago) </v>
      </c>
      <c r="H38" s="136" t="str">
        <f>VLOOKUP(E38,VIP!$A$2:$O20572,7,FALSE)</f>
        <v>Si</v>
      </c>
      <c r="I38" s="136" t="str">
        <f>VLOOKUP(E38,VIP!$A$2:$O12537,8,FALSE)</f>
        <v>Si</v>
      </c>
      <c r="J38" s="136" t="str">
        <f>VLOOKUP(E38,VIP!$A$2:$O12487,8,FALSE)</f>
        <v>Si</v>
      </c>
      <c r="K38" s="136" t="str">
        <f>VLOOKUP(E38,VIP!$A$2:$O16061,6,0)</f>
        <v>NO</v>
      </c>
      <c r="L38" s="142" t="s">
        <v>2622</v>
      </c>
      <c r="M38" s="130" t="s">
        <v>2533</v>
      </c>
      <c r="N38" s="95" t="s">
        <v>2444</v>
      </c>
      <c r="O38" s="136" t="s">
        <v>2461</v>
      </c>
      <c r="P38" s="95"/>
      <c r="Q38" s="147">
        <v>44439.435729166667</v>
      </c>
    </row>
    <row r="39" spans="1:17" ht="18" x14ac:dyDescent="0.25">
      <c r="A39" s="136" t="str">
        <f>VLOOKUP(E39,'LISTADO ATM'!$A$2:$C$901,3,0)</f>
        <v>DISTRITO NACIONAL</v>
      </c>
      <c r="B39" s="126">
        <v>3336007305</v>
      </c>
      <c r="C39" s="96">
        <v>44438.754212962966</v>
      </c>
      <c r="D39" s="96" t="s">
        <v>2460</v>
      </c>
      <c r="E39" s="126">
        <v>527</v>
      </c>
      <c r="F39" s="136" t="str">
        <f>VLOOKUP(E39,VIP!$A$2:$O15567,2,0)</f>
        <v>DRBR527</v>
      </c>
      <c r="G39" s="136" t="str">
        <f>VLOOKUP(E39,'LISTADO ATM'!$A$2:$B$900,2,0)</f>
        <v>ATM Oficina Zona Oriental II</v>
      </c>
      <c r="H39" s="136" t="str">
        <f>VLOOKUP(E39,VIP!$A$2:$O20528,7,FALSE)</f>
        <v>Si</v>
      </c>
      <c r="I39" s="136" t="str">
        <f>VLOOKUP(E39,VIP!$A$2:$O12493,8,FALSE)</f>
        <v>Si</v>
      </c>
      <c r="J39" s="136" t="str">
        <f>VLOOKUP(E39,VIP!$A$2:$O12443,8,FALSE)</f>
        <v>Si</v>
      </c>
      <c r="K39" s="136" t="str">
        <f>VLOOKUP(E39,VIP!$A$2:$O16017,6,0)</f>
        <v>SI</v>
      </c>
      <c r="L39" s="142" t="s">
        <v>2548</v>
      </c>
      <c r="M39" s="130" t="s">
        <v>2533</v>
      </c>
      <c r="N39" s="95" t="s">
        <v>2444</v>
      </c>
      <c r="O39" s="136" t="s">
        <v>2461</v>
      </c>
      <c r="P39" s="95"/>
      <c r="Q39" s="147">
        <v>44439.435729166667</v>
      </c>
    </row>
    <row r="40" spans="1:17" ht="18" x14ac:dyDescent="0.25">
      <c r="A40" s="136" t="str">
        <f>VLOOKUP(E40,'LISTADO ATM'!$A$2:$C$901,3,0)</f>
        <v>DISTRITO NACIONAL</v>
      </c>
      <c r="B40" s="126" t="s">
        <v>2675</v>
      </c>
      <c r="C40" s="96">
        <v>44438.960324074076</v>
      </c>
      <c r="D40" s="96" t="s">
        <v>2441</v>
      </c>
      <c r="E40" s="126">
        <v>979</v>
      </c>
      <c r="F40" s="136" t="str">
        <f>VLOOKUP(E40,VIP!$A$2:$O15614,2,0)</f>
        <v>DRBR979</v>
      </c>
      <c r="G40" s="136" t="str">
        <f>VLOOKUP(E40,'LISTADO ATM'!$A$2:$B$900,2,0)</f>
        <v xml:space="preserve">ATM Oficina Luperón I </v>
      </c>
      <c r="H40" s="136" t="str">
        <f>VLOOKUP(E40,VIP!$A$2:$O20575,7,FALSE)</f>
        <v>Si</v>
      </c>
      <c r="I40" s="136" t="str">
        <f>VLOOKUP(E40,VIP!$A$2:$O12540,8,FALSE)</f>
        <v>Si</v>
      </c>
      <c r="J40" s="136" t="str">
        <f>VLOOKUP(E40,VIP!$A$2:$O12490,8,FALSE)</f>
        <v>Si</v>
      </c>
      <c r="K40" s="136" t="str">
        <f>VLOOKUP(E40,VIP!$A$2:$O16064,6,0)</f>
        <v>NO</v>
      </c>
      <c r="L40" s="142" t="s">
        <v>2548</v>
      </c>
      <c r="M40" s="216" t="s">
        <v>2533</v>
      </c>
      <c r="N40" s="216" t="s">
        <v>2722</v>
      </c>
      <c r="O40" s="136" t="s">
        <v>2445</v>
      </c>
      <c r="P40" s="95"/>
      <c r="Q40" s="147">
        <v>44439.616724537038</v>
      </c>
    </row>
    <row r="41" spans="1:17" ht="18" x14ac:dyDescent="0.25">
      <c r="A41" s="136" t="str">
        <f>VLOOKUP(E41,'LISTADO ATM'!$A$2:$C$901,3,0)</f>
        <v>NORTE</v>
      </c>
      <c r="B41" s="126" t="s">
        <v>2673</v>
      </c>
      <c r="C41" s="96">
        <v>44438.961840277778</v>
      </c>
      <c r="D41" s="96" t="s">
        <v>2460</v>
      </c>
      <c r="E41" s="126">
        <v>228</v>
      </c>
      <c r="F41" s="136" t="str">
        <f>VLOOKUP(E41,VIP!$A$2:$O15612,2,0)</f>
        <v>DRBR228</v>
      </c>
      <c r="G41" s="136" t="str">
        <f>VLOOKUP(E41,'LISTADO ATM'!$A$2:$B$900,2,0)</f>
        <v xml:space="preserve">ATM Oficina SAJOMA </v>
      </c>
      <c r="H41" s="136" t="str">
        <f>VLOOKUP(E41,VIP!$A$2:$O20573,7,FALSE)</f>
        <v>Si</v>
      </c>
      <c r="I41" s="136" t="str">
        <f>VLOOKUP(E41,VIP!$A$2:$O12538,8,FALSE)</f>
        <v>Si</v>
      </c>
      <c r="J41" s="136" t="str">
        <f>VLOOKUP(E41,VIP!$A$2:$O12488,8,FALSE)</f>
        <v>Si</v>
      </c>
      <c r="K41" s="136" t="str">
        <f>VLOOKUP(E41,VIP!$A$2:$O16062,6,0)</f>
        <v>NO</v>
      </c>
      <c r="L41" s="142" t="s">
        <v>2548</v>
      </c>
      <c r="M41" s="216" t="s">
        <v>2533</v>
      </c>
      <c r="N41" s="95" t="s">
        <v>2444</v>
      </c>
      <c r="O41" s="136" t="s">
        <v>2461</v>
      </c>
      <c r="P41" s="95"/>
      <c r="Q41" s="147">
        <v>44439.616724537038</v>
      </c>
    </row>
    <row r="42" spans="1:17" ht="18" x14ac:dyDescent="0.25">
      <c r="A42" s="136" t="str">
        <f>VLOOKUP(E42,'LISTADO ATM'!$A$2:$C$901,3,0)</f>
        <v>DISTRITO NACIONAL</v>
      </c>
      <c r="B42" s="126">
        <v>3336005110</v>
      </c>
      <c r="C42" s="96">
        <v>44436.043055555558</v>
      </c>
      <c r="D42" s="96" t="s">
        <v>2441</v>
      </c>
      <c r="E42" s="126">
        <v>566</v>
      </c>
      <c r="F42" s="136" t="str">
        <f>VLOOKUP(E42,VIP!$A$2:$O15568,2,0)</f>
        <v>DRBR508</v>
      </c>
      <c r="G42" s="136" t="str">
        <f>VLOOKUP(E42,'LISTADO ATM'!$A$2:$B$900,2,0)</f>
        <v xml:space="preserve">ATM Hiper Olé Aut. Duarte </v>
      </c>
      <c r="H42" s="136" t="str">
        <f>VLOOKUP(E42,VIP!$A$2:$O20529,7,FALSE)</f>
        <v>Si</v>
      </c>
      <c r="I42" s="136" t="str">
        <f>VLOOKUP(E42,VIP!$A$2:$O12494,8,FALSE)</f>
        <v>Si</v>
      </c>
      <c r="J42" s="136" t="str">
        <f>VLOOKUP(E42,VIP!$A$2:$O12444,8,FALSE)</f>
        <v>Si</v>
      </c>
      <c r="K42" s="136" t="str">
        <f>VLOOKUP(E42,VIP!$A$2:$O16018,6,0)</f>
        <v>NO</v>
      </c>
      <c r="L42" s="142" t="s">
        <v>2434</v>
      </c>
      <c r="M42" s="216" t="s">
        <v>2533</v>
      </c>
      <c r="N42" s="216" t="s">
        <v>2722</v>
      </c>
      <c r="O42" s="136" t="s">
        <v>2445</v>
      </c>
      <c r="P42" s="136"/>
      <c r="Q42" s="147">
        <v>44439.616724537038</v>
      </c>
    </row>
    <row r="43" spans="1:17" ht="18" x14ac:dyDescent="0.25">
      <c r="A43" s="136" t="str">
        <f>VLOOKUP(E43,'LISTADO ATM'!$A$2:$C$901,3,0)</f>
        <v>SUR</v>
      </c>
      <c r="B43" s="126">
        <v>3336005346</v>
      </c>
      <c r="C43" s="96">
        <v>44436.542256944442</v>
      </c>
      <c r="D43" s="96" t="s">
        <v>2460</v>
      </c>
      <c r="E43" s="126">
        <v>6</v>
      </c>
      <c r="F43" s="136" t="str">
        <f>VLOOKUP(E43,VIP!$A$2:$O15507,2,0)</f>
        <v>DRBR006</v>
      </c>
      <c r="G43" s="136" t="str">
        <f>VLOOKUP(E43,'LISTADO ATM'!$A$2:$B$900,2,0)</f>
        <v xml:space="preserve">ATM Plaza WAO San Juan </v>
      </c>
      <c r="H43" s="136" t="str">
        <f>VLOOKUP(E43,VIP!$A$2:$O20468,7,FALSE)</f>
        <v>N/A</v>
      </c>
      <c r="I43" s="136" t="str">
        <f>VLOOKUP(E43,VIP!$A$2:$O12433,8,FALSE)</f>
        <v>N/A</v>
      </c>
      <c r="J43" s="136" t="str">
        <f>VLOOKUP(E43,VIP!$A$2:$O12383,8,FALSE)</f>
        <v>N/A</v>
      </c>
      <c r="K43" s="136" t="str">
        <f>VLOOKUP(E43,VIP!$A$2:$O15922,6,0)</f>
        <v/>
      </c>
      <c r="L43" s="142" t="s">
        <v>2434</v>
      </c>
      <c r="M43" s="216" t="s">
        <v>2533</v>
      </c>
      <c r="N43" s="95" t="s">
        <v>2444</v>
      </c>
      <c r="O43" s="136" t="s">
        <v>2461</v>
      </c>
      <c r="P43" s="130"/>
      <c r="Q43" s="147">
        <v>44439.616724537038</v>
      </c>
    </row>
    <row r="44" spans="1:17" ht="18" x14ac:dyDescent="0.25">
      <c r="A44" s="136" t="str">
        <f>VLOOKUP(E44,'LISTADO ATM'!$A$2:$C$901,3,0)</f>
        <v>DISTRITO NACIONAL</v>
      </c>
      <c r="B44" s="126">
        <v>3336005396</v>
      </c>
      <c r="C44" s="96">
        <v>44436.651863425926</v>
      </c>
      <c r="D44" s="96" t="s">
        <v>2460</v>
      </c>
      <c r="E44" s="126">
        <v>567</v>
      </c>
      <c r="F44" s="136" t="str">
        <f>VLOOKUP(E44,VIP!$A$2:$O15562,2,0)</f>
        <v>DRBR015</v>
      </c>
      <c r="G44" s="136" t="str">
        <f>VLOOKUP(E44,'LISTADO ATM'!$A$2:$B$900,2,0)</f>
        <v xml:space="preserve">ATM Oficina Máximo Gómez </v>
      </c>
      <c r="H44" s="136" t="str">
        <f>VLOOKUP(E44,VIP!$A$2:$O20523,7,FALSE)</f>
        <v>Si</v>
      </c>
      <c r="I44" s="136" t="str">
        <f>VLOOKUP(E44,VIP!$A$2:$O12488,8,FALSE)</f>
        <v>Si</v>
      </c>
      <c r="J44" s="136" t="str">
        <f>VLOOKUP(E44,VIP!$A$2:$O12438,8,FALSE)</f>
        <v>Si</v>
      </c>
      <c r="K44" s="136" t="str">
        <f>VLOOKUP(E44,VIP!$A$2:$O16012,6,0)</f>
        <v>NO</v>
      </c>
      <c r="L44" s="142" t="s">
        <v>2434</v>
      </c>
      <c r="M44" s="216" t="s">
        <v>2533</v>
      </c>
      <c r="N44" s="216" t="s">
        <v>2722</v>
      </c>
      <c r="O44" s="136" t="s">
        <v>2461</v>
      </c>
      <c r="P44" s="136"/>
      <c r="Q44" s="147">
        <v>44439.616724537038</v>
      </c>
    </row>
    <row r="45" spans="1:17" ht="18" x14ac:dyDescent="0.25">
      <c r="A45" s="136" t="str">
        <f>VLOOKUP(E45,'LISTADO ATM'!$A$2:$C$901,3,0)</f>
        <v>NORTE</v>
      </c>
      <c r="B45" s="126">
        <v>3336005436</v>
      </c>
      <c r="C45" s="96">
        <v>44436.705208333333</v>
      </c>
      <c r="D45" s="96" t="s">
        <v>2460</v>
      </c>
      <c r="E45" s="126">
        <v>142</v>
      </c>
      <c r="F45" s="136" t="str">
        <f>VLOOKUP(E45,VIP!$A$2:$O15560,2,0)</f>
        <v>DRBR142</v>
      </c>
      <c r="G45" s="136" t="str">
        <f>VLOOKUP(E45,'LISTADO ATM'!$A$2:$B$900,2,0)</f>
        <v xml:space="preserve">ATM Centro de Caja Galerías Bonao </v>
      </c>
      <c r="H45" s="136" t="str">
        <f>VLOOKUP(E45,VIP!$A$2:$O20521,7,FALSE)</f>
        <v>Si</v>
      </c>
      <c r="I45" s="136" t="str">
        <f>VLOOKUP(E45,VIP!$A$2:$O12486,8,FALSE)</f>
        <v>Si</v>
      </c>
      <c r="J45" s="136" t="str">
        <f>VLOOKUP(E45,VIP!$A$2:$O12436,8,FALSE)</f>
        <v>Si</v>
      </c>
      <c r="K45" s="136" t="str">
        <f>VLOOKUP(E45,VIP!$A$2:$O16010,6,0)</f>
        <v>SI</v>
      </c>
      <c r="L45" s="142" t="s">
        <v>2434</v>
      </c>
      <c r="M45" s="216" t="s">
        <v>2533</v>
      </c>
      <c r="N45" s="216" t="s">
        <v>2722</v>
      </c>
      <c r="O45" s="136" t="s">
        <v>2623</v>
      </c>
      <c r="P45" s="136"/>
      <c r="Q45" s="147">
        <v>44439.616724537038</v>
      </c>
    </row>
    <row r="46" spans="1:17" ht="18" x14ac:dyDescent="0.25">
      <c r="A46" s="136" t="str">
        <f>VLOOKUP(E46,'LISTADO ATM'!$A$2:$C$901,3,0)</f>
        <v>NORTE</v>
      </c>
      <c r="B46" s="126">
        <v>3336006647</v>
      </c>
      <c r="C46" s="96">
        <v>44438.529293981483</v>
      </c>
      <c r="D46" s="96" t="s">
        <v>2460</v>
      </c>
      <c r="E46" s="126">
        <v>285</v>
      </c>
      <c r="F46" s="136" t="str">
        <f>VLOOKUP(E46,VIP!$A$2:$O15589,2,0)</f>
        <v>DRBR285</v>
      </c>
      <c r="G46" s="136" t="str">
        <f>VLOOKUP(E46,'LISTADO ATM'!$A$2:$B$900,2,0)</f>
        <v xml:space="preserve">ATM Oficina Camino Real (Puerto Plata) </v>
      </c>
      <c r="H46" s="136" t="str">
        <f>VLOOKUP(E46,VIP!$A$2:$O20550,7,FALSE)</f>
        <v>Si</v>
      </c>
      <c r="I46" s="136" t="str">
        <f>VLOOKUP(E46,VIP!$A$2:$O12515,8,FALSE)</f>
        <v>Si</v>
      </c>
      <c r="J46" s="136" t="str">
        <f>VLOOKUP(E46,VIP!$A$2:$O12465,8,FALSE)</f>
        <v>Si</v>
      </c>
      <c r="K46" s="136" t="str">
        <f>VLOOKUP(E46,VIP!$A$2:$O16039,6,0)</f>
        <v>NO</v>
      </c>
      <c r="L46" s="142" t="s">
        <v>2434</v>
      </c>
      <c r="M46" s="130" t="s">
        <v>2533</v>
      </c>
      <c r="N46" s="216" t="s">
        <v>2722</v>
      </c>
      <c r="O46" s="136" t="s">
        <v>2461</v>
      </c>
      <c r="P46" s="136"/>
      <c r="Q46" s="147">
        <v>44439.435729166667</v>
      </c>
    </row>
    <row r="47" spans="1:17" ht="18" x14ac:dyDescent="0.25">
      <c r="A47" s="136" t="str">
        <f>VLOOKUP(E47,'LISTADO ATM'!$A$2:$C$901,3,0)</f>
        <v>NORTE</v>
      </c>
      <c r="B47" s="126">
        <v>3336006662</v>
      </c>
      <c r="C47" s="96">
        <v>44438.537893518522</v>
      </c>
      <c r="D47" s="96" t="s">
        <v>2460</v>
      </c>
      <c r="E47" s="126">
        <v>77</v>
      </c>
      <c r="F47" s="136" t="str">
        <f>VLOOKUP(E47,VIP!$A$2:$O15588,2,0)</f>
        <v>DRBR077</v>
      </c>
      <c r="G47" s="136" t="str">
        <f>VLOOKUP(E47,'LISTADO ATM'!$A$2:$B$900,2,0)</f>
        <v xml:space="preserve">ATM Oficina Cruce de Imbert </v>
      </c>
      <c r="H47" s="136" t="str">
        <f>VLOOKUP(E47,VIP!$A$2:$O20549,7,FALSE)</f>
        <v>Si</v>
      </c>
      <c r="I47" s="136" t="str">
        <f>VLOOKUP(E47,VIP!$A$2:$O12514,8,FALSE)</f>
        <v>Si</v>
      </c>
      <c r="J47" s="136" t="str">
        <f>VLOOKUP(E47,VIP!$A$2:$O12464,8,FALSE)</f>
        <v>Si</v>
      </c>
      <c r="K47" s="136" t="str">
        <f>VLOOKUP(E47,VIP!$A$2:$O16038,6,0)</f>
        <v>SI</v>
      </c>
      <c r="L47" s="142" t="s">
        <v>2434</v>
      </c>
      <c r="M47" s="130" t="s">
        <v>2533</v>
      </c>
      <c r="N47" s="216" t="s">
        <v>2722</v>
      </c>
      <c r="O47" s="136" t="s">
        <v>2461</v>
      </c>
      <c r="P47" s="136"/>
      <c r="Q47" s="147">
        <v>44439.435729166667</v>
      </c>
    </row>
    <row r="48" spans="1:17" ht="18" x14ac:dyDescent="0.25">
      <c r="A48" s="136" t="str">
        <f>VLOOKUP(E48,'LISTADO ATM'!$A$2:$C$901,3,0)</f>
        <v>DISTRITO NACIONAL</v>
      </c>
      <c r="B48" s="126">
        <v>3336007184</v>
      </c>
      <c r="C48" s="96">
        <v>44438.702175925922</v>
      </c>
      <c r="D48" s="96" t="s">
        <v>2460</v>
      </c>
      <c r="E48" s="126">
        <v>231</v>
      </c>
      <c r="F48" s="136" t="str">
        <f>VLOOKUP(E48,VIP!$A$2:$O15572,2,0)</f>
        <v>DRBR231</v>
      </c>
      <c r="G48" s="136" t="str">
        <f>VLOOKUP(E48,'LISTADO ATM'!$A$2:$B$900,2,0)</f>
        <v xml:space="preserve">ATM Oficina Zona Oriental </v>
      </c>
      <c r="H48" s="136" t="str">
        <f>VLOOKUP(E48,VIP!$A$2:$O20533,7,FALSE)</f>
        <v>Si</v>
      </c>
      <c r="I48" s="136" t="str">
        <f>VLOOKUP(E48,VIP!$A$2:$O12498,8,FALSE)</f>
        <v>Si</v>
      </c>
      <c r="J48" s="136" t="str">
        <f>VLOOKUP(E48,VIP!$A$2:$O12448,8,FALSE)</f>
        <v>Si</v>
      </c>
      <c r="K48" s="136" t="str">
        <f>VLOOKUP(E48,VIP!$A$2:$O16022,6,0)</f>
        <v>SI</v>
      </c>
      <c r="L48" s="142" t="s">
        <v>2434</v>
      </c>
      <c r="M48" s="216" t="s">
        <v>2533</v>
      </c>
      <c r="N48" s="216" t="s">
        <v>2722</v>
      </c>
      <c r="O48" s="136" t="s">
        <v>2461</v>
      </c>
      <c r="P48" s="95"/>
      <c r="Q48" s="147">
        <v>44439.616724537038</v>
      </c>
    </row>
    <row r="49" spans="1:17" ht="18" x14ac:dyDescent="0.25">
      <c r="A49" s="136" t="str">
        <f>VLOOKUP(E49,'LISTADO ATM'!$A$2:$C$901,3,0)</f>
        <v>DISTRITO NACIONAL</v>
      </c>
      <c r="B49" s="126">
        <v>3336007331</v>
      </c>
      <c r="C49" s="96">
        <v>44436.637708333335</v>
      </c>
      <c r="D49" s="96" t="s">
        <v>2441</v>
      </c>
      <c r="E49" s="126">
        <v>993</v>
      </c>
      <c r="F49" s="136" t="str">
        <f>VLOOKUP(E49,VIP!$A$2:$O15569,2,0)</f>
        <v>DRBR993</v>
      </c>
      <c r="G49" s="136" t="str">
        <f>VLOOKUP(E49,'LISTADO ATM'!$A$2:$B$900,2,0)</f>
        <v xml:space="preserve">ATM Centro Medico Integral II </v>
      </c>
      <c r="H49" s="136" t="str">
        <f>VLOOKUP(E49,VIP!$A$2:$O20530,7,FALSE)</f>
        <v>Si</v>
      </c>
      <c r="I49" s="136" t="str">
        <f>VLOOKUP(E49,VIP!$A$2:$O12495,8,FALSE)</f>
        <v>Si</v>
      </c>
      <c r="J49" s="136" t="str">
        <f>VLOOKUP(E49,VIP!$A$2:$O12445,8,FALSE)</f>
        <v>Si</v>
      </c>
      <c r="K49" s="136" t="str">
        <f>VLOOKUP(E49,VIP!$A$2:$O16019,6,0)</f>
        <v>NO</v>
      </c>
      <c r="L49" s="142" t="s">
        <v>2434</v>
      </c>
      <c r="M49" s="216" t="s">
        <v>2533</v>
      </c>
      <c r="N49" s="216" t="s">
        <v>2722</v>
      </c>
      <c r="O49" s="136" t="s">
        <v>2445</v>
      </c>
      <c r="P49" s="136"/>
      <c r="Q49" s="147">
        <v>44439.616724537038</v>
      </c>
    </row>
    <row r="50" spans="1:17" ht="18" x14ac:dyDescent="0.25">
      <c r="A50" s="136" t="str">
        <f>VLOOKUP(E50,'LISTADO ATM'!$A$2:$C$901,3,0)</f>
        <v>NORTE</v>
      </c>
      <c r="B50" s="126">
        <v>3336007338</v>
      </c>
      <c r="C50" s="96">
        <v>44438.550266203703</v>
      </c>
      <c r="D50" s="96" t="s">
        <v>2626</v>
      </c>
      <c r="E50" s="126">
        <v>864</v>
      </c>
      <c r="F50" s="136" t="str">
        <f>VLOOKUP(E50,VIP!$A$2:$O15587,2,0)</f>
        <v>DRBR864</v>
      </c>
      <c r="G50" s="136" t="str">
        <f>VLOOKUP(E50,'LISTADO ATM'!$A$2:$B$900,2,0)</f>
        <v xml:space="preserve">ATM Palmares Mall (San Francisco) </v>
      </c>
      <c r="H50" s="136" t="str">
        <f>VLOOKUP(E50,VIP!$A$2:$O20548,7,FALSE)</f>
        <v>Si</v>
      </c>
      <c r="I50" s="136" t="str">
        <f>VLOOKUP(E50,VIP!$A$2:$O12513,8,FALSE)</f>
        <v>Si</v>
      </c>
      <c r="J50" s="136" t="str">
        <f>VLOOKUP(E50,VIP!$A$2:$O12463,8,FALSE)</f>
        <v>Si</v>
      </c>
      <c r="K50" s="136" t="str">
        <f>VLOOKUP(E50,VIP!$A$2:$O16037,6,0)</f>
        <v>NO</v>
      </c>
      <c r="L50" s="142" t="s">
        <v>2434</v>
      </c>
      <c r="M50" s="130" t="s">
        <v>2533</v>
      </c>
      <c r="N50" s="95" t="s">
        <v>2444</v>
      </c>
      <c r="O50" s="136" t="s">
        <v>2627</v>
      </c>
      <c r="P50" s="136"/>
      <c r="Q50" s="147">
        <v>44439.435729166667</v>
      </c>
    </row>
    <row r="51" spans="1:17" ht="18" x14ac:dyDescent="0.25">
      <c r="A51" s="136" t="str">
        <f>VLOOKUP(E51,'LISTADO ATM'!$A$2:$C$901,3,0)</f>
        <v>NORTE</v>
      </c>
      <c r="B51" s="126">
        <v>3336007376</v>
      </c>
      <c r="C51" s="96">
        <v>44438.845833333333</v>
      </c>
      <c r="D51" s="96" t="s">
        <v>2460</v>
      </c>
      <c r="E51" s="126">
        <v>645</v>
      </c>
      <c r="F51" s="136" t="str">
        <f>VLOOKUP(E51,VIP!$A$2:$O15576,2,0)</f>
        <v>DRBR329</v>
      </c>
      <c r="G51" s="136" t="str">
        <f>VLOOKUP(E51,'LISTADO ATM'!$A$2:$B$900,2,0)</f>
        <v xml:space="preserve">ATM UNP Cabrera </v>
      </c>
      <c r="H51" s="136" t="str">
        <f>VLOOKUP(E51,VIP!$A$2:$O20537,7,FALSE)</f>
        <v>Si</v>
      </c>
      <c r="I51" s="136" t="str">
        <f>VLOOKUP(E51,VIP!$A$2:$O12502,8,FALSE)</f>
        <v>Si</v>
      </c>
      <c r="J51" s="136" t="str">
        <f>VLOOKUP(E51,VIP!$A$2:$O12452,8,FALSE)</f>
        <v>Si</v>
      </c>
      <c r="K51" s="136" t="str">
        <f>VLOOKUP(E51,VIP!$A$2:$O16026,6,0)</f>
        <v>NO</v>
      </c>
      <c r="L51" s="142" t="s">
        <v>2434</v>
      </c>
      <c r="M51" s="216" t="s">
        <v>2533</v>
      </c>
      <c r="N51" s="95" t="s">
        <v>2444</v>
      </c>
      <c r="O51" s="136" t="s">
        <v>2461</v>
      </c>
      <c r="P51" s="95"/>
      <c r="Q51" s="147">
        <v>44439.616724537038</v>
      </c>
    </row>
    <row r="52" spans="1:17" ht="18" x14ac:dyDescent="0.25">
      <c r="A52" s="136" t="str">
        <f>VLOOKUP(E52,'LISTADO ATM'!$A$2:$C$901,3,0)</f>
        <v>SUR</v>
      </c>
      <c r="B52" s="126">
        <v>3336007412</v>
      </c>
      <c r="C52" s="96">
        <v>44438.914814814816</v>
      </c>
      <c r="D52" s="96" t="s">
        <v>2460</v>
      </c>
      <c r="E52" s="126">
        <v>962</v>
      </c>
      <c r="F52" s="136" t="str">
        <f>VLOOKUP(E52,VIP!$A$2:$O15576,2,0)</f>
        <v>DRBR962</v>
      </c>
      <c r="G52" s="136" t="str">
        <f>VLOOKUP(E52,'LISTADO ATM'!$A$2:$B$900,2,0)</f>
        <v xml:space="preserve">ATM Oficina Villa Ofelia II (San Juan) </v>
      </c>
      <c r="H52" s="136" t="str">
        <f>VLOOKUP(E52,VIP!$A$2:$O20537,7,FALSE)</f>
        <v>Si</v>
      </c>
      <c r="I52" s="136" t="str">
        <f>VLOOKUP(E52,VIP!$A$2:$O12502,8,FALSE)</f>
        <v>Si</v>
      </c>
      <c r="J52" s="136" t="str">
        <f>VLOOKUP(E52,VIP!$A$2:$O12452,8,FALSE)</f>
        <v>Si</v>
      </c>
      <c r="K52" s="136" t="str">
        <f>VLOOKUP(E52,VIP!$A$2:$O16026,6,0)</f>
        <v>NO</v>
      </c>
      <c r="L52" s="142" t="s">
        <v>2434</v>
      </c>
      <c r="M52" s="216" t="s">
        <v>2533</v>
      </c>
      <c r="N52" s="216" t="s">
        <v>2722</v>
      </c>
      <c r="O52" s="136" t="s">
        <v>2461</v>
      </c>
      <c r="P52" s="95"/>
      <c r="Q52" s="147">
        <v>44439.616724537038</v>
      </c>
    </row>
    <row r="53" spans="1:17" ht="18" x14ac:dyDescent="0.25">
      <c r="A53" s="136" t="str">
        <f>VLOOKUP(E53,'LISTADO ATM'!$A$2:$C$901,3,0)</f>
        <v>NORTE</v>
      </c>
      <c r="B53" s="126" t="s">
        <v>2660</v>
      </c>
      <c r="C53" s="96">
        <v>44439.096701388888</v>
      </c>
      <c r="D53" s="96" t="s">
        <v>2460</v>
      </c>
      <c r="E53" s="126">
        <v>383</v>
      </c>
      <c r="F53" s="136" t="str">
        <f>VLOOKUP(E53,VIP!$A$2:$O15599,2,0)</f>
        <v>DRBR383</v>
      </c>
      <c r="G53" s="136" t="str">
        <f>VLOOKUP(E53,'LISTADO ATM'!$A$2:$B$900,2,0)</f>
        <v>ATM S/M Daniel (Dajabón)</v>
      </c>
      <c r="H53" s="136" t="str">
        <f>VLOOKUP(E53,VIP!$A$2:$O20560,7,FALSE)</f>
        <v>N/A</v>
      </c>
      <c r="I53" s="136" t="str">
        <f>VLOOKUP(E53,VIP!$A$2:$O12525,8,FALSE)</f>
        <v>N/A</v>
      </c>
      <c r="J53" s="136" t="str">
        <f>VLOOKUP(E53,VIP!$A$2:$O12475,8,FALSE)</f>
        <v>N/A</v>
      </c>
      <c r="K53" s="136" t="str">
        <f>VLOOKUP(E53,VIP!$A$2:$O16049,6,0)</f>
        <v>N/A</v>
      </c>
      <c r="L53" s="142" t="s">
        <v>2434</v>
      </c>
      <c r="M53" s="216" t="s">
        <v>2533</v>
      </c>
      <c r="N53" s="95" t="s">
        <v>2444</v>
      </c>
      <c r="O53" s="136" t="s">
        <v>2677</v>
      </c>
      <c r="P53" s="95"/>
      <c r="Q53" s="147">
        <v>44439.616724537038</v>
      </c>
    </row>
    <row r="54" spans="1:17" ht="18" x14ac:dyDescent="0.25">
      <c r="A54" s="136" t="str">
        <f>VLOOKUP(E54,'LISTADO ATM'!$A$2:$C$901,3,0)</f>
        <v>NORTE</v>
      </c>
      <c r="B54" s="126" t="s">
        <v>2658</v>
      </c>
      <c r="C54" s="96">
        <v>44439.104687500003</v>
      </c>
      <c r="D54" s="96" t="s">
        <v>2626</v>
      </c>
      <c r="E54" s="126">
        <v>664</v>
      </c>
      <c r="F54" s="136" t="str">
        <f>VLOOKUP(E54,VIP!$A$2:$O15597,2,0)</f>
        <v>DRBR664</v>
      </c>
      <c r="G54" s="136" t="str">
        <f>VLOOKUP(E54,'LISTADO ATM'!$A$2:$B$900,2,0)</f>
        <v>ATM S/M Asfer (Constanza)</v>
      </c>
      <c r="H54" s="136" t="str">
        <f>VLOOKUP(E54,VIP!$A$2:$O20558,7,FALSE)</f>
        <v>N/A</v>
      </c>
      <c r="I54" s="136" t="str">
        <f>VLOOKUP(E54,VIP!$A$2:$O12523,8,FALSE)</f>
        <v>N/A</v>
      </c>
      <c r="J54" s="136" t="str">
        <f>VLOOKUP(E54,VIP!$A$2:$O12473,8,FALSE)</f>
        <v>N/A</v>
      </c>
      <c r="K54" s="136" t="str">
        <f>VLOOKUP(E54,VIP!$A$2:$O16047,6,0)</f>
        <v>N/A</v>
      </c>
      <c r="L54" s="142" t="s">
        <v>2434</v>
      </c>
      <c r="M54" s="130" t="s">
        <v>2533</v>
      </c>
      <c r="N54" s="95" t="s">
        <v>2444</v>
      </c>
      <c r="O54" s="136" t="s">
        <v>2627</v>
      </c>
      <c r="P54" s="95"/>
      <c r="Q54" s="147">
        <v>44439.435729166667</v>
      </c>
    </row>
    <row r="55" spans="1:17" ht="18" x14ac:dyDescent="0.25">
      <c r="A55" s="136" t="str">
        <f>VLOOKUP(E55,'LISTADO ATM'!$A$2:$C$901,3,0)</f>
        <v>SUR</v>
      </c>
      <c r="B55" s="126" t="s">
        <v>2653</v>
      </c>
      <c r="C55" s="96">
        <v>44439.122407407405</v>
      </c>
      <c r="D55" s="96" t="s">
        <v>2441</v>
      </c>
      <c r="E55" s="126">
        <v>825</v>
      </c>
      <c r="F55" s="136" t="str">
        <f>VLOOKUP(E55,VIP!$A$2:$O15592,2,0)</f>
        <v>DRBR825</v>
      </c>
      <c r="G55" s="136" t="str">
        <f>VLOOKUP(E55,'LISTADO ATM'!$A$2:$B$900,2,0)</f>
        <v xml:space="preserve">ATM Estacion Eco Cibeles (Las Matas de Farfán) </v>
      </c>
      <c r="H55" s="136" t="str">
        <f>VLOOKUP(E55,VIP!$A$2:$O20553,7,FALSE)</f>
        <v>Si</v>
      </c>
      <c r="I55" s="136" t="str">
        <f>VLOOKUP(E55,VIP!$A$2:$O12518,8,FALSE)</f>
        <v>Si</v>
      </c>
      <c r="J55" s="136" t="str">
        <f>VLOOKUP(E55,VIP!$A$2:$O12468,8,FALSE)</f>
        <v>Si</v>
      </c>
      <c r="K55" s="136" t="str">
        <f>VLOOKUP(E55,VIP!$A$2:$O16042,6,0)</f>
        <v>NO</v>
      </c>
      <c r="L55" s="142" t="s">
        <v>2434</v>
      </c>
      <c r="M55" s="216" t="s">
        <v>2533</v>
      </c>
      <c r="N55" s="216" t="s">
        <v>2722</v>
      </c>
      <c r="O55" s="136" t="s">
        <v>2445</v>
      </c>
      <c r="P55" s="95"/>
      <c r="Q55" s="147">
        <v>44439.616724537038</v>
      </c>
    </row>
    <row r="56" spans="1:17" ht="18" x14ac:dyDescent="0.25">
      <c r="A56" s="136" t="str">
        <f>VLOOKUP(E56,'LISTADO ATM'!$A$2:$C$901,3,0)</f>
        <v>DISTRITO NACIONAL</v>
      </c>
      <c r="B56" s="126" t="s">
        <v>2683</v>
      </c>
      <c r="C56" s="96">
        <v>44439.322546296295</v>
      </c>
      <c r="D56" s="96" t="s">
        <v>2460</v>
      </c>
      <c r="E56" s="126">
        <v>717</v>
      </c>
      <c r="F56" s="136" t="str">
        <f>VLOOKUP(E56,VIP!$A$2:$O15577,2,0)</f>
        <v>DRBR24K</v>
      </c>
      <c r="G56" s="136" t="str">
        <f>VLOOKUP(E56,'LISTADO ATM'!$A$2:$B$900,2,0)</f>
        <v xml:space="preserve">ATM Oficina Los Alcarrizos </v>
      </c>
      <c r="H56" s="136" t="str">
        <f>VLOOKUP(E56,VIP!$A$2:$O20538,7,FALSE)</f>
        <v>Si</v>
      </c>
      <c r="I56" s="136" t="str">
        <f>VLOOKUP(E56,VIP!$A$2:$O12503,8,FALSE)</f>
        <v>Si</v>
      </c>
      <c r="J56" s="136" t="str">
        <f>VLOOKUP(E56,VIP!$A$2:$O12453,8,FALSE)</f>
        <v>Si</v>
      </c>
      <c r="K56" s="136" t="str">
        <f>VLOOKUP(E56,VIP!$A$2:$O16027,6,0)</f>
        <v>SI</v>
      </c>
      <c r="L56" s="142" t="s">
        <v>2434</v>
      </c>
      <c r="M56" s="216" t="s">
        <v>2533</v>
      </c>
      <c r="N56" s="216" t="s">
        <v>2722</v>
      </c>
      <c r="O56" s="136" t="s">
        <v>2685</v>
      </c>
      <c r="P56" s="95"/>
      <c r="Q56" s="147">
        <v>44439.616724537038</v>
      </c>
    </row>
    <row r="57" spans="1:17" ht="18" x14ac:dyDescent="0.25">
      <c r="A57" s="136" t="str">
        <f>VLOOKUP(E57,'LISTADO ATM'!$A$2:$C$901,3,0)</f>
        <v>DISTRITO NACIONAL</v>
      </c>
      <c r="B57" s="126" t="s">
        <v>2720</v>
      </c>
      <c r="C57" s="96">
        <v>44439.37599537037</v>
      </c>
      <c r="D57" s="96" t="s">
        <v>2460</v>
      </c>
      <c r="E57" s="126">
        <v>39</v>
      </c>
      <c r="F57" s="136" t="str">
        <f>VLOOKUP(E57,VIP!$A$2:$O15598,2,0)</f>
        <v>DRBR039</v>
      </c>
      <c r="G57" s="136" t="str">
        <f>VLOOKUP(E57,'LISTADO ATM'!$A$2:$B$900,2,0)</f>
        <v xml:space="preserve">ATM Oficina Ovando </v>
      </c>
      <c r="H57" s="136" t="str">
        <f>VLOOKUP(E57,VIP!$A$2:$O20559,7,FALSE)</f>
        <v>Si</v>
      </c>
      <c r="I57" s="136" t="str">
        <f>VLOOKUP(E57,VIP!$A$2:$O12524,8,FALSE)</f>
        <v>No</v>
      </c>
      <c r="J57" s="136" t="str">
        <f>VLOOKUP(E57,VIP!$A$2:$O12474,8,FALSE)</f>
        <v>No</v>
      </c>
      <c r="K57" s="136" t="str">
        <f>VLOOKUP(E57,VIP!$A$2:$O16048,6,0)</f>
        <v>NO</v>
      </c>
      <c r="L57" s="142" t="s">
        <v>2434</v>
      </c>
      <c r="M57" s="130" t="s">
        <v>2533</v>
      </c>
      <c r="N57" s="216" t="s">
        <v>2722</v>
      </c>
      <c r="O57" s="136" t="s">
        <v>2685</v>
      </c>
      <c r="P57" s="95"/>
      <c r="Q57" s="129" t="s">
        <v>2434</v>
      </c>
    </row>
    <row r="58" spans="1:17" ht="18" x14ac:dyDescent="0.25">
      <c r="A58" s="136" t="str">
        <f>VLOOKUP(E58,'LISTADO ATM'!$A$2:$C$901,3,0)</f>
        <v>NORTE</v>
      </c>
      <c r="B58" s="126" t="s">
        <v>2772</v>
      </c>
      <c r="C58" s="96">
        <v>44439.458715277775</v>
      </c>
      <c r="D58" s="96" t="s">
        <v>2460</v>
      </c>
      <c r="E58" s="126">
        <v>888</v>
      </c>
      <c r="F58" s="136" t="str">
        <f>VLOOKUP(E58,VIP!$A$2:$O15600,2,0)</f>
        <v>DRBR888</v>
      </c>
      <c r="G58" s="136" t="str">
        <f>VLOOKUP(E58,'LISTADO ATM'!$A$2:$B$900,2,0)</f>
        <v>ATM Oficina galeria 56 II (SFM)</v>
      </c>
      <c r="H58" s="136" t="str">
        <f>VLOOKUP(E58,VIP!$A$2:$O20561,7,FALSE)</f>
        <v>Si</v>
      </c>
      <c r="I58" s="136" t="str">
        <f>VLOOKUP(E58,VIP!$A$2:$O12526,8,FALSE)</f>
        <v>Si</v>
      </c>
      <c r="J58" s="136" t="str">
        <f>VLOOKUP(E58,VIP!$A$2:$O12476,8,FALSE)</f>
        <v>Si</v>
      </c>
      <c r="K58" s="136" t="str">
        <f>VLOOKUP(E58,VIP!$A$2:$O16050,6,0)</f>
        <v>SI</v>
      </c>
      <c r="L58" s="142" t="s">
        <v>2434</v>
      </c>
      <c r="M58" s="216" t="s">
        <v>2533</v>
      </c>
      <c r="N58" s="95" t="s">
        <v>2444</v>
      </c>
      <c r="O58" s="136" t="s">
        <v>2461</v>
      </c>
      <c r="P58" s="95"/>
      <c r="Q58" s="147">
        <v>44439.616724537038</v>
      </c>
    </row>
    <row r="59" spans="1:17" ht="18" x14ac:dyDescent="0.25">
      <c r="A59" s="136" t="str">
        <f>VLOOKUP(E59,'LISTADO ATM'!$A$2:$C$901,3,0)</f>
        <v>NORTE</v>
      </c>
      <c r="B59" s="126" t="s">
        <v>2771</v>
      </c>
      <c r="C59" s="96">
        <v>44439.464108796295</v>
      </c>
      <c r="D59" s="96" t="s">
        <v>2626</v>
      </c>
      <c r="E59" s="126">
        <v>604</v>
      </c>
      <c r="F59" s="136" t="str">
        <f>VLOOKUP(E59,VIP!$A$2:$O15599,2,0)</f>
        <v>DRBR401</v>
      </c>
      <c r="G59" s="136" t="str">
        <f>VLOOKUP(E59,'LISTADO ATM'!$A$2:$B$900,2,0)</f>
        <v xml:space="preserve">ATM Oficina Estancia Nueva (Moca) </v>
      </c>
      <c r="H59" s="136" t="str">
        <f>VLOOKUP(E59,VIP!$A$2:$O20560,7,FALSE)</f>
        <v>Si</v>
      </c>
      <c r="I59" s="136" t="str">
        <f>VLOOKUP(E59,VIP!$A$2:$O12525,8,FALSE)</f>
        <v>Si</v>
      </c>
      <c r="J59" s="136" t="str">
        <f>VLOOKUP(E59,VIP!$A$2:$O12475,8,FALSE)</f>
        <v>Si</v>
      </c>
      <c r="K59" s="136" t="str">
        <f>VLOOKUP(E59,VIP!$A$2:$O16049,6,0)</f>
        <v>NO</v>
      </c>
      <c r="L59" s="142" t="s">
        <v>2434</v>
      </c>
      <c r="M59" s="216" t="s">
        <v>2533</v>
      </c>
      <c r="N59" s="95" t="s">
        <v>2444</v>
      </c>
      <c r="O59" s="136" t="s">
        <v>2627</v>
      </c>
      <c r="P59" s="95"/>
      <c r="Q59" s="147">
        <v>44439.616724537038</v>
      </c>
    </row>
    <row r="60" spans="1:17" ht="18" x14ac:dyDescent="0.25">
      <c r="A60" s="136" t="str">
        <f>VLOOKUP(E60,'LISTADO ATM'!$A$2:$C$901,3,0)</f>
        <v>DISTRITO NACIONAL</v>
      </c>
      <c r="B60" s="126" t="s">
        <v>2768</v>
      </c>
      <c r="C60" s="96">
        <v>44439.527002314811</v>
      </c>
      <c r="D60" s="96" t="s">
        <v>2441</v>
      </c>
      <c r="E60" s="126">
        <v>547</v>
      </c>
      <c r="F60" s="136" t="str">
        <f>VLOOKUP(E60,VIP!$A$2:$O15596,2,0)</f>
        <v>DRBR16B</v>
      </c>
      <c r="G60" s="136" t="str">
        <f>VLOOKUP(E60,'LISTADO ATM'!$A$2:$B$900,2,0)</f>
        <v xml:space="preserve">ATM Plaza Lama Herrera </v>
      </c>
      <c r="H60" s="136" t="str">
        <f>VLOOKUP(E60,VIP!$A$2:$O20557,7,FALSE)</f>
        <v>Si</v>
      </c>
      <c r="I60" s="136" t="str">
        <f>VLOOKUP(E60,VIP!$A$2:$O12522,8,FALSE)</f>
        <v>Si</v>
      </c>
      <c r="J60" s="136" t="str">
        <f>VLOOKUP(E60,VIP!$A$2:$O12472,8,FALSE)</f>
        <v>Si</v>
      </c>
      <c r="K60" s="136" t="str">
        <f>VLOOKUP(E60,VIP!$A$2:$O16046,6,0)</f>
        <v>NO</v>
      </c>
      <c r="L60" s="142" t="s">
        <v>2434</v>
      </c>
      <c r="M60" s="216" t="s">
        <v>2533</v>
      </c>
      <c r="N60" s="216" t="s">
        <v>2722</v>
      </c>
      <c r="O60" s="136" t="s">
        <v>2445</v>
      </c>
      <c r="P60" s="95"/>
      <c r="Q60" s="147">
        <v>44439.616724537038</v>
      </c>
    </row>
    <row r="61" spans="1:17" ht="18" x14ac:dyDescent="0.25">
      <c r="A61" s="136" t="str">
        <f>VLOOKUP(E61,'LISTADO ATM'!$A$2:$C$901,3,0)</f>
        <v>DISTRITO NACIONAL</v>
      </c>
      <c r="B61" s="126" t="s">
        <v>2695</v>
      </c>
      <c r="C61" s="96">
        <v>44439.429791666669</v>
      </c>
      <c r="D61" s="96" t="s">
        <v>2174</v>
      </c>
      <c r="E61" s="126">
        <v>951</v>
      </c>
      <c r="F61" s="136" t="str">
        <f>VLOOKUP(E61,VIP!$A$2:$O15574,2,0)</f>
        <v>DRBR203</v>
      </c>
      <c r="G61" s="136" t="str">
        <f>VLOOKUP(E61,'LISTADO ATM'!$A$2:$B$900,2,0)</f>
        <v xml:space="preserve">ATM Oficina Plaza Haché JFK </v>
      </c>
      <c r="H61" s="136" t="str">
        <f>VLOOKUP(E61,VIP!$A$2:$O20535,7,FALSE)</f>
        <v>Si</v>
      </c>
      <c r="I61" s="136" t="str">
        <f>VLOOKUP(E61,VIP!$A$2:$O12500,8,FALSE)</f>
        <v>Si</v>
      </c>
      <c r="J61" s="136" t="str">
        <f>VLOOKUP(E61,VIP!$A$2:$O12450,8,FALSE)</f>
        <v>Si</v>
      </c>
      <c r="K61" s="136" t="str">
        <f>VLOOKUP(E61,VIP!$A$2:$O16024,6,0)</f>
        <v>NO</v>
      </c>
      <c r="L61" s="142" t="s">
        <v>2632</v>
      </c>
      <c r="M61" s="216" t="s">
        <v>2533</v>
      </c>
      <c r="N61" s="95" t="s">
        <v>2444</v>
      </c>
      <c r="O61" s="136" t="s">
        <v>2446</v>
      </c>
      <c r="P61" s="95" t="s">
        <v>2745</v>
      </c>
      <c r="Q61" s="147">
        <v>44439.616724537038</v>
      </c>
    </row>
    <row r="62" spans="1:17" ht="18" x14ac:dyDescent="0.25">
      <c r="A62" s="136" t="str">
        <f>VLOOKUP(E62,'LISTADO ATM'!$A$2:$C$901,3,0)</f>
        <v>DISTRITO NACIONAL</v>
      </c>
      <c r="B62" s="126">
        <v>3336006768</v>
      </c>
      <c r="C62" s="96">
        <v>44438.587708333333</v>
      </c>
      <c r="D62" s="96" t="s">
        <v>2174</v>
      </c>
      <c r="E62" s="126">
        <v>147</v>
      </c>
      <c r="F62" s="136" t="str">
        <f>VLOOKUP(E62,VIP!$A$2:$O15575,2,0)</f>
        <v>DRBR147</v>
      </c>
      <c r="G62" s="136" t="str">
        <f>VLOOKUP(E62,'LISTADO ATM'!$A$2:$B$900,2,0)</f>
        <v xml:space="preserve">ATM Kiosco Megacentro I </v>
      </c>
      <c r="H62" s="136" t="str">
        <f>VLOOKUP(E62,VIP!$A$2:$O20536,7,FALSE)</f>
        <v>Si</v>
      </c>
      <c r="I62" s="136" t="str">
        <f>VLOOKUP(E62,VIP!$A$2:$O12501,8,FALSE)</f>
        <v>Si</v>
      </c>
      <c r="J62" s="136" t="str">
        <f>VLOOKUP(E62,VIP!$A$2:$O12451,8,FALSE)</f>
        <v>Si</v>
      </c>
      <c r="K62" s="136" t="str">
        <f>VLOOKUP(E62,VIP!$A$2:$O16025,6,0)</f>
        <v>NO</v>
      </c>
      <c r="L62" s="142" t="s">
        <v>2624</v>
      </c>
      <c r="M62" s="216" t="s">
        <v>2533</v>
      </c>
      <c r="N62" s="216" t="s">
        <v>2722</v>
      </c>
      <c r="O62" s="136" t="s">
        <v>2446</v>
      </c>
      <c r="P62" s="95"/>
      <c r="Q62" s="147">
        <v>44439.616724537038</v>
      </c>
    </row>
    <row r="63" spans="1:17" ht="18" x14ac:dyDescent="0.25">
      <c r="A63" s="136" t="str">
        <f>VLOOKUP(E63,'LISTADO ATM'!$A$2:$C$901,3,0)</f>
        <v>SUR</v>
      </c>
      <c r="B63" s="126">
        <v>3336006777</v>
      </c>
      <c r="C63" s="96">
        <v>44438.589826388888</v>
      </c>
      <c r="D63" s="96" t="s">
        <v>2174</v>
      </c>
      <c r="E63" s="126">
        <v>89</v>
      </c>
      <c r="F63" s="136" t="str">
        <f>VLOOKUP(E63,VIP!$A$2:$O15571,2,0)</f>
        <v>DRBR089</v>
      </c>
      <c r="G63" s="136" t="str">
        <f>VLOOKUP(E63,'LISTADO ATM'!$A$2:$B$900,2,0)</f>
        <v xml:space="preserve">ATM UNP El Cercado (San Juan) </v>
      </c>
      <c r="H63" s="136" t="str">
        <f>VLOOKUP(E63,VIP!$A$2:$O20532,7,FALSE)</f>
        <v>Si</v>
      </c>
      <c r="I63" s="136" t="str">
        <f>VLOOKUP(E63,VIP!$A$2:$O12497,8,FALSE)</f>
        <v>Si</v>
      </c>
      <c r="J63" s="136" t="str">
        <f>VLOOKUP(E63,VIP!$A$2:$O12447,8,FALSE)</f>
        <v>Si</v>
      </c>
      <c r="K63" s="136" t="str">
        <f>VLOOKUP(E63,VIP!$A$2:$O16021,6,0)</f>
        <v>NO</v>
      </c>
      <c r="L63" s="142" t="s">
        <v>2624</v>
      </c>
      <c r="M63" s="216" t="s">
        <v>2533</v>
      </c>
      <c r="N63" s="95" t="s">
        <v>2444</v>
      </c>
      <c r="O63" s="136" t="s">
        <v>2446</v>
      </c>
      <c r="P63" s="95"/>
      <c r="Q63" s="147">
        <v>44439.616724537038</v>
      </c>
    </row>
    <row r="64" spans="1:17" ht="18" x14ac:dyDescent="0.25">
      <c r="A64" s="136" t="str">
        <f>VLOOKUP(E64,'LISTADO ATM'!$A$2:$C$901,3,0)</f>
        <v>NORTE</v>
      </c>
      <c r="B64" s="126">
        <v>3336006779</v>
      </c>
      <c r="C64" s="96">
        <v>44438.590150462966</v>
      </c>
      <c r="D64" s="96" t="s">
        <v>2175</v>
      </c>
      <c r="E64" s="126">
        <v>402</v>
      </c>
      <c r="F64" s="136" t="str">
        <f>VLOOKUP(E64,VIP!$A$2:$O15570,2,0)</f>
        <v>DRBR402</v>
      </c>
      <c r="G64" s="136" t="str">
        <f>VLOOKUP(E64,'LISTADO ATM'!$A$2:$B$900,2,0)</f>
        <v xml:space="preserve">ATM La Sirena La Vega </v>
      </c>
      <c r="H64" s="136" t="str">
        <f>VLOOKUP(E64,VIP!$A$2:$O20531,7,FALSE)</f>
        <v>Si</v>
      </c>
      <c r="I64" s="136" t="str">
        <f>VLOOKUP(E64,VIP!$A$2:$O12496,8,FALSE)</f>
        <v>Si</v>
      </c>
      <c r="J64" s="136" t="str">
        <f>VLOOKUP(E64,VIP!$A$2:$O12446,8,FALSE)</f>
        <v>Si</v>
      </c>
      <c r="K64" s="136" t="str">
        <f>VLOOKUP(E64,VIP!$A$2:$O16020,6,0)</f>
        <v>NO</v>
      </c>
      <c r="L64" s="142" t="s">
        <v>2624</v>
      </c>
      <c r="M64" s="216" t="s">
        <v>2533</v>
      </c>
      <c r="N64" s="95" t="s">
        <v>2444</v>
      </c>
      <c r="O64" s="136" t="s">
        <v>2581</v>
      </c>
      <c r="P64" s="95"/>
      <c r="Q64" s="147">
        <v>44439.616724537038</v>
      </c>
    </row>
    <row r="65" spans="1:17" ht="18" x14ac:dyDescent="0.25">
      <c r="A65" s="136" t="str">
        <f>VLOOKUP(E65,'LISTADO ATM'!$A$2:$C$901,3,0)</f>
        <v>NORTE</v>
      </c>
      <c r="B65" s="126">
        <v>3336006833</v>
      </c>
      <c r="C65" s="96">
        <v>44438.610810185186</v>
      </c>
      <c r="D65" s="96" t="s">
        <v>2175</v>
      </c>
      <c r="E65" s="126">
        <v>395</v>
      </c>
      <c r="F65" s="136" t="str">
        <f>VLOOKUP(E65,VIP!$A$2:$O15568,2,0)</f>
        <v>DRBR395</v>
      </c>
      <c r="G65" s="136" t="str">
        <f>VLOOKUP(E65,'LISTADO ATM'!$A$2:$B$900,2,0)</f>
        <v xml:space="preserve">ATM UNP Sabana Iglesia </v>
      </c>
      <c r="H65" s="136" t="str">
        <f>VLOOKUP(E65,VIP!$A$2:$O20529,7,FALSE)</f>
        <v>Si</v>
      </c>
      <c r="I65" s="136" t="str">
        <f>VLOOKUP(E65,VIP!$A$2:$O12494,8,FALSE)</f>
        <v>Si</v>
      </c>
      <c r="J65" s="136" t="str">
        <f>VLOOKUP(E65,VIP!$A$2:$O12444,8,FALSE)</f>
        <v>Si</v>
      </c>
      <c r="K65" s="136" t="str">
        <f>VLOOKUP(E65,VIP!$A$2:$O16018,6,0)</f>
        <v>NO</v>
      </c>
      <c r="L65" s="142" t="s">
        <v>2624</v>
      </c>
      <c r="M65" s="130" t="s">
        <v>2533</v>
      </c>
      <c r="N65" s="95" t="s">
        <v>2444</v>
      </c>
      <c r="O65" s="136" t="s">
        <v>2581</v>
      </c>
      <c r="P65" s="95"/>
      <c r="Q65" s="147">
        <v>44439.435729166667</v>
      </c>
    </row>
    <row r="66" spans="1:17" ht="18" x14ac:dyDescent="0.25">
      <c r="A66" s="136" t="str">
        <f>VLOOKUP(E66,'LISTADO ATM'!$A$2:$C$901,3,0)</f>
        <v>NORTE</v>
      </c>
      <c r="B66" s="126">
        <v>3336007416</v>
      </c>
      <c r="C66" s="96">
        <v>44438.929097222222</v>
      </c>
      <c r="D66" s="96" t="s">
        <v>2175</v>
      </c>
      <c r="E66" s="126">
        <v>138</v>
      </c>
      <c r="F66" s="136" t="str">
        <f>VLOOKUP(E66,VIP!$A$2:$O15572,2,0)</f>
        <v>DRBR138</v>
      </c>
      <c r="G66" s="136" t="str">
        <f>VLOOKUP(E66,'LISTADO ATM'!$A$2:$B$900,2,0)</f>
        <v xml:space="preserve">ATM UNP Fantino </v>
      </c>
      <c r="H66" s="136" t="str">
        <f>VLOOKUP(E66,VIP!$A$2:$O20533,7,FALSE)</f>
        <v>Si</v>
      </c>
      <c r="I66" s="136" t="str">
        <f>VLOOKUP(E66,VIP!$A$2:$O12498,8,FALSE)</f>
        <v>Si</v>
      </c>
      <c r="J66" s="136" t="str">
        <f>VLOOKUP(E66,VIP!$A$2:$O12448,8,FALSE)</f>
        <v>Si</v>
      </c>
      <c r="K66" s="136" t="str">
        <f>VLOOKUP(E66,VIP!$A$2:$O16022,6,0)</f>
        <v>NO</v>
      </c>
      <c r="L66" s="142" t="s">
        <v>2624</v>
      </c>
      <c r="M66" s="130" t="s">
        <v>2533</v>
      </c>
      <c r="N66" s="216" t="s">
        <v>2722</v>
      </c>
      <c r="O66" s="136" t="s">
        <v>2581</v>
      </c>
      <c r="P66" s="95"/>
      <c r="Q66" s="147">
        <v>44439.435729166667</v>
      </c>
    </row>
    <row r="67" spans="1:17" ht="18" x14ac:dyDescent="0.25">
      <c r="A67" s="136" t="str">
        <f>VLOOKUP(E67,'LISTADO ATM'!$A$2:$C$901,3,0)</f>
        <v>DISTRITO NACIONAL</v>
      </c>
      <c r="B67" s="126" t="s">
        <v>2719</v>
      </c>
      <c r="C67" s="96">
        <v>44439.41034722222</v>
      </c>
      <c r="D67" s="96" t="s">
        <v>2460</v>
      </c>
      <c r="E67" s="126">
        <v>925</v>
      </c>
      <c r="F67" s="136" t="str">
        <f>VLOOKUP(E67,VIP!$A$2:$O15597,2,0)</f>
        <v>DRBR24L</v>
      </c>
      <c r="G67" s="136" t="str">
        <f>VLOOKUP(E67,'LISTADO ATM'!$A$2:$B$900,2,0)</f>
        <v xml:space="preserve">ATM Oficina Plaza Lama Av. 27 de Febrero </v>
      </c>
      <c r="H67" s="136" t="str">
        <f>VLOOKUP(E67,VIP!$A$2:$O20558,7,FALSE)</f>
        <v>Si</v>
      </c>
      <c r="I67" s="136" t="str">
        <f>VLOOKUP(E67,VIP!$A$2:$O12523,8,FALSE)</f>
        <v>Si</v>
      </c>
      <c r="J67" s="136" t="str">
        <f>VLOOKUP(E67,VIP!$A$2:$O12473,8,FALSE)</f>
        <v>Si</v>
      </c>
      <c r="K67" s="136" t="str">
        <f>VLOOKUP(E67,VIP!$A$2:$O16047,6,0)</f>
        <v>SI</v>
      </c>
      <c r="L67" s="142" t="s">
        <v>2721</v>
      </c>
      <c r="M67" s="130" t="s">
        <v>2533</v>
      </c>
      <c r="N67" s="216" t="s">
        <v>2722</v>
      </c>
      <c r="O67" s="136" t="s">
        <v>2723</v>
      </c>
      <c r="P67" s="130" t="s">
        <v>2724</v>
      </c>
      <c r="Q67" s="148" t="s">
        <v>2721</v>
      </c>
    </row>
    <row r="68" spans="1:17" ht="18" x14ac:dyDescent="0.25">
      <c r="A68" s="136" t="str">
        <f>VLOOKUP(E68,'LISTADO ATM'!$A$2:$C$901,3,0)</f>
        <v>SUR</v>
      </c>
      <c r="B68" s="126" t="s">
        <v>2718</v>
      </c>
      <c r="C68" s="96">
        <v>44439.420023148145</v>
      </c>
      <c r="D68" s="96" t="s">
        <v>2460</v>
      </c>
      <c r="E68" s="126">
        <v>871</v>
      </c>
      <c r="F68" s="136" t="str">
        <f>VLOOKUP(E68,VIP!$A$2:$O15596,2,0)</f>
        <v>DRBR871</v>
      </c>
      <c r="G68" s="136" t="str">
        <f>VLOOKUP(E68,'LISTADO ATM'!$A$2:$B$900,2,0)</f>
        <v>ATM Plaza Cultural San Juan</v>
      </c>
      <c r="H68" s="136" t="str">
        <f>VLOOKUP(E68,VIP!$A$2:$O20557,7,FALSE)</f>
        <v>N/A</v>
      </c>
      <c r="I68" s="136" t="str">
        <f>VLOOKUP(E68,VIP!$A$2:$O12522,8,FALSE)</f>
        <v>N/A</v>
      </c>
      <c r="J68" s="136" t="str">
        <f>VLOOKUP(E68,VIP!$A$2:$O12472,8,FALSE)</f>
        <v>N/A</v>
      </c>
      <c r="K68" s="136" t="str">
        <f>VLOOKUP(E68,VIP!$A$2:$O16046,6,0)</f>
        <v>N/A</v>
      </c>
      <c r="L68" s="142" t="s">
        <v>2721</v>
      </c>
      <c r="M68" s="130" t="s">
        <v>2533</v>
      </c>
      <c r="N68" s="216" t="s">
        <v>2722</v>
      </c>
      <c r="O68" s="136" t="s">
        <v>2723</v>
      </c>
      <c r="P68" s="130" t="s">
        <v>2724</v>
      </c>
      <c r="Q68" s="148" t="s">
        <v>2721</v>
      </c>
    </row>
    <row r="69" spans="1:17" ht="18" x14ac:dyDescent="0.25">
      <c r="A69" s="136" t="str">
        <f>VLOOKUP(E69,'LISTADO ATM'!$A$2:$C$901,3,0)</f>
        <v>SUR</v>
      </c>
      <c r="B69" s="126">
        <v>3336005268</v>
      </c>
      <c r="C69" s="96">
        <v>44436.479861111111</v>
      </c>
      <c r="D69" s="96" t="s">
        <v>2460</v>
      </c>
      <c r="E69" s="126">
        <v>817</v>
      </c>
      <c r="F69" s="136" t="str">
        <f>VLOOKUP(E69,VIP!$A$2:$O15530,2,0)</f>
        <v>DRBR817</v>
      </c>
      <c r="G69" s="136" t="str">
        <f>VLOOKUP(E69,'LISTADO ATM'!$A$2:$B$900,2,0)</f>
        <v xml:space="preserve">ATM Ayuntamiento Sabana Larga (San José de Ocoa) </v>
      </c>
      <c r="H69" s="136" t="str">
        <f>VLOOKUP(E69,VIP!$A$2:$O20491,7,FALSE)</f>
        <v>Si</v>
      </c>
      <c r="I69" s="136" t="str">
        <f>VLOOKUP(E69,VIP!$A$2:$O12456,8,FALSE)</f>
        <v>Si</v>
      </c>
      <c r="J69" s="136" t="str">
        <f>VLOOKUP(E69,VIP!$A$2:$O12406,8,FALSE)</f>
        <v>Si</v>
      </c>
      <c r="K69" s="136" t="str">
        <f>VLOOKUP(E69,VIP!$A$2:$O15980,6,0)</f>
        <v>NO</v>
      </c>
      <c r="L69" s="142" t="s">
        <v>2410</v>
      </c>
      <c r="M69" s="216" t="s">
        <v>2533</v>
      </c>
      <c r="N69" s="95" t="s">
        <v>2444</v>
      </c>
      <c r="O69" s="136" t="s">
        <v>2461</v>
      </c>
      <c r="P69" s="136"/>
      <c r="Q69" s="147">
        <v>44439.616724537038</v>
      </c>
    </row>
    <row r="70" spans="1:17" ht="18" x14ac:dyDescent="0.25">
      <c r="A70" s="136" t="str">
        <f>VLOOKUP(E70,'LISTADO ATM'!$A$2:$C$901,3,0)</f>
        <v>ESTE</v>
      </c>
      <c r="B70" s="126">
        <v>3336005468</v>
      </c>
      <c r="C70" s="96">
        <v>44436.823564814818</v>
      </c>
      <c r="D70" s="96" t="s">
        <v>2460</v>
      </c>
      <c r="E70" s="126">
        <v>399</v>
      </c>
      <c r="F70" s="136" t="str">
        <f>VLOOKUP(E70,VIP!$A$2:$O15533,2,0)</f>
        <v>DRBR399</v>
      </c>
      <c r="G70" s="136" t="str">
        <f>VLOOKUP(E70,'LISTADO ATM'!$A$2:$B$900,2,0)</f>
        <v xml:space="preserve">ATM Oficina La Romana II </v>
      </c>
      <c r="H70" s="136" t="str">
        <f>VLOOKUP(E70,VIP!$A$2:$O20494,7,FALSE)</f>
        <v>Si</v>
      </c>
      <c r="I70" s="136" t="str">
        <f>VLOOKUP(E70,VIP!$A$2:$O12459,8,FALSE)</f>
        <v>Si</v>
      </c>
      <c r="J70" s="136" t="str">
        <f>VLOOKUP(E70,VIP!$A$2:$O12409,8,FALSE)</f>
        <v>Si</v>
      </c>
      <c r="K70" s="136" t="str">
        <f>VLOOKUP(E70,VIP!$A$2:$O15983,6,0)</f>
        <v>NO</v>
      </c>
      <c r="L70" s="142" t="s">
        <v>2410</v>
      </c>
      <c r="M70" s="130" t="s">
        <v>2533</v>
      </c>
      <c r="N70" s="216" t="s">
        <v>2722</v>
      </c>
      <c r="O70" s="136" t="s">
        <v>2623</v>
      </c>
      <c r="P70" s="136"/>
      <c r="Q70" s="147">
        <v>44439.435729166667</v>
      </c>
    </row>
    <row r="71" spans="1:17" ht="18" x14ac:dyDescent="0.25">
      <c r="A71" s="136" t="str">
        <f>VLOOKUP(E71,'LISTADO ATM'!$A$2:$C$901,3,0)</f>
        <v>SUR</v>
      </c>
      <c r="B71" s="126">
        <v>3336005603</v>
      </c>
      <c r="C71" s="96">
        <v>44437.808900462966</v>
      </c>
      <c r="D71" s="96" t="s">
        <v>2460</v>
      </c>
      <c r="E71" s="126">
        <v>829</v>
      </c>
      <c r="F71" s="136" t="str">
        <f>VLOOKUP(E71,VIP!$A$2:$O15567,2,0)</f>
        <v>DRBR829</v>
      </c>
      <c r="G71" s="136" t="str">
        <f>VLOOKUP(E71,'LISTADO ATM'!$A$2:$B$900,2,0)</f>
        <v xml:space="preserve">ATM UNP Multicentro Sirena Baní </v>
      </c>
      <c r="H71" s="136" t="str">
        <f>VLOOKUP(E71,VIP!$A$2:$O20528,7,FALSE)</f>
        <v>Si</v>
      </c>
      <c r="I71" s="136" t="str">
        <f>VLOOKUP(E71,VIP!$A$2:$O12493,8,FALSE)</f>
        <v>Si</v>
      </c>
      <c r="J71" s="136" t="str">
        <f>VLOOKUP(E71,VIP!$A$2:$O12443,8,FALSE)</f>
        <v>Si</v>
      </c>
      <c r="K71" s="136" t="str">
        <f>VLOOKUP(E71,VIP!$A$2:$O16017,6,0)</f>
        <v>NO</v>
      </c>
      <c r="L71" s="142" t="s">
        <v>2410</v>
      </c>
      <c r="M71" s="216" t="s">
        <v>2533</v>
      </c>
      <c r="N71" s="216" t="s">
        <v>2722</v>
      </c>
      <c r="O71" s="136" t="s">
        <v>2623</v>
      </c>
      <c r="P71" s="136"/>
      <c r="Q71" s="147">
        <v>44439.616724537038</v>
      </c>
    </row>
    <row r="72" spans="1:17" ht="18" x14ac:dyDescent="0.25">
      <c r="A72" s="136" t="str">
        <f>VLOOKUP(E72,'LISTADO ATM'!$A$2:$C$901,3,0)</f>
        <v>SUR</v>
      </c>
      <c r="B72" s="126">
        <v>3336006853</v>
      </c>
      <c r="C72" s="96">
        <v>44438.615347222221</v>
      </c>
      <c r="D72" s="96" t="s">
        <v>2441</v>
      </c>
      <c r="E72" s="126">
        <v>252</v>
      </c>
      <c r="F72" s="136" t="str">
        <f>VLOOKUP(E72,VIP!$A$2:$O15584,2,0)</f>
        <v>DRBR252</v>
      </c>
      <c r="G72" s="136" t="str">
        <f>VLOOKUP(E72,'LISTADO ATM'!$A$2:$B$900,2,0)</f>
        <v xml:space="preserve">ATM Banco Agrícola (Barahona) </v>
      </c>
      <c r="H72" s="136" t="str">
        <f>VLOOKUP(E72,VIP!$A$2:$O20545,7,FALSE)</f>
        <v>Si</v>
      </c>
      <c r="I72" s="136" t="str">
        <f>VLOOKUP(E72,VIP!$A$2:$O12510,8,FALSE)</f>
        <v>Si</v>
      </c>
      <c r="J72" s="136" t="str">
        <f>VLOOKUP(E72,VIP!$A$2:$O12460,8,FALSE)</f>
        <v>Si</v>
      </c>
      <c r="K72" s="136" t="str">
        <f>VLOOKUP(E72,VIP!$A$2:$O16034,6,0)</f>
        <v>NO</v>
      </c>
      <c r="L72" s="142" t="s">
        <v>2410</v>
      </c>
      <c r="M72" s="130" t="s">
        <v>2533</v>
      </c>
      <c r="N72" s="216" t="s">
        <v>2722</v>
      </c>
      <c r="O72" s="136" t="s">
        <v>2445</v>
      </c>
      <c r="P72" s="95"/>
      <c r="Q72" s="147">
        <v>44439.435729166667</v>
      </c>
    </row>
    <row r="73" spans="1:17" ht="18" x14ac:dyDescent="0.25">
      <c r="A73" s="136" t="str">
        <f>VLOOKUP(E73,'LISTADO ATM'!$A$2:$C$901,3,0)</f>
        <v>NORTE</v>
      </c>
      <c r="B73" s="126">
        <v>3336007231</v>
      </c>
      <c r="C73" s="96">
        <v>44438.715879629628</v>
      </c>
      <c r="D73" s="96" t="s">
        <v>2626</v>
      </c>
      <c r="E73" s="126">
        <v>171</v>
      </c>
      <c r="F73" s="136" t="str">
        <f>VLOOKUP(E73,VIP!$A$2:$O15569,2,0)</f>
        <v>DRBR171</v>
      </c>
      <c r="G73" s="136" t="str">
        <f>VLOOKUP(E73,'LISTADO ATM'!$A$2:$B$900,2,0)</f>
        <v xml:space="preserve">ATM Oficina Moca </v>
      </c>
      <c r="H73" s="136" t="str">
        <f>VLOOKUP(E73,VIP!$A$2:$O20530,7,FALSE)</f>
        <v>Si</v>
      </c>
      <c r="I73" s="136" t="str">
        <f>VLOOKUP(E73,VIP!$A$2:$O12495,8,FALSE)</f>
        <v>Si</v>
      </c>
      <c r="J73" s="136" t="str">
        <f>VLOOKUP(E73,VIP!$A$2:$O12445,8,FALSE)</f>
        <v>Si</v>
      </c>
      <c r="K73" s="136" t="str">
        <f>VLOOKUP(E73,VIP!$A$2:$O16019,6,0)</f>
        <v>NO</v>
      </c>
      <c r="L73" s="142" t="s">
        <v>2410</v>
      </c>
      <c r="M73" s="216" t="s">
        <v>2533</v>
      </c>
      <c r="N73" s="95" t="s">
        <v>2444</v>
      </c>
      <c r="O73" s="136" t="s">
        <v>2627</v>
      </c>
      <c r="P73" s="95"/>
      <c r="Q73" s="147">
        <v>44439.616724537038</v>
      </c>
    </row>
    <row r="74" spans="1:17" ht="18" x14ac:dyDescent="0.25">
      <c r="A74" s="136" t="str">
        <f>VLOOKUP(E74,'LISTADO ATM'!$A$2:$C$901,3,0)</f>
        <v>DISTRITO NACIONAL</v>
      </c>
      <c r="B74" s="126">
        <v>3336007238</v>
      </c>
      <c r="C74" s="96">
        <v>44438.717916666668</v>
      </c>
      <c r="D74" s="96" t="s">
        <v>2460</v>
      </c>
      <c r="E74" s="126">
        <v>414</v>
      </c>
      <c r="F74" s="136" t="str">
        <f>VLOOKUP(E74,VIP!$A$2:$O15568,2,0)</f>
        <v>DRBR414</v>
      </c>
      <c r="G74" s="136" t="str">
        <f>VLOOKUP(E74,'LISTADO ATM'!$A$2:$B$900,2,0)</f>
        <v>ATM Villa Francisca II</v>
      </c>
      <c r="H74" s="136" t="str">
        <f>VLOOKUP(E74,VIP!$A$2:$O20529,7,FALSE)</f>
        <v>Si</v>
      </c>
      <c r="I74" s="136" t="str">
        <f>VLOOKUP(E74,VIP!$A$2:$O12494,8,FALSE)</f>
        <v>Si</v>
      </c>
      <c r="J74" s="136" t="str">
        <f>VLOOKUP(E74,VIP!$A$2:$O12444,8,FALSE)</f>
        <v>Si</v>
      </c>
      <c r="K74" s="136" t="str">
        <f>VLOOKUP(E74,VIP!$A$2:$O16018,6,0)</f>
        <v>SI</v>
      </c>
      <c r="L74" s="142" t="s">
        <v>2410</v>
      </c>
      <c r="M74" s="130" t="s">
        <v>2533</v>
      </c>
      <c r="N74" s="95" t="s">
        <v>2444</v>
      </c>
      <c r="O74" s="136" t="s">
        <v>2461</v>
      </c>
      <c r="P74" s="95"/>
      <c r="Q74" s="147">
        <v>44439.435729166667</v>
      </c>
    </row>
    <row r="75" spans="1:17" ht="18" x14ac:dyDescent="0.25">
      <c r="A75" s="136" t="str">
        <f>VLOOKUP(E75,'LISTADO ATM'!$A$2:$C$901,3,0)</f>
        <v>DISTRITO NACIONAL</v>
      </c>
      <c r="B75" s="126">
        <v>3336007252</v>
      </c>
      <c r="C75" s="96">
        <v>44438.719849537039</v>
      </c>
      <c r="D75" s="96" t="s">
        <v>2441</v>
      </c>
      <c r="E75" s="126">
        <v>549</v>
      </c>
      <c r="F75" s="136" t="str">
        <f>VLOOKUP(E75,VIP!$A$2:$O15567,2,0)</f>
        <v>DRBR026</v>
      </c>
      <c r="G75" s="136" t="str">
        <f>VLOOKUP(E75,'LISTADO ATM'!$A$2:$B$900,2,0)</f>
        <v xml:space="preserve">ATM Ministerio de Turismo (Oficinas Gubernamentales) </v>
      </c>
      <c r="H75" s="136" t="str">
        <f>VLOOKUP(E75,VIP!$A$2:$O20528,7,FALSE)</f>
        <v>Si</v>
      </c>
      <c r="I75" s="136" t="str">
        <f>VLOOKUP(E75,VIP!$A$2:$O12493,8,FALSE)</f>
        <v>Si</v>
      </c>
      <c r="J75" s="136" t="str">
        <f>VLOOKUP(E75,VIP!$A$2:$O12443,8,FALSE)</f>
        <v>Si</v>
      </c>
      <c r="K75" s="136" t="str">
        <f>VLOOKUP(E75,VIP!$A$2:$O16017,6,0)</f>
        <v>NO</v>
      </c>
      <c r="L75" s="142" t="s">
        <v>2410</v>
      </c>
      <c r="M75" s="216" t="s">
        <v>2533</v>
      </c>
      <c r="N75" s="216" t="s">
        <v>2722</v>
      </c>
      <c r="O75" s="136" t="s">
        <v>2445</v>
      </c>
      <c r="P75" s="95"/>
      <c r="Q75" s="147">
        <v>44439.616724537038</v>
      </c>
    </row>
    <row r="76" spans="1:17" ht="18" x14ac:dyDescent="0.25">
      <c r="A76" s="136" t="str">
        <f>VLOOKUP(E76,'LISTADO ATM'!$A$2:$C$901,3,0)</f>
        <v>ESTE</v>
      </c>
      <c r="B76" s="126">
        <v>3336007360</v>
      </c>
      <c r="C76" s="96">
        <v>44438.81453703704</v>
      </c>
      <c r="D76" s="96" t="s">
        <v>2460</v>
      </c>
      <c r="E76" s="126">
        <v>211</v>
      </c>
      <c r="F76" s="136" t="str">
        <f>VLOOKUP(E76,VIP!$A$2:$O15589,2,0)</f>
        <v>DRBR211</v>
      </c>
      <c r="G76" s="136" t="str">
        <f>VLOOKUP(E76,'LISTADO ATM'!$A$2:$B$900,2,0)</f>
        <v xml:space="preserve">ATM Oficina La Romana I </v>
      </c>
      <c r="H76" s="136" t="str">
        <f>VLOOKUP(E76,VIP!$A$2:$O20550,7,FALSE)</f>
        <v>Si</v>
      </c>
      <c r="I76" s="136" t="str">
        <f>VLOOKUP(E76,VIP!$A$2:$O12515,8,FALSE)</f>
        <v>Si</v>
      </c>
      <c r="J76" s="136" t="str">
        <f>VLOOKUP(E76,VIP!$A$2:$O12465,8,FALSE)</f>
        <v>Si</v>
      </c>
      <c r="K76" s="136" t="str">
        <f>VLOOKUP(E76,VIP!$A$2:$O16039,6,0)</f>
        <v>NO</v>
      </c>
      <c r="L76" s="142" t="s">
        <v>2410</v>
      </c>
      <c r="M76" s="130" t="s">
        <v>2533</v>
      </c>
      <c r="N76" s="216" t="s">
        <v>2722</v>
      </c>
      <c r="O76" s="136" t="s">
        <v>2461</v>
      </c>
      <c r="P76" s="95"/>
      <c r="Q76" s="147">
        <v>44439.435729166667</v>
      </c>
    </row>
    <row r="77" spans="1:17" ht="18" x14ac:dyDescent="0.25">
      <c r="A77" s="136" t="str">
        <f>VLOOKUP(E77,'LISTADO ATM'!$A$2:$C$901,3,0)</f>
        <v>NORTE</v>
      </c>
      <c r="B77" s="126">
        <v>3336007361</v>
      </c>
      <c r="C77" s="96">
        <v>44438.81653935185</v>
      </c>
      <c r="D77" s="96" t="s">
        <v>2626</v>
      </c>
      <c r="E77" s="126">
        <v>136</v>
      </c>
      <c r="F77" s="136" t="str">
        <f>VLOOKUP(E77,VIP!$A$2:$O15588,2,0)</f>
        <v>DRBR136</v>
      </c>
      <c r="G77" s="136" t="str">
        <f>VLOOKUP(E77,'LISTADO ATM'!$A$2:$B$900,2,0)</f>
        <v>ATM S/M Xtra (Santiago)</v>
      </c>
      <c r="H77" s="136" t="str">
        <f>VLOOKUP(E77,VIP!$A$2:$O20549,7,FALSE)</f>
        <v>Si</v>
      </c>
      <c r="I77" s="136" t="str">
        <f>VLOOKUP(E77,VIP!$A$2:$O12514,8,FALSE)</f>
        <v>Si</v>
      </c>
      <c r="J77" s="136" t="str">
        <f>VLOOKUP(E77,VIP!$A$2:$O12464,8,FALSE)</f>
        <v>Si</v>
      </c>
      <c r="K77" s="136" t="str">
        <f>VLOOKUP(E77,VIP!$A$2:$O16038,6,0)</f>
        <v>NO</v>
      </c>
      <c r="L77" s="142" t="s">
        <v>2410</v>
      </c>
      <c r="M77" s="216" t="s">
        <v>2533</v>
      </c>
      <c r="N77" s="95" t="s">
        <v>2444</v>
      </c>
      <c r="O77" s="136" t="s">
        <v>2627</v>
      </c>
      <c r="P77" s="95"/>
      <c r="Q77" s="147">
        <v>44439.616724537038</v>
      </c>
    </row>
    <row r="78" spans="1:17" ht="18" x14ac:dyDescent="0.25">
      <c r="A78" s="136" t="str">
        <f>VLOOKUP(E78,'LISTADO ATM'!$A$2:$C$901,3,0)</f>
        <v>NORTE</v>
      </c>
      <c r="B78" s="126">
        <v>3336007367</v>
      </c>
      <c r="C78" s="96">
        <v>44438.838946759257</v>
      </c>
      <c r="D78" s="96" t="s">
        <v>2460</v>
      </c>
      <c r="E78" s="126">
        <v>144</v>
      </c>
      <c r="F78" s="136" t="str">
        <f>VLOOKUP(E78,VIP!$A$2:$O15585,2,0)</f>
        <v>DRBR144</v>
      </c>
      <c r="G78" s="136" t="str">
        <f>VLOOKUP(E78,'LISTADO ATM'!$A$2:$B$900,2,0)</f>
        <v xml:space="preserve">ATM Oficina Villa Altagracia </v>
      </c>
      <c r="H78" s="136" t="str">
        <f>VLOOKUP(E78,VIP!$A$2:$O20546,7,FALSE)</f>
        <v>Si</v>
      </c>
      <c r="I78" s="136" t="str">
        <f>VLOOKUP(E78,VIP!$A$2:$O12511,8,FALSE)</f>
        <v>Si</v>
      </c>
      <c r="J78" s="136" t="str">
        <f>VLOOKUP(E78,VIP!$A$2:$O12461,8,FALSE)</f>
        <v>Si</v>
      </c>
      <c r="K78" s="136" t="str">
        <f>VLOOKUP(E78,VIP!$A$2:$O16035,6,0)</f>
        <v>SI</v>
      </c>
      <c r="L78" s="142" t="s">
        <v>2410</v>
      </c>
      <c r="M78" s="216" t="s">
        <v>2533</v>
      </c>
      <c r="N78" s="216" t="s">
        <v>2722</v>
      </c>
      <c r="O78" s="136" t="s">
        <v>2461</v>
      </c>
      <c r="P78" s="95"/>
      <c r="Q78" s="147">
        <v>44439.616724537038</v>
      </c>
    </row>
    <row r="79" spans="1:17" ht="18" x14ac:dyDescent="0.25">
      <c r="A79" s="136" t="str">
        <f>VLOOKUP(E79,'LISTADO ATM'!$A$2:$C$901,3,0)</f>
        <v>SUR</v>
      </c>
      <c r="B79" s="126">
        <v>3336007368</v>
      </c>
      <c r="C79" s="96">
        <v>44438.83971064815</v>
      </c>
      <c r="D79" s="96" t="s">
        <v>2460</v>
      </c>
      <c r="E79" s="126">
        <v>342</v>
      </c>
      <c r="F79" s="136" t="str">
        <f>VLOOKUP(E79,VIP!$A$2:$O15584,2,0)</f>
        <v>DRBR342</v>
      </c>
      <c r="G79" s="136" t="str">
        <f>VLOOKUP(E79,'LISTADO ATM'!$A$2:$B$900,2,0)</f>
        <v>ATM Oficina Obras Públicas Azua</v>
      </c>
      <c r="H79" s="136" t="str">
        <f>VLOOKUP(E79,VIP!$A$2:$O20545,7,FALSE)</f>
        <v>Si</v>
      </c>
      <c r="I79" s="136" t="str">
        <f>VLOOKUP(E79,VIP!$A$2:$O12510,8,FALSE)</f>
        <v>Si</v>
      </c>
      <c r="J79" s="136" t="str">
        <f>VLOOKUP(E79,VIP!$A$2:$O12460,8,FALSE)</f>
        <v>Si</v>
      </c>
      <c r="K79" s="136" t="str">
        <f>VLOOKUP(E79,VIP!$A$2:$O16034,6,0)</f>
        <v>SI</v>
      </c>
      <c r="L79" s="142" t="s">
        <v>2410</v>
      </c>
      <c r="M79" s="216" t="s">
        <v>2533</v>
      </c>
      <c r="N79" s="95" t="s">
        <v>2444</v>
      </c>
      <c r="O79" s="136" t="s">
        <v>2461</v>
      </c>
      <c r="P79" s="95"/>
      <c r="Q79" s="147">
        <v>44439.616724537038</v>
      </c>
    </row>
    <row r="80" spans="1:17" ht="18" x14ac:dyDescent="0.25">
      <c r="A80" s="136" t="str">
        <f>VLOOKUP(E80,'LISTADO ATM'!$A$2:$C$901,3,0)</f>
        <v>ESTE</v>
      </c>
      <c r="B80" s="126">
        <v>3336007370</v>
      </c>
      <c r="C80" s="96">
        <v>44438.840914351851</v>
      </c>
      <c r="D80" s="96" t="s">
        <v>2460</v>
      </c>
      <c r="E80" s="126">
        <v>899</v>
      </c>
      <c r="F80" s="136" t="str">
        <f>VLOOKUP(E80,VIP!$A$2:$O15582,2,0)</f>
        <v>DRBR899</v>
      </c>
      <c r="G80" s="136" t="str">
        <f>VLOOKUP(E80,'LISTADO ATM'!$A$2:$B$900,2,0)</f>
        <v xml:space="preserve">ATM Oficina Punta Cana </v>
      </c>
      <c r="H80" s="136" t="str">
        <f>VLOOKUP(E80,VIP!$A$2:$O20543,7,FALSE)</f>
        <v>Si</v>
      </c>
      <c r="I80" s="136" t="str">
        <f>VLOOKUP(E80,VIP!$A$2:$O12508,8,FALSE)</f>
        <v>Si</v>
      </c>
      <c r="J80" s="136" t="str">
        <f>VLOOKUP(E80,VIP!$A$2:$O12458,8,FALSE)</f>
        <v>Si</v>
      </c>
      <c r="K80" s="136" t="str">
        <f>VLOOKUP(E80,VIP!$A$2:$O16032,6,0)</f>
        <v>NO</v>
      </c>
      <c r="L80" s="142" t="s">
        <v>2410</v>
      </c>
      <c r="M80" s="216" t="s">
        <v>2533</v>
      </c>
      <c r="N80" s="95" t="s">
        <v>2444</v>
      </c>
      <c r="O80" s="136" t="s">
        <v>2461</v>
      </c>
      <c r="P80" s="95"/>
      <c r="Q80" s="147">
        <v>44439.616724537038</v>
      </c>
    </row>
    <row r="81" spans="1:17" ht="18" x14ac:dyDescent="0.25">
      <c r="A81" s="136" t="str">
        <f>VLOOKUP(E81,'LISTADO ATM'!$A$2:$C$901,3,0)</f>
        <v>DISTRITO NACIONAL</v>
      </c>
      <c r="B81" s="126">
        <v>3336007372</v>
      </c>
      <c r="C81" s="96">
        <v>44438.842418981483</v>
      </c>
      <c r="D81" s="96" t="s">
        <v>2460</v>
      </c>
      <c r="E81" s="126">
        <v>354</v>
      </c>
      <c r="F81" s="136" t="str">
        <f>VLOOKUP(E81,VIP!$A$2:$O15580,2,0)</f>
        <v>DRBR354</v>
      </c>
      <c r="G81" s="136" t="str">
        <f>VLOOKUP(E81,'LISTADO ATM'!$A$2:$B$900,2,0)</f>
        <v xml:space="preserve">ATM Oficina Núñez de Cáceres II </v>
      </c>
      <c r="H81" s="136" t="str">
        <f>VLOOKUP(E81,VIP!$A$2:$O20541,7,FALSE)</f>
        <v>Si</v>
      </c>
      <c r="I81" s="136" t="str">
        <f>VLOOKUP(E81,VIP!$A$2:$O12506,8,FALSE)</f>
        <v>Si</v>
      </c>
      <c r="J81" s="136" t="str">
        <f>VLOOKUP(E81,VIP!$A$2:$O12456,8,FALSE)</f>
        <v>Si</v>
      </c>
      <c r="K81" s="136" t="str">
        <f>VLOOKUP(E81,VIP!$A$2:$O16030,6,0)</f>
        <v>NO</v>
      </c>
      <c r="L81" s="142" t="s">
        <v>2410</v>
      </c>
      <c r="M81" s="216" t="s">
        <v>2533</v>
      </c>
      <c r="N81" s="95" t="s">
        <v>2444</v>
      </c>
      <c r="O81" s="136" t="s">
        <v>2461</v>
      </c>
      <c r="P81" s="95"/>
      <c r="Q81" s="147">
        <v>44439.616724537038</v>
      </c>
    </row>
    <row r="82" spans="1:17" ht="18" x14ac:dyDescent="0.25">
      <c r="A82" s="136" t="str">
        <f>VLOOKUP(E82,'LISTADO ATM'!$A$2:$C$901,3,0)</f>
        <v>ESTE</v>
      </c>
      <c r="B82" s="126">
        <v>3336007374</v>
      </c>
      <c r="C82" s="96">
        <v>44438.844456018516</v>
      </c>
      <c r="D82" s="96" t="s">
        <v>2460</v>
      </c>
      <c r="E82" s="126">
        <v>268</v>
      </c>
      <c r="F82" s="136" t="str">
        <f>VLOOKUP(E82,VIP!$A$2:$O15578,2,0)</f>
        <v>DRBR268</v>
      </c>
      <c r="G82" s="136" t="str">
        <f>VLOOKUP(E82,'LISTADO ATM'!$A$2:$B$900,2,0)</f>
        <v xml:space="preserve">ATM Autobanco La Altagracia (Higuey) </v>
      </c>
      <c r="H82" s="136" t="str">
        <f>VLOOKUP(E82,VIP!$A$2:$O20539,7,FALSE)</f>
        <v>Si</v>
      </c>
      <c r="I82" s="136" t="str">
        <f>VLOOKUP(E82,VIP!$A$2:$O12504,8,FALSE)</f>
        <v>Si</v>
      </c>
      <c r="J82" s="136" t="str">
        <f>VLOOKUP(E82,VIP!$A$2:$O12454,8,FALSE)</f>
        <v>Si</v>
      </c>
      <c r="K82" s="136" t="str">
        <f>VLOOKUP(E82,VIP!$A$2:$O16028,6,0)</f>
        <v>NO</v>
      </c>
      <c r="L82" s="142" t="s">
        <v>2410</v>
      </c>
      <c r="M82" s="216" t="s">
        <v>2533</v>
      </c>
      <c r="N82" s="216" t="s">
        <v>2722</v>
      </c>
      <c r="O82" s="136" t="s">
        <v>2461</v>
      </c>
      <c r="P82" s="95"/>
      <c r="Q82" s="147">
        <v>44439.616724537038</v>
      </c>
    </row>
    <row r="83" spans="1:17" ht="18" x14ac:dyDescent="0.25">
      <c r="A83" s="136" t="str">
        <f>VLOOKUP(E83,'LISTADO ATM'!$A$2:$C$901,3,0)</f>
        <v>NORTE</v>
      </c>
      <c r="B83" s="126">
        <v>3336007375</v>
      </c>
      <c r="C83" s="96">
        <v>44438.844988425924</v>
      </c>
      <c r="D83" s="96" t="s">
        <v>2460</v>
      </c>
      <c r="E83" s="126">
        <v>687</v>
      </c>
      <c r="F83" s="136" t="str">
        <f>VLOOKUP(E83,VIP!$A$2:$O15577,2,0)</f>
        <v>DRBR687</v>
      </c>
      <c r="G83" s="136" t="str">
        <f>VLOOKUP(E83,'LISTADO ATM'!$A$2:$B$900,2,0)</f>
        <v>ATM Oficina Monterrico II</v>
      </c>
      <c r="H83" s="136" t="str">
        <f>VLOOKUP(E83,VIP!$A$2:$O20538,7,FALSE)</f>
        <v>NO</v>
      </c>
      <c r="I83" s="136" t="str">
        <f>VLOOKUP(E83,VIP!$A$2:$O12503,8,FALSE)</f>
        <v>NO</v>
      </c>
      <c r="J83" s="136" t="str">
        <f>VLOOKUP(E83,VIP!$A$2:$O12453,8,FALSE)</f>
        <v>NO</v>
      </c>
      <c r="K83" s="136" t="str">
        <f>VLOOKUP(E83,VIP!$A$2:$O16027,6,0)</f>
        <v>SI</v>
      </c>
      <c r="L83" s="142" t="s">
        <v>2410</v>
      </c>
      <c r="M83" s="216" t="s">
        <v>2533</v>
      </c>
      <c r="N83" s="216" t="s">
        <v>2722</v>
      </c>
      <c r="O83" s="136" t="s">
        <v>2461</v>
      </c>
      <c r="P83" s="95"/>
      <c r="Q83" s="147">
        <v>44439.616724537038</v>
      </c>
    </row>
    <row r="84" spans="1:17" ht="18" x14ac:dyDescent="0.25">
      <c r="A84" s="136" t="str">
        <f>VLOOKUP(E84,'LISTADO ATM'!$A$2:$C$901,3,0)</f>
        <v>DISTRITO NACIONAL</v>
      </c>
      <c r="B84" s="126">
        <v>3336007390</v>
      </c>
      <c r="C84" s="96">
        <v>44438.893182870372</v>
      </c>
      <c r="D84" s="96" t="s">
        <v>2441</v>
      </c>
      <c r="E84" s="126">
        <v>669</v>
      </c>
      <c r="F84" s="136" t="str">
        <f>VLOOKUP(E84,VIP!$A$2:$O15584,2,0)</f>
        <v>DRBR669</v>
      </c>
      <c r="G84" s="136" t="str">
        <f>VLOOKUP(E84,'LISTADO ATM'!$A$2:$B$900,2,0)</f>
        <v>ATM Ayuntamiento Sto. Dgo. Norte</v>
      </c>
      <c r="H84" s="136" t="str">
        <f>VLOOKUP(E84,VIP!$A$2:$O20545,7,FALSE)</f>
        <v>Si</v>
      </c>
      <c r="I84" s="136" t="str">
        <f>VLOOKUP(E84,VIP!$A$2:$O12510,8,FALSE)</f>
        <v>Si</v>
      </c>
      <c r="J84" s="136" t="str">
        <f>VLOOKUP(E84,VIP!$A$2:$O12460,8,FALSE)</f>
        <v>Si</v>
      </c>
      <c r="K84" s="136" t="str">
        <f>VLOOKUP(E84,VIP!$A$2:$O16034,6,0)</f>
        <v>SI</v>
      </c>
      <c r="L84" s="142" t="s">
        <v>2410</v>
      </c>
      <c r="M84" s="216" t="s">
        <v>2533</v>
      </c>
      <c r="N84" s="216" t="s">
        <v>2722</v>
      </c>
      <c r="O84" s="136" t="s">
        <v>2445</v>
      </c>
      <c r="P84" s="95"/>
      <c r="Q84" s="147">
        <v>44439.616724537038</v>
      </c>
    </row>
    <row r="85" spans="1:17" ht="18" x14ac:dyDescent="0.25">
      <c r="A85" s="136" t="str">
        <f>VLOOKUP(E85,'LISTADO ATM'!$A$2:$C$901,3,0)</f>
        <v>DISTRITO NACIONAL</v>
      </c>
      <c r="B85" s="126">
        <v>3336007408</v>
      </c>
      <c r="C85" s="96">
        <v>44438.909421296295</v>
      </c>
      <c r="D85" s="96" t="s">
        <v>2441</v>
      </c>
      <c r="E85" s="126">
        <v>914</v>
      </c>
      <c r="F85" s="136" t="str">
        <f>VLOOKUP(E85,VIP!$A$2:$O15580,2,0)</f>
        <v>DRBR914</v>
      </c>
      <c r="G85" s="136" t="str">
        <f>VLOOKUP(E85,'LISTADO ATM'!$A$2:$B$900,2,0)</f>
        <v xml:space="preserve">ATM Clínica Abreu </v>
      </c>
      <c r="H85" s="136" t="str">
        <f>VLOOKUP(E85,VIP!$A$2:$O20541,7,FALSE)</f>
        <v>Si</v>
      </c>
      <c r="I85" s="136" t="str">
        <f>VLOOKUP(E85,VIP!$A$2:$O12506,8,FALSE)</f>
        <v>No</v>
      </c>
      <c r="J85" s="136" t="str">
        <f>VLOOKUP(E85,VIP!$A$2:$O12456,8,FALSE)</f>
        <v>No</v>
      </c>
      <c r="K85" s="136" t="str">
        <f>VLOOKUP(E85,VIP!$A$2:$O16030,6,0)</f>
        <v>NO</v>
      </c>
      <c r="L85" s="142" t="s">
        <v>2410</v>
      </c>
      <c r="M85" s="216" t="s">
        <v>2533</v>
      </c>
      <c r="N85" s="216" t="s">
        <v>2722</v>
      </c>
      <c r="O85" s="136" t="s">
        <v>2445</v>
      </c>
      <c r="P85" s="95"/>
      <c r="Q85" s="147">
        <v>44439.616724537038</v>
      </c>
    </row>
    <row r="86" spans="1:17" ht="18" x14ac:dyDescent="0.25">
      <c r="A86" s="136" t="str">
        <f>VLOOKUP(E86,'LISTADO ATM'!$A$2:$C$901,3,0)</f>
        <v>ESTE</v>
      </c>
      <c r="B86" s="126">
        <v>3336007409</v>
      </c>
      <c r="C86" s="96">
        <v>44438.910081018519</v>
      </c>
      <c r="D86" s="96" t="s">
        <v>2460</v>
      </c>
      <c r="E86" s="126">
        <v>158</v>
      </c>
      <c r="F86" s="136" t="str">
        <f>VLOOKUP(E86,VIP!$A$2:$O15579,2,0)</f>
        <v>DRBR158</v>
      </c>
      <c r="G86" s="136" t="str">
        <f>VLOOKUP(E86,'LISTADO ATM'!$A$2:$B$900,2,0)</f>
        <v xml:space="preserve">ATM Oficina Romana Norte </v>
      </c>
      <c r="H86" s="136" t="str">
        <f>VLOOKUP(E86,VIP!$A$2:$O20540,7,FALSE)</f>
        <v>Si</v>
      </c>
      <c r="I86" s="136" t="str">
        <f>VLOOKUP(E86,VIP!$A$2:$O12505,8,FALSE)</f>
        <v>Si</v>
      </c>
      <c r="J86" s="136" t="str">
        <f>VLOOKUP(E86,VIP!$A$2:$O12455,8,FALSE)</f>
        <v>Si</v>
      </c>
      <c r="K86" s="136" t="str">
        <f>VLOOKUP(E86,VIP!$A$2:$O16029,6,0)</f>
        <v>SI</v>
      </c>
      <c r="L86" s="142" t="s">
        <v>2410</v>
      </c>
      <c r="M86" s="216" t="s">
        <v>2533</v>
      </c>
      <c r="N86" s="95" t="s">
        <v>2444</v>
      </c>
      <c r="O86" s="136" t="s">
        <v>2461</v>
      </c>
      <c r="P86" s="95"/>
      <c r="Q86" s="147">
        <v>44439.616724537038</v>
      </c>
    </row>
    <row r="87" spans="1:17" ht="18" x14ac:dyDescent="0.25">
      <c r="A87" s="136" t="str">
        <f>VLOOKUP(E87,'LISTADO ATM'!$A$2:$C$901,3,0)</f>
        <v>ESTE</v>
      </c>
      <c r="B87" s="126">
        <v>3336007411</v>
      </c>
      <c r="C87" s="96">
        <v>44438.912939814814</v>
      </c>
      <c r="D87" s="96" t="s">
        <v>2460</v>
      </c>
      <c r="E87" s="126">
        <v>660</v>
      </c>
      <c r="F87" s="136" t="str">
        <f>VLOOKUP(E87,VIP!$A$2:$O15577,2,0)</f>
        <v>DRBR660</v>
      </c>
      <c r="G87" s="136" t="str">
        <f>VLOOKUP(E87,'LISTADO ATM'!$A$2:$B$900,2,0)</f>
        <v>ATM Romana Norte II</v>
      </c>
      <c r="H87" s="136" t="str">
        <f>VLOOKUP(E87,VIP!$A$2:$O20538,7,FALSE)</f>
        <v>N/A</v>
      </c>
      <c r="I87" s="136" t="str">
        <f>VLOOKUP(E87,VIP!$A$2:$O12503,8,FALSE)</f>
        <v>N/A</v>
      </c>
      <c r="J87" s="136" t="str">
        <f>VLOOKUP(E87,VIP!$A$2:$O12453,8,FALSE)</f>
        <v>N/A</v>
      </c>
      <c r="K87" s="136" t="str">
        <f>VLOOKUP(E87,VIP!$A$2:$O16027,6,0)</f>
        <v>N/A</v>
      </c>
      <c r="L87" s="142" t="s">
        <v>2410</v>
      </c>
      <c r="M87" s="216" t="s">
        <v>2533</v>
      </c>
      <c r="N87" s="95" t="s">
        <v>2444</v>
      </c>
      <c r="O87" s="136" t="s">
        <v>2461</v>
      </c>
      <c r="P87" s="95"/>
      <c r="Q87" s="147">
        <v>44439.616724537038</v>
      </c>
    </row>
    <row r="88" spans="1:17" ht="18" x14ac:dyDescent="0.25">
      <c r="A88" s="136" t="str">
        <f>VLOOKUP(E88,'LISTADO ATM'!$A$2:$C$901,3,0)</f>
        <v>DISTRITO NACIONAL</v>
      </c>
      <c r="B88" s="126">
        <v>3336007413</v>
      </c>
      <c r="C88" s="96">
        <v>44438.916342592594</v>
      </c>
      <c r="D88" s="96" t="s">
        <v>2460</v>
      </c>
      <c r="E88" s="126">
        <v>378</v>
      </c>
      <c r="F88" s="136" t="str">
        <f>VLOOKUP(E88,VIP!$A$2:$O15575,2,0)</f>
        <v>DRBR378</v>
      </c>
      <c r="G88" s="136" t="str">
        <f>VLOOKUP(E88,'LISTADO ATM'!$A$2:$B$900,2,0)</f>
        <v>ATM UNP Villa Flores</v>
      </c>
      <c r="H88" s="136" t="str">
        <f>VLOOKUP(E88,VIP!$A$2:$O20536,7,FALSE)</f>
        <v>N/A</v>
      </c>
      <c r="I88" s="136" t="str">
        <f>VLOOKUP(E88,VIP!$A$2:$O12501,8,FALSE)</f>
        <v>N/A</v>
      </c>
      <c r="J88" s="136" t="str">
        <f>VLOOKUP(E88,VIP!$A$2:$O12451,8,FALSE)</f>
        <v>N/A</v>
      </c>
      <c r="K88" s="136" t="str">
        <f>VLOOKUP(E88,VIP!$A$2:$O16025,6,0)</f>
        <v>N/A</v>
      </c>
      <c r="L88" s="142" t="s">
        <v>2410</v>
      </c>
      <c r="M88" s="216" t="s">
        <v>2533</v>
      </c>
      <c r="N88" s="95" t="s">
        <v>2444</v>
      </c>
      <c r="O88" s="136" t="s">
        <v>2461</v>
      </c>
      <c r="P88" s="95"/>
      <c r="Q88" s="147">
        <v>44439.616724537038</v>
      </c>
    </row>
    <row r="89" spans="1:17" ht="18" x14ac:dyDescent="0.25">
      <c r="A89" s="136" t="str">
        <f>VLOOKUP(E89,'LISTADO ATM'!$A$2:$C$901,3,0)</f>
        <v>NORTE</v>
      </c>
      <c r="B89" s="126">
        <v>3336007415</v>
      </c>
      <c r="C89" s="96">
        <v>44438.926145833335</v>
      </c>
      <c r="D89" s="96" t="s">
        <v>2626</v>
      </c>
      <c r="E89" s="126">
        <v>351</v>
      </c>
      <c r="F89" s="136" t="str">
        <f>VLOOKUP(E89,VIP!$A$2:$O15573,2,0)</f>
        <v>DRBR351</v>
      </c>
      <c r="G89" s="136" t="str">
        <f>VLOOKUP(E89,'LISTADO ATM'!$A$2:$B$900,2,0)</f>
        <v xml:space="preserve">ATM S/M José Luís (Puerto Plata) </v>
      </c>
      <c r="H89" s="136" t="str">
        <f>VLOOKUP(E89,VIP!$A$2:$O20534,7,FALSE)</f>
        <v>Si</v>
      </c>
      <c r="I89" s="136" t="str">
        <f>VLOOKUP(E89,VIP!$A$2:$O12499,8,FALSE)</f>
        <v>Si</v>
      </c>
      <c r="J89" s="136" t="str">
        <f>VLOOKUP(E89,VIP!$A$2:$O12449,8,FALSE)</f>
        <v>Si</v>
      </c>
      <c r="K89" s="136" t="str">
        <f>VLOOKUP(E89,VIP!$A$2:$O16023,6,0)</f>
        <v>NO</v>
      </c>
      <c r="L89" s="142" t="s">
        <v>2410</v>
      </c>
      <c r="M89" s="216" t="s">
        <v>2533</v>
      </c>
      <c r="N89" s="95" t="s">
        <v>2444</v>
      </c>
      <c r="O89" s="136" t="s">
        <v>2627</v>
      </c>
      <c r="P89" s="95"/>
      <c r="Q89" s="147">
        <v>44439.435729166667</v>
      </c>
    </row>
    <row r="90" spans="1:17" ht="18" x14ac:dyDescent="0.25">
      <c r="A90" s="136" t="str">
        <f>VLOOKUP(E90,'LISTADO ATM'!$A$2:$C$901,3,0)</f>
        <v>ESTE</v>
      </c>
      <c r="B90" s="126">
        <v>3336007420</v>
      </c>
      <c r="C90" s="96">
        <v>44438.941377314812</v>
      </c>
      <c r="D90" s="96" t="s">
        <v>2460</v>
      </c>
      <c r="E90" s="126">
        <v>114</v>
      </c>
      <c r="F90" s="136" t="str">
        <f>VLOOKUP(E90,VIP!$A$2:$O15579,2,0)</f>
        <v>DRBR114</v>
      </c>
      <c r="G90" s="136" t="str">
        <f>VLOOKUP(E90,'LISTADO ATM'!$A$2:$B$900,2,0)</f>
        <v xml:space="preserve">ATM Oficina Hato Mayor </v>
      </c>
      <c r="H90" s="136" t="str">
        <f>VLOOKUP(E90,VIP!$A$2:$O20540,7,FALSE)</f>
        <v>Si</v>
      </c>
      <c r="I90" s="136" t="str">
        <f>VLOOKUP(E90,VIP!$A$2:$O12505,8,FALSE)</f>
        <v>Si</v>
      </c>
      <c r="J90" s="136" t="str">
        <f>VLOOKUP(E90,VIP!$A$2:$O12455,8,FALSE)</f>
        <v>Si</v>
      </c>
      <c r="K90" s="136" t="str">
        <f>VLOOKUP(E90,VIP!$A$2:$O16029,6,0)</f>
        <v>NO</v>
      </c>
      <c r="L90" s="142" t="s">
        <v>2410</v>
      </c>
      <c r="M90" s="216" t="s">
        <v>2533</v>
      </c>
      <c r="N90" s="216" t="s">
        <v>2722</v>
      </c>
      <c r="O90" s="136" t="s">
        <v>2461</v>
      </c>
      <c r="P90" s="95"/>
      <c r="Q90" s="147">
        <v>44439.435729166667</v>
      </c>
    </row>
    <row r="91" spans="1:17" ht="18" x14ac:dyDescent="0.25">
      <c r="A91" s="136" t="str">
        <f>VLOOKUP(E91,'LISTADO ATM'!$A$2:$C$901,3,0)</f>
        <v>SUR</v>
      </c>
      <c r="B91" s="126">
        <v>3336007422</v>
      </c>
      <c r="C91" s="96">
        <v>44438.943287037036</v>
      </c>
      <c r="D91" s="96" t="s">
        <v>2460</v>
      </c>
      <c r="E91" s="126">
        <v>5</v>
      </c>
      <c r="F91" s="136" t="str">
        <f>VLOOKUP(E91,VIP!$A$2:$O15578,2,0)</f>
        <v>DRBR005</v>
      </c>
      <c r="G91" s="136" t="str">
        <f>VLOOKUP(E91,'LISTADO ATM'!$A$2:$B$900,2,0)</f>
        <v>ATM Oficina Autoservicio Villa Ofelia (San Juan)</v>
      </c>
      <c r="H91" s="136" t="str">
        <f>VLOOKUP(E91,VIP!$A$2:$O20539,7,FALSE)</f>
        <v>Si</v>
      </c>
      <c r="I91" s="136" t="str">
        <f>VLOOKUP(E91,VIP!$A$2:$O12504,8,FALSE)</f>
        <v>Si</v>
      </c>
      <c r="J91" s="136" t="str">
        <f>VLOOKUP(E91,VIP!$A$2:$O12454,8,FALSE)</f>
        <v>Si</v>
      </c>
      <c r="K91" s="136" t="str">
        <f>VLOOKUP(E91,VIP!$A$2:$O16028,6,0)</f>
        <v>NO</v>
      </c>
      <c r="L91" s="142" t="s">
        <v>2410</v>
      </c>
      <c r="M91" s="216" t="s">
        <v>2533</v>
      </c>
      <c r="N91" s="95" t="s">
        <v>2444</v>
      </c>
      <c r="O91" s="136" t="s">
        <v>2461</v>
      </c>
      <c r="P91" s="95"/>
      <c r="Q91" s="147">
        <v>44439.616724537038</v>
      </c>
    </row>
    <row r="92" spans="1:17" ht="18" x14ac:dyDescent="0.25">
      <c r="A92" s="136" t="str">
        <f>VLOOKUP(E92,'LISTADO ATM'!$A$2:$C$901,3,0)</f>
        <v>DISTRITO NACIONAL</v>
      </c>
      <c r="B92" s="126">
        <v>3336007423</v>
      </c>
      <c r="C92" s="96">
        <v>44438.945567129631</v>
      </c>
      <c r="D92" s="96" t="s">
        <v>2441</v>
      </c>
      <c r="E92" s="126">
        <v>359</v>
      </c>
      <c r="F92" s="136" t="str">
        <f>VLOOKUP(E92,VIP!$A$2:$O15577,2,0)</f>
        <v>DRBR359</v>
      </c>
      <c r="G92" s="136" t="str">
        <f>VLOOKUP(E92,'LISTADO ATM'!$A$2:$B$900,2,0)</f>
        <v>ATM S/M Bravo Ozama</v>
      </c>
      <c r="H92" s="136" t="str">
        <f>VLOOKUP(E92,VIP!$A$2:$O20538,7,FALSE)</f>
        <v>N/A</v>
      </c>
      <c r="I92" s="136" t="str">
        <f>VLOOKUP(E92,VIP!$A$2:$O12503,8,FALSE)</f>
        <v>N/A</v>
      </c>
      <c r="J92" s="136" t="str">
        <f>VLOOKUP(E92,VIP!$A$2:$O12453,8,FALSE)</f>
        <v>N/A</v>
      </c>
      <c r="K92" s="136" t="str">
        <f>VLOOKUP(E92,VIP!$A$2:$O16027,6,0)</f>
        <v>N/A</v>
      </c>
      <c r="L92" s="142" t="s">
        <v>2410</v>
      </c>
      <c r="M92" s="216" t="s">
        <v>2533</v>
      </c>
      <c r="N92" s="216" t="s">
        <v>2722</v>
      </c>
      <c r="O92" s="136" t="s">
        <v>2445</v>
      </c>
      <c r="P92" s="95"/>
      <c r="Q92" s="147">
        <v>44439.616724537038</v>
      </c>
    </row>
    <row r="93" spans="1:17" ht="18" x14ac:dyDescent="0.25">
      <c r="A93" s="136" t="str">
        <f>VLOOKUP(E93,'LISTADO ATM'!$A$2:$C$901,3,0)</f>
        <v>DISTRITO NACIONAL</v>
      </c>
      <c r="B93" s="126">
        <v>3336007424</v>
      </c>
      <c r="C93" s="96">
        <v>44438.946469907409</v>
      </c>
      <c r="D93" s="96" t="s">
        <v>2441</v>
      </c>
      <c r="E93" s="126">
        <v>684</v>
      </c>
      <c r="F93" s="136" t="str">
        <f>VLOOKUP(E93,VIP!$A$2:$O15576,2,0)</f>
        <v>DRBR684</v>
      </c>
      <c r="G93" s="136" t="str">
        <f>VLOOKUP(E93,'LISTADO ATM'!$A$2:$B$900,2,0)</f>
        <v>ATM Estación Texaco Prolongación 27 Febrero</v>
      </c>
      <c r="H93" s="136" t="str">
        <f>VLOOKUP(E93,VIP!$A$2:$O20537,7,FALSE)</f>
        <v>NO</v>
      </c>
      <c r="I93" s="136" t="str">
        <f>VLOOKUP(E93,VIP!$A$2:$O12502,8,FALSE)</f>
        <v>NO</v>
      </c>
      <c r="J93" s="136" t="str">
        <f>VLOOKUP(E93,VIP!$A$2:$O12452,8,FALSE)</f>
        <v>NO</v>
      </c>
      <c r="K93" s="136" t="str">
        <f>VLOOKUP(E93,VIP!$A$2:$O16026,6,0)</f>
        <v>NO</v>
      </c>
      <c r="L93" s="142" t="s">
        <v>2410</v>
      </c>
      <c r="M93" s="216" t="s">
        <v>2533</v>
      </c>
      <c r="N93" s="216" t="s">
        <v>2722</v>
      </c>
      <c r="O93" s="136" t="s">
        <v>2445</v>
      </c>
      <c r="P93" s="95"/>
      <c r="Q93" s="147">
        <v>44439.616724537038</v>
      </c>
    </row>
    <row r="94" spans="1:17" ht="18" x14ac:dyDescent="0.25">
      <c r="A94" s="136" t="str">
        <f>VLOOKUP(E94,'LISTADO ATM'!$A$2:$C$901,3,0)</f>
        <v>NORTE</v>
      </c>
      <c r="B94" s="126">
        <v>3336007425</v>
      </c>
      <c r="C94" s="96">
        <v>44438.947106481479</v>
      </c>
      <c r="D94" s="96" t="s">
        <v>2626</v>
      </c>
      <c r="E94" s="126">
        <v>605</v>
      </c>
      <c r="F94" s="136" t="str">
        <f>VLOOKUP(E94,VIP!$A$2:$O15575,2,0)</f>
        <v>DRBR141</v>
      </c>
      <c r="G94" s="136" t="str">
        <f>VLOOKUP(E94,'LISTADO ATM'!$A$2:$B$900,2,0)</f>
        <v xml:space="preserve">ATM Oficina Bonao I </v>
      </c>
      <c r="H94" s="136" t="str">
        <f>VLOOKUP(E94,VIP!$A$2:$O20536,7,FALSE)</f>
        <v>Si</v>
      </c>
      <c r="I94" s="136" t="str">
        <f>VLOOKUP(E94,VIP!$A$2:$O12501,8,FALSE)</f>
        <v>Si</v>
      </c>
      <c r="J94" s="136" t="str">
        <f>VLOOKUP(E94,VIP!$A$2:$O12451,8,FALSE)</f>
        <v>Si</v>
      </c>
      <c r="K94" s="136" t="str">
        <f>VLOOKUP(E94,VIP!$A$2:$O16025,6,0)</f>
        <v>SI</v>
      </c>
      <c r="L94" s="142" t="s">
        <v>2410</v>
      </c>
      <c r="M94" s="216" t="s">
        <v>2533</v>
      </c>
      <c r="N94" s="95" t="s">
        <v>2444</v>
      </c>
      <c r="O94" s="136" t="s">
        <v>2627</v>
      </c>
      <c r="P94" s="95"/>
      <c r="Q94" s="147">
        <v>44439.435729166667</v>
      </c>
    </row>
    <row r="95" spans="1:17" ht="18" x14ac:dyDescent="0.25">
      <c r="A95" s="136" t="str">
        <f>VLOOKUP(E95,'LISTADO ATM'!$A$2:$C$901,3,0)</f>
        <v>NORTE</v>
      </c>
      <c r="B95" s="126">
        <v>3336007428</v>
      </c>
      <c r="C95" s="96">
        <v>44438.949953703705</v>
      </c>
      <c r="D95" s="96" t="s">
        <v>2626</v>
      </c>
      <c r="E95" s="126">
        <v>720</v>
      </c>
      <c r="F95" s="136" t="str">
        <f>VLOOKUP(E95,VIP!$A$2:$O15573,2,0)</f>
        <v>DRBR12E</v>
      </c>
      <c r="G95" s="136" t="str">
        <f>VLOOKUP(E95,'LISTADO ATM'!$A$2:$B$900,2,0)</f>
        <v xml:space="preserve">ATM OMSA (Santiago) </v>
      </c>
      <c r="H95" s="136" t="str">
        <f>VLOOKUP(E95,VIP!$A$2:$O20534,7,FALSE)</f>
        <v>Si</v>
      </c>
      <c r="I95" s="136" t="str">
        <f>VLOOKUP(E95,VIP!$A$2:$O12499,8,FALSE)</f>
        <v>Si</v>
      </c>
      <c r="J95" s="136" t="str">
        <f>VLOOKUP(E95,VIP!$A$2:$O12449,8,FALSE)</f>
        <v>Si</v>
      </c>
      <c r="K95" s="136" t="str">
        <f>VLOOKUP(E95,VIP!$A$2:$O16023,6,0)</f>
        <v>NO</v>
      </c>
      <c r="L95" s="142" t="s">
        <v>2410</v>
      </c>
      <c r="M95" s="216" t="s">
        <v>2533</v>
      </c>
      <c r="N95" s="95" t="s">
        <v>2444</v>
      </c>
      <c r="O95" s="136" t="s">
        <v>2627</v>
      </c>
      <c r="P95" s="95"/>
      <c r="Q95" s="147">
        <v>44439.616724537038</v>
      </c>
    </row>
    <row r="96" spans="1:17" ht="18" x14ac:dyDescent="0.25">
      <c r="A96" s="136" t="str">
        <f>VLOOKUP(E96,'LISTADO ATM'!$A$2:$C$901,3,0)</f>
        <v>DISTRITO NACIONAL</v>
      </c>
      <c r="B96" s="126" t="s">
        <v>2662</v>
      </c>
      <c r="C96" s="96">
        <v>44439.079756944448</v>
      </c>
      <c r="D96" s="96" t="s">
        <v>2441</v>
      </c>
      <c r="E96" s="126">
        <v>235</v>
      </c>
      <c r="F96" s="136" t="str">
        <f>VLOOKUP(E96,VIP!$A$2:$O15601,2,0)</f>
        <v>DRBR235</v>
      </c>
      <c r="G96" s="136" t="str">
        <f>VLOOKUP(E96,'LISTADO ATM'!$A$2:$B$900,2,0)</f>
        <v xml:space="preserve">ATM Oficina Multicentro La Sirena San Isidro </v>
      </c>
      <c r="H96" s="136" t="str">
        <f>VLOOKUP(E96,VIP!$A$2:$O20562,7,FALSE)</f>
        <v>Si</v>
      </c>
      <c r="I96" s="136" t="str">
        <f>VLOOKUP(E96,VIP!$A$2:$O12527,8,FALSE)</f>
        <v>Si</v>
      </c>
      <c r="J96" s="136" t="str">
        <f>VLOOKUP(E96,VIP!$A$2:$O12477,8,FALSE)</f>
        <v>Si</v>
      </c>
      <c r="K96" s="136" t="str">
        <f>VLOOKUP(E96,VIP!$A$2:$O16051,6,0)</f>
        <v>SI</v>
      </c>
      <c r="L96" s="142" t="s">
        <v>2410</v>
      </c>
      <c r="M96" s="216" t="s">
        <v>2533</v>
      </c>
      <c r="N96" s="216" t="s">
        <v>2722</v>
      </c>
      <c r="O96" s="136" t="s">
        <v>2445</v>
      </c>
      <c r="P96" s="95"/>
      <c r="Q96" s="147">
        <v>44439.616724537038</v>
      </c>
    </row>
    <row r="97" spans="1:17" ht="18" x14ac:dyDescent="0.25">
      <c r="A97" s="136" t="str">
        <f>VLOOKUP(E97,'LISTADO ATM'!$A$2:$C$901,3,0)</f>
        <v>NORTE</v>
      </c>
      <c r="B97" s="126" t="s">
        <v>2661</v>
      </c>
      <c r="C97" s="96">
        <v>44439.094444444447</v>
      </c>
      <c r="D97" s="96" t="s">
        <v>2460</v>
      </c>
      <c r="E97" s="126">
        <v>405</v>
      </c>
      <c r="F97" s="136" t="str">
        <f>VLOOKUP(E97,VIP!$A$2:$O15600,2,0)</f>
        <v>DRBR405</v>
      </c>
      <c r="G97" s="136" t="str">
        <f>VLOOKUP(E97,'LISTADO ATM'!$A$2:$B$900,2,0)</f>
        <v xml:space="preserve">ATM UNP Loma de Cabrera </v>
      </c>
      <c r="H97" s="136" t="str">
        <f>VLOOKUP(E97,VIP!$A$2:$O20561,7,FALSE)</f>
        <v>Si</v>
      </c>
      <c r="I97" s="136" t="str">
        <f>VLOOKUP(E97,VIP!$A$2:$O12526,8,FALSE)</f>
        <v>Si</v>
      </c>
      <c r="J97" s="136" t="str">
        <f>VLOOKUP(E97,VIP!$A$2:$O12476,8,FALSE)</f>
        <v>Si</v>
      </c>
      <c r="K97" s="136" t="str">
        <f>VLOOKUP(E97,VIP!$A$2:$O16050,6,0)</f>
        <v>NO</v>
      </c>
      <c r="L97" s="142" t="s">
        <v>2410</v>
      </c>
      <c r="M97" s="216" t="s">
        <v>2533</v>
      </c>
      <c r="N97" s="216" t="s">
        <v>2722</v>
      </c>
      <c r="O97" s="136" t="s">
        <v>2677</v>
      </c>
      <c r="P97" s="95"/>
      <c r="Q97" s="147">
        <v>44439.435729166667</v>
      </c>
    </row>
    <row r="98" spans="1:17" ht="18" x14ac:dyDescent="0.25">
      <c r="A98" s="136" t="str">
        <f>VLOOKUP(E98,'LISTADO ATM'!$A$2:$C$901,3,0)</f>
        <v>DISTRITO NACIONAL</v>
      </c>
      <c r="B98" s="126" t="s">
        <v>2656</v>
      </c>
      <c r="C98" s="96">
        <v>44439.108171296299</v>
      </c>
      <c r="D98" s="96" t="s">
        <v>2441</v>
      </c>
      <c r="E98" s="126">
        <v>590</v>
      </c>
      <c r="F98" s="136" t="str">
        <f>VLOOKUP(E98,VIP!$A$2:$O15595,2,0)</f>
        <v>DRBR177</v>
      </c>
      <c r="G98" s="136" t="str">
        <f>VLOOKUP(E98,'LISTADO ATM'!$A$2:$B$900,2,0)</f>
        <v xml:space="preserve">ATM Olé Aut. Las Américas </v>
      </c>
      <c r="H98" s="136" t="str">
        <f>VLOOKUP(E98,VIP!$A$2:$O20556,7,FALSE)</f>
        <v>Si</v>
      </c>
      <c r="I98" s="136" t="str">
        <f>VLOOKUP(E98,VIP!$A$2:$O12521,8,FALSE)</f>
        <v>Si</v>
      </c>
      <c r="J98" s="136" t="str">
        <f>VLOOKUP(E98,VIP!$A$2:$O12471,8,FALSE)</f>
        <v>Si</v>
      </c>
      <c r="K98" s="136" t="str">
        <f>VLOOKUP(E98,VIP!$A$2:$O16045,6,0)</f>
        <v>SI</v>
      </c>
      <c r="L98" s="142" t="s">
        <v>2410</v>
      </c>
      <c r="M98" s="216" t="s">
        <v>2533</v>
      </c>
      <c r="N98" s="216" t="s">
        <v>2722</v>
      </c>
      <c r="O98" s="136" t="s">
        <v>2445</v>
      </c>
      <c r="P98" s="95"/>
      <c r="Q98" s="147">
        <v>44439.616724537038</v>
      </c>
    </row>
    <row r="99" spans="1:17" ht="18" x14ac:dyDescent="0.25">
      <c r="A99" s="136" t="str">
        <f>VLOOKUP(E99,'LISTADO ATM'!$A$2:$C$901,3,0)</f>
        <v>ESTE</v>
      </c>
      <c r="B99" s="126" t="s">
        <v>2651</v>
      </c>
      <c r="C99" s="96">
        <v>44439.131840277776</v>
      </c>
      <c r="D99" s="96" t="s">
        <v>2441</v>
      </c>
      <c r="E99" s="126">
        <v>963</v>
      </c>
      <c r="F99" s="136" t="str">
        <f>VLOOKUP(E99,VIP!$A$2:$O15590,2,0)</f>
        <v>DRBR963</v>
      </c>
      <c r="G99" s="136" t="str">
        <f>VLOOKUP(E99,'LISTADO ATM'!$A$2:$B$900,2,0)</f>
        <v xml:space="preserve">ATM Multiplaza La Romana </v>
      </c>
      <c r="H99" s="136" t="str">
        <f>VLOOKUP(E99,VIP!$A$2:$O20551,7,FALSE)</f>
        <v>Si</v>
      </c>
      <c r="I99" s="136" t="str">
        <f>VLOOKUP(E99,VIP!$A$2:$O12516,8,FALSE)</f>
        <v>Si</v>
      </c>
      <c r="J99" s="136" t="str">
        <f>VLOOKUP(E99,VIP!$A$2:$O12466,8,FALSE)</f>
        <v>Si</v>
      </c>
      <c r="K99" s="136" t="str">
        <f>VLOOKUP(E99,VIP!$A$2:$O16040,6,0)</f>
        <v>NO</v>
      </c>
      <c r="L99" s="142" t="s">
        <v>2410</v>
      </c>
      <c r="M99" s="216" t="s">
        <v>2533</v>
      </c>
      <c r="N99" s="216" t="s">
        <v>2722</v>
      </c>
      <c r="O99" s="136" t="s">
        <v>2445</v>
      </c>
      <c r="P99" s="95"/>
      <c r="Q99" s="147">
        <v>44439.616724537038</v>
      </c>
    </row>
    <row r="100" spans="1:17" ht="18" x14ac:dyDescent="0.25">
      <c r="A100" s="136" t="str">
        <f>VLOOKUP(E100,'LISTADO ATM'!$A$2:$C$901,3,0)</f>
        <v>NORTE</v>
      </c>
      <c r="B100" s="126" t="s">
        <v>2649</v>
      </c>
      <c r="C100" s="96">
        <v>44439.134155092594</v>
      </c>
      <c r="D100" s="96" t="s">
        <v>2460</v>
      </c>
      <c r="E100" s="126">
        <v>950</v>
      </c>
      <c r="F100" s="136" t="str">
        <f>VLOOKUP(E100,VIP!$A$2:$O15588,2,0)</f>
        <v>DRBR12G</v>
      </c>
      <c r="G100" s="136" t="str">
        <f>VLOOKUP(E100,'LISTADO ATM'!$A$2:$B$900,2,0)</f>
        <v xml:space="preserve">ATM Oficina Monterrico </v>
      </c>
      <c r="H100" s="136" t="str">
        <f>VLOOKUP(E100,VIP!$A$2:$O20549,7,FALSE)</f>
        <v>Si</v>
      </c>
      <c r="I100" s="136" t="str">
        <f>VLOOKUP(E100,VIP!$A$2:$O12514,8,FALSE)</f>
        <v>Si</v>
      </c>
      <c r="J100" s="136" t="str">
        <f>VLOOKUP(E100,VIP!$A$2:$O12464,8,FALSE)</f>
        <v>Si</v>
      </c>
      <c r="K100" s="136" t="str">
        <f>VLOOKUP(E100,VIP!$A$2:$O16038,6,0)</f>
        <v>SI</v>
      </c>
      <c r="L100" s="142" t="s">
        <v>2410</v>
      </c>
      <c r="M100" s="216" t="s">
        <v>2533</v>
      </c>
      <c r="N100" s="95" t="s">
        <v>2444</v>
      </c>
      <c r="O100" s="136" t="s">
        <v>2677</v>
      </c>
      <c r="P100" s="95"/>
      <c r="Q100" s="147">
        <v>44439.616724537038</v>
      </c>
    </row>
    <row r="101" spans="1:17" ht="18" x14ac:dyDescent="0.25">
      <c r="A101" s="136" t="str">
        <f>VLOOKUP(E101,'LISTADO ATM'!$A$2:$C$901,3,0)</f>
        <v>NORTE</v>
      </c>
      <c r="B101" s="126" t="s">
        <v>2678</v>
      </c>
      <c r="C101" s="96">
        <v>44439.339583333334</v>
      </c>
      <c r="D101" s="96" t="s">
        <v>2626</v>
      </c>
      <c r="E101" s="126">
        <v>633</v>
      </c>
      <c r="F101" s="136" t="str">
        <f>VLOOKUP(E101,VIP!$A$2:$O15572,2,0)</f>
        <v>DRBR260</v>
      </c>
      <c r="G101" s="136" t="str">
        <f>VLOOKUP(E101,'LISTADO ATM'!$A$2:$B$900,2,0)</f>
        <v xml:space="preserve">ATM Autobanco Las Colinas </v>
      </c>
      <c r="H101" s="136" t="str">
        <f>VLOOKUP(E101,VIP!$A$2:$O20533,7,FALSE)</f>
        <v>Si</v>
      </c>
      <c r="I101" s="136" t="str">
        <f>VLOOKUP(E101,VIP!$A$2:$O12498,8,FALSE)</f>
        <v>Si</v>
      </c>
      <c r="J101" s="136" t="str">
        <f>VLOOKUP(E101,VIP!$A$2:$O12448,8,FALSE)</f>
        <v>Si</v>
      </c>
      <c r="K101" s="136" t="str">
        <f>VLOOKUP(E101,VIP!$A$2:$O16022,6,0)</f>
        <v>SI</v>
      </c>
      <c r="L101" s="142" t="s">
        <v>2410</v>
      </c>
      <c r="M101" s="216" t="s">
        <v>2533</v>
      </c>
      <c r="N101" s="95" t="s">
        <v>2444</v>
      </c>
      <c r="O101" s="136" t="s">
        <v>2627</v>
      </c>
      <c r="P101" s="95"/>
      <c r="Q101" s="147">
        <v>44439.435729166667</v>
      </c>
    </row>
    <row r="102" spans="1:17" ht="18" x14ac:dyDescent="0.25">
      <c r="A102" s="136" t="str">
        <f>VLOOKUP(E102,'LISTADO ATM'!$A$2:$C$901,3,0)</f>
        <v>NORTE</v>
      </c>
      <c r="B102" s="126" t="s">
        <v>2713</v>
      </c>
      <c r="C102" s="96">
        <v>44439.371215277781</v>
      </c>
      <c r="D102" s="96" t="s">
        <v>2626</v>
      </c>
      <c r="E102" s="126">
        <v>594</v>
      </c>
      <c r="F102" s="136" t="str">
        <f>VLOOKUP(E102,VIP!$A$2:$O15592,2,0)</f>
        <v>DRBR594</v>
      </c>
      <c r="G102" s="136" t="str">
        <f>VLOOKUP(E102,'LISTADO ATM'!$A$2:$B$900,2,0)</f>
        <v xml:space="preserve">ATM Plaza Venezuela II (Santiago) </v>
      </c>
      <c r="H102" s="136" t="str">
        <f>VLOOKUP(E102,VIP!$A$2:$O20553,7,FALSE)</f>
        <v>Si</v>
      </c>
      <c r="I102" s="136" t="str">
        <f>VLOOKUP(E102,VIP!$A$2:$O12518,8,FALSE)</f>
        <v>Si</v>
      </c>
      <c r="J102" s="136" t="str">
        <f>VLOOKUP(E102,VIP!$A$2:$O12468,8,FALSE)</f>
        <v>Si</v>
      </c>
      <c r="K102" s="136" t="str">
        <f>VLOOKUP(E102,VIP!$A$2:$O16042,6,0)</f>
        <v>NO</v>
      </c>
      <c r="L102" s="142" t="s">
        <v>2410</v>
      </c>
      <c r="M102" s="216" t="s">
        <v>2533</v>
      </c>
      <c r="N102" s="95" t="s">
        <v>2444</v>
      </c>
      <c r="O102" s="136" t="s">
        <v>2627</v>
      </c>
      <c r="P102" s="95"/>
      <c r="Q102" s="147">
        <v>44439.616724537038</v>
      </c>
    </row>
    <row r="103" spans="1:17" ht="18" x14ac:dyDescent="0.25">
      <c r="A103" s="136" t="str">
        <f>VLOOKUP(E103,'LISTADO ATM'!$A$2:$C$901,3,0)</f>
        <v>DISTRITO NACIONAL</v>
      </c>
      <c r="B103" s="126" t="s">
        <v>2711</v>
      </c>
      <c r="C103" s="96">
        <v>44439.383171296293</v>
      </c>
      <c r="D103" s="96" t="s">
        <v>2626</v>
      </c>
      <c r="E103" s="126">
        <v>335</v>
      </c>
      <c r="F103" s="136" t="str">
        <f>VLOOKUP(E103,VIP!$A$2:$O15590,2,0)</f>
        <v>DRBR335</v>
      </c>
      <c r="G103" s="136" t="str">
        <f>VLOOKUP(E103,'LISTADO ATM'!$A$2:$B$900,2,0)</f>
        <v>ATM Edificio Aster</v>
      </c>
      <c r="H103" s="136" t="str">
        <f>VLOOKUP(E103,VIP!$A$2:$O20551,7,FALSE)</f>
        <v>Si</v>
      </c>
      <c r="I103" s="136" t="str">
        <f>VLOOKUP(E103,VIP!$A$2:$O12516,8,FALSE)</f>
        <v>Si</v>
      </c>
      <c r="J103" s="136" t="str">
        <f>VLOOKUP(E103,VIP!$A$2:$O12466,8,FALSE)</f>
        <v>Si</v>
      </c>
      <c r="K103" s="136" t="str">
        <f>VLOOKUP(E103,VIP!$A$2:$O16040,6,0)</f>
        <v>NO</v>
      </c>
      <c r="L103" s="142" t="s">
        <v>2410</v>
      </c>
      <c r="M103" s="216" t="s">
        <v>2533</v>
      </c>
      <c r="N103" s="95" t="s">
        <v>2444</v>
      </c>
      <c r="O103" s="136" t="s">
        <v>2627</v>
      </c>
      <c r="P103" s="95"/>
      <c r="Q103" s="147">
        <v>44439.616724537038</v>
      </c>
    </row>
    <row r="104" spans="1:17" ht="18" x14ac:dyDescent="0.25">
      <c r="A104" s="136" t="str">
        <f>VLOOKUP(E104,'LISTADO ATM'!$A$2:$C$901,3,0)</f>
        <v>ESTE</v>
      </c>
      <c r="B104" s="126" t="s">
        <v>2710</v>
      </c>
      <c r="C104" s="96">
        <v>44439.385312500002</v>
      </c>
      <c r="D104" s="96" t="s">
        <v>2441</v>
      </c>
      <c r="E104" s="126">
        <v>651</v>
      </c>
      <c r="F104" s="136" t="str">
        <f>VLOOKUP(E104,VIP!$A$2:$O15589,2,0)</f>
        <v>DRBR651</v>
      </c>
      <c r="G104" s="136" t="str">
        <f>VLOOKUP(E104,'LISTADO ATM'!$A$2:$B$900,2,0)</f>
        <v>ATM Eco Petroleo Romana</v>
      </c>
      <c r="H104" s="136" t="str">
        <f>VLOOKUP(E104,VIP!$A$2:$O20550,7,FALSE)</f>
        <v>Si</v>
      </c>
      <c r="I104" s="136" t="str">
        <f>VLOOKUP(E104,VIP!$A$2:$O12515,8,FALSE)</f>
        <v>Si</v>
      </c>
      <c r="J104" s="136" t="str">
        <f>VLOOKUP(E104,VIP!$A$2:$O12465,8,FALSE)</f>
        <v>Si</v>
      </c>
      <c r="K104" s="136" t="str">
        <f>VLOOKUP(E104,VIP!$A$2:$O16039,6,0)</f>
        <v>NO</v>
      </c>
      <c r="L104" s="142" t="s">
        <v>2410</v>
      </c>
      <c r="M104" s="216" t="s">
        <v>2533</v>
      </c>
      <c r="N104" s="216" t="s">
        <v>2722</v>
      </c>
      <c r="O104" s="136" t="s">
        <v>2445</v>
      </c>
      <c r="P104" s="95"/>
      <c r="Q104" s="147">
        <v>44439.616724537038</v>
      </c>
    </row>
    <row r="105" spans="1:17" ht="18" x14ac:dyDescent="0.25">
      <c r="A105" s="136" t="str">
        <f>VLOOKUP(E105,'LISTADO ATM'!$A$2:$C$901,3,0)</f>
        <v>ESTE</v>
      </c>
      <c r="B105" s="126" t="s">
        <v>2709</v>
      </c>
      <c r="C105" s="96">
        <v>44439.39266203704</v>
      </c>
      <c r="D105" s="96" t="s">
        <v>2441</v>
      </c>
      <c r="E105" s="126">
        <v>934</v>
      </c>
      <c r="F105" s="136" t="str">
        <f>VLOOKUP(E105,VIP!$A$2:$O15588,2,0)</f>
        <v>DRBR934</v>
      </c>
      <c r="G105" s="136" t="str">
        <f>VLOOKUP(E105,'LISTADO ATM'!$A$2:$B$900,2,0)</f>
        <v>ATM Hotel Dreams La Romana</v>
      </c>
      <c r="H105" s="136" t="str">
        <f>VLOOKUP(E105,VIP!$A$2:$O20549,7,FALSE)</f>
        <v>Si</v>
      </c>
      <c r="I105" s="136" t="str">
        <f>VLOOKUP(E105,VIP!$A$2:$O12514,8,FALSE)</f>
        <v>Si</v>
      </c>
      <c r="J105" s="136" t="str">
        <f>VLOOKUP(E105,VIP!$A$2:$O12464,8,FALSE)</f>
        <v>Si</v>
      </c>
      <c r="K105" s="136" t="str">
        <f>VLOOKUP(E105,VIP!$A$2:$O16038,6,0)</f>
        <v>NO</v>
      </c>
      <c r="L105" s="142" t="s">
        <v>2410</v>
      </c>
      <c r="M105" s="216" t="s">
        <v>2533</v>
      </c>
      <c r="N105" s="216" t="s">
        <v>2722</v>
      </c>
      <c r="O105" s="136" t="s">
        <v>2445</v>
      </c>
      <c r="P105" s="95"/>
      <c r="Q105" s="147">
        <v>44439.616724537038</v>
      </c>
    </row>
    <row r="106" spans="1:17" ht="18" x14ac:dyDescent="0.25">
      <c r="A106" s="136" t="str">
        <f>VLOOKUP(E106,'LISTADO ATM'!$A$2:$C$901,3,0)</f>
        <v>DISTRITO NACIONAL</v>
      </c>
      <c r="B106" s="126" t="s">
        <v>2708</v>
      </c>
      <c r="C106" s="96">
        <v>44439.394201388888</v>
      </c>
      <c r="D106" s="96" t="s">
        <v>2441</v>
      </c>
      <c r="E106" s="126">
        <v>441</v>
      </c>
      <c r="F106" s="136" t="str">
        <f>VLOOKUP(E106,VIP!$A$2:$O15587,2,0)</f>
        <v>DRBR441</v>
      </c>
      <c r="G106" s="136" t="str">
        <f>VLOOKUP(E106,'LISTADO ATM'!$A$2:$B$900,2,0)</f>
        <v>ATM Estacion de Servicio Romulo Betancour</v>
      </c>
      <c r="H106" s="136" t="str">
        <f>VLOOKUP(E106,VIP!$A$2:$O20548,7,FALSE)</f>
        <v>NO</v>
      </c>
      <c r="I106" s="136" t="str">
        <f>VLOOKUP(E106,VIP!$A$2:$O12513,8,FALSE)</f>
        <v>NO</v>
      </c>
      <c r="J106" s="136" t="str">
        <f>VLOOKUP(E106,VIP!$A$2:$O12463,8,FALSE)</f>
        <v>NO</v>
      </c>
      <c r="K106" s="136" t="str">
        <f>VLOOKUP(E106,VIP!$A$2:$O16037,6,0)</f>
        <v>NO</v>
      </c>
      <c r="L106" s="142" t="s">
        <v>2410</v>
      </c>
      <c r="M106" s="216" t="s">
        <v>2533</v>
      </c>
      <c r="N106" s="216" t="s">
        <v>2722</v>
      </c>
      <c r="O106" s="136" t="s">
        <v>2445</v>
      </c>
      <c r="P106" s="95"/>
      <c r="Q106" s="147">
        <v>44439.616724537038</v>
      </c>
    </row>
    <row r="107" spans="1:17" ht="18" x14ac:dyDescent="0.25">
      <c r="A107" s="136" t="str">
        <f>VLOOKUP(E107,'LISTADO ATM'!$A$2:$C$901,3,0)</f>
        <v>ESTE</v>
      </c>
      <c r="B107" s="126" t="s">
        <v>2703</v>
      </c>
      <c r="C107" s="96">
        <v>44439.407534722224</v>
      </c>
      <c r="D107" s="96" t="s">
        <v>2441</v>
      </c>
      <c r="E107" s="126">
        <v>742</v>
      </c>
      <c r="F107" s="136" t="str">
        <f>VLOOKUP(E107,VIP!$A$2:$O15582,2,0)</f>
        <v>DRBR990</v>
      </c>
      <c r="G107" s="136" t="str">
        <f>VLOOKUP(E107,'LISTADO ATM'!$A$2:$B$900,2,0)</f>
        <v xml:space="preserve">ATM Oficina Plaza del Rey (La Romana) </v>
      </c>
      <c r="H107" s="136" t="str">
        <f>VLOOKUP(E107,VIP!$A$2:$O20543,7,FALSE)</f>
        <v>Si</v>
      </c>
      <c r="I107" s="136" t="str">
        <f>VLOOKUP(E107,VIP!$A$2:$O12508,8,FALSE)</f>
        <v>Si</v>
      </c>
      <c r="J107" s="136" t="str">
        <f>VLOOKUP(E107,VIP!$A$2:$O12458,8,FALSE)</f>
        <v>Si</v>
      </c>
      <c r="K107" s="136" t="str">
        <f>VLOOKUP(E107,VIP!$A$2:$O16032,6,0)</f>
        <v>NO</v>
      </c>
      <c r="L107" s="142" t="s">
        <v>2410</v>
      </c>
      <c r="M107" s="216" t="s">
        <v>2533</v>
      </c>
      <c r="N107" s="216" t="s">
        <v>2722</v>
      </c>
      <c r="O107" s="136" t="s">
        <v>2445</v>
      </c>
      <c r="P107" s="95"/>
      <c r="Q107" s="147">
        <v>44439.616724537038</v>
      </c>
    </row>
    <row r="108" spans="1:17" ht="18" x14ac:dyDescent="0.25">
      <c r="A108" s="136" t="str">
        <f>VLOOKUP(E108,'LISTADO ATM'!$A$2:$C$901,3,0)</f>
        <v>DISTRITO NACIONAL</v>
      </c>
      <c r="B108" s="126" t="s">
        <v>2702</v>
      </c>
      <c r="C108" s="96">
        <v>44439.409212962964</v>
      </c>
      <c r="D108" s="96" t="s">
        <v>2441</v>
      </c>
      <c r="E108" s="126">
        <v>225</v>
      </c>
      <c r="F108" s="136" t="str">
        <f>VLOOKUP(E108,VIP!$A$2:$O15581,2,0)</f>
        <v>DRBR225</v>
      </c>
      <c r="G108" s="136" t="str">
        <f>VLOOKUP(E108,'LISTADO ATM'!$A$2:$B$900,2,0)</f>
        <v xml:space="preserve">ATM S/M Nacional Arroyo Hondo </v>
      </c>
      <c r="H108" s="136" t="str">
        <f>VLOOKUP(E108,VIP!$A$2:$O20542,7,FALSE)</f>
        <v>Si</v>
      </c>
      <c r="I108" s="136" t="str">
        <f>VLOOKUP(E108,VIP!$A$2:$O12507,8,FALSE)</f>
        <v>Si</v>
      </c>
      <c r="J108" s="136" t="str">
        <f>VLOOKUP(E108,VIP!$A$2:$O12457,8,FALSE)</f>
        <v>Si</v>
      </c>
      <c r="K108" s="136" t="str">
        <f>VLOOKUP(E108,VIP!$A$2:$O16031,6,0)</f>
        <v>NO</v>
      </c>
      <c r="L108" s="142" t="s">
        <v>2410</v>
      </c>
      <c r="M108" s="216" t="s">
        <v>2533</v>
      </c>
      <c r="N108" s="216" t="s">
        <v>2722</v>
      </c>
      <c r="O108" s="136" t="s">
        <v>2445</v>
      </c>
      <c r="P108" s="95"/>
      <c r="Q108" s="147">
        <v>44439.616724537038</v>
      </c>
    </row>
    <row r="109" spans="1:17" ht="18" x14ac:dyDescent="0.25">
      <c r="A109" s="136" t="str">
        <f>VLOOKUP(E109,'LISTADO ATM'!$A$2:$C$901,3,0)</f>
        <v>DISTRITO NACIONAL</v>
      </c>
      <c r="B109" s="126" t="s">
        <v>2694</v>
      </c>
      <c r="C109" s="96">
        <v>44439.449548611112</v>
      </c>
      <c r="D109" s="96" t="s">
        <v>2441</v>
      </c>
      <c r="E109" s="126">
        <v>96</v>
      </c>
      <c r="F109" s="136" t="str">
        <f>VLOOKUP(E109,VIP!$A$2:$O15573,2,0)</f>
        <v>DRBR096</v>
      </c>
      <c r="G109" s="136" t="str">
        <f>VLOOKUP(E109,'LISTADO ATM'!$A$2:$B$900,2,0)</f>
        <v>ATM S/M Caribe Av. Charles de Gaulle</v>
      </c>
      <c r="H109" s="136" t="str">
        <f>VLOOKUP(E109,VIP!$A$2:$O20534,7,FALSE)</f>
        <v>Si</v>
      </c>
      <c r="I109" s="136" t="str">
        <f>VLOOKUP(E109,VIP!$A$2:$O12499,8,FALSE)</f>
        <v>No</v>
      </c>
      <c r="J109" s="136" t="str">
        <f>VLOOKUP(E109,VIP!$A$2:$O12449,8,FALSE)</f>
        <v>No</v>
      </c>
      <c r="K109" s="136" t="str">
        <f>VLOOKUP(E109,VIP!$A$2:$O16023,6,0)</f>
        <v>NO</v>
      </c>
      <c r="L109" s="142" t="s">
        <v>2410</v>
      </c>
      <c r="M109" s="216" t="s">
        <v>2533</v>
      </c>
      <c r="N109" s="216" t="s">
        <v>2722</v>
      </c>
      <c r="O109" s="136" t="s">
        <v>2445</v>
      </c>
      <c r="P109" s="95"/>
      <c r="Q109" s="147">
        <v>44439.616724537038</v>
      </c>
    </row>
    <row r="110" spans="1:17" ht="18" x14ac:dyDescent="0.25">
      <c r="A110" s="136" t="str">
        <f>VLOOKUP(E110,'LISTADO ATM'!$A$2:$C$901,3,0)</f>
        <v>NORTE</v>
      </c>
      <c r="B110" s="126" t="s">
        <v>2773</v>
      </c>
      <c r="C110" s="96">
        <v>44439.457060185188</v>
      </c>
      <c r="D110" s="96" t="s">
        <v>2626</v>
      </c>
      <c r="E110" s="126">
        <v>895</v>
      </c>
      <c r="F110" s="136" t="str">
        <f>VLOOKUP(E110,VIP!$A$2:$O15601,2,0)</f>
        <v>DRBR895</v>
      </c>
      <c r="G110" s="136" t="str">
        <f>VLOOKUP(E110,'LISTADO ATM'!$A$2:$B$900,2,0)</f>
        <v xml:space="preserve">ATM S/M Bravo (Santiago) </v>
      </c>
      <c r="H110" s="136" t="str">
        <f>VLOOKUP(E110,VIP!$A$2:$O20562,7,FALSE)</f>
        <v>Si</v>
      </c>
      <c r="I110" s="136" t="str">
        <f>VLOOKUP(E110,VIP!$A$2:$O12527,8,FALSE)</f>
        <v>No</v>
      </c>
      <c r="J110" s="136" t="str">
        <f>VLOOKUP(E110,VIP!$A$2:$O12477,8,FALSE)</f>
        <v>No</v>
      </c>
      <c r="K110" s="136" t="str">
        <f>VLOOKUP(E110,VIP!$A$2:$O16051,6,0)</f>
        <v>NO</v>
      </c>
      <c r="L110" s="142" t="s">
        <v>2410</v>
      </c>
      <c r="M110" s="216" t="s">
        <v>2533</v>
      </c>
      <c r="N110" s="95" t="s">
        <v>2444</v>
      </c>
      <c r="O110" s="136" t="s">
        <v>2627</v>
      </c>
      <c r="P110" s="95"/>
      <c r="Q110" s="147">
        <v>44439.616724537038</v>
      </c>
    </row>
    <row r="111" spans="1:17" ht="18" x14ac:dyDescent="0.25">
      <c r="A111" s="136" t="str">
        <f>VLOOKUP(E111,'LISTADO ATM'!$A$2:$C$901,3,0)</f>
        <v>DISTRITO NACIONAL</v>
      </c>
      <c r="B111" s="126" t="s">
        <v>2763</v>
      </c>
      <c r="C111" s="96">
        <v>44439.566354166665</v>
      </c>
      <c r="D111" s="96" t="s">
        <v>2441</v>
      </c>
      <c r="E111" s="126">
        <v>967</v>
      </c>
      <c r="F111" s="136" t="str">
        <f>VLOOKUP(E111,VIP!$A$2:$O15591,2,0)</f>
        <v>DRBR967</v>
      </c>
      <c r="G111" s="136" t="str">
        <f>VLOOKUP(E111,'LISTADO ATM'!$A$2:$B$900,2,0)</f>
        <v xml:space="preserve">ATM UNP Hiper Olé Autopista Duarte </v>
      </c>
      <c r="H111" s="136" t="str">
        <f>VLOOKUP(E111,VIP!$A$2:$O20552,7,FALSE)</f>
        <v>Si</v>
      </c>
      <c r="I111" s="136" t="str">
        <f>VLOOKUP(E111,VIP!$A$2:$O12517,8,FALSE)</f>
        <v>Si</v>
      </c>
      <c r="J111" s="136" t="str">
        <f>VLOOKUP(E111,VIP!$A$2:$O12467,8,FALSE)</f>
        <v>Si</v>
      </c>
      <c r="K111" s="136" t="str">
        <f>VLOOKUP(E111,VIP!$A$2:$O16041,6,0)</f>
        <v>NO</v>
      </c>
      <c r="L111" s="142" t="s">
        <v>2410</v>
      </c>
      <c r="M111" s="216" t="s">
        <v>2533</v>
      </c>
      <c r="N111" s="216" t="s">
        <v>2722</v>
      </c>
      <c r="O111" s="136" t="s">
        <v>2445</v>
      </c>
      <c r="P111" s="95"/>
      <c r="Q111" s="147">
        <v>44439.616724537038</v>
      </c>
    </row>
    <row r="112" spans="1:17" ht="18" x14ac:dyDescent="0.25">
      <c r="A112" s="136" t="str">
        <f>VLOOKUP(E112,'LISTADO ATM'!$A$2:$C$901,3,0)</f>
        <v>DISTRITO NACIONAL</v>
      </c>
      <c r="B112" s="126" t="s">
        <v>2757</v>
      </c>
      <c r="C112" s="96">
        <v>44439.582546296297</v>
      </c>
      <c r="D112" s="96" t="s">
        <v>2441</v>
      </c>
      <c r="E112" s="126">
        <v>821</v>
      </c>
      <c r="F112" s="136" t="str">
        <f>VLOOKUP(E112,VIP!$A$2:$O15585,2,0)</f>
        <v>DRBR821</v>
      </c>
      <c r="G112" s="136" t="str">
        <f>VLOOKUP(E112,'LISTADO ATM'!$A$2:$B$900,2,0)</f>
        <v xml:space="preserve">ATM S/M Bravo Churchill </v>
      </c>
      <c r="H112" s="136" t="str">
        <f>VLOOKUP(E112,VIP!$A$2:$O20546,7,FALSE)</f>
        <v>Si</v>
      </c>
      <c r="I112" s="136" t="str">
        <f>VLOOKUP(E112,VIP!$A$2:$O12511,8,FALSE)</f>
        <v>No</v>
      </c>
      <c r="J112" s="136" t="str">
        <f>VLOOKUP(E112,VIP!$A$2:$O12461,8,FALSE)</f>
        <v>No</v>
      </c>
      <c r="K112" s="136" t="str">
        <f>VLOOKUP(E112,VIP!$A$2:$O16035,6,0)</f>
        <v>SI</v>
      </c>
      <c r="L112" s="142" t="s">
        <v>2410</v>
      </c>
      <c r="M112" s="216" t="s">
        <v>2533</v>
      </c>
      <c r="N112" s="216" t="s">
        <v>2722</v>
      </c>
      <c r="O112" s="136" t="s">
        <v>2445</v>
      </c>
      <c r="P112" s="95"/>
      <c r="Q112" s="147">
        <v>44439.616724537038</v>
      </c>
    </row>
    <row r="113" spans="1:17" ht="18" x14ac:dyDescent="0.25">
      <c r="A113" s="136" t="str">
        <f>VLOOKUP(E113,'LISTADO ATM'!$A$2:$C$901,3,0)</f>
        <v>ESTE</v>
      </c>
      <c r="B113" s="126">
        <v>3336005392</v>
      </c>
      <c r="C113" s="96">
        <v>44436.647152777776</v>
      </c>
      <c r="D113" s="96" t="s">
        <v>2174</v>
      </c>
      <c r="E113" s="126">
        <v>427</v>
      </c>
      <c r="F113" s="136" t="str">
        <f>VLOOKUP(E113,VIP!$A$2:$O15566,2,0)</f>
        <v>DRBR427</v>
      </c>
      <c r="G113" s="136" t="str">
        <f>VLOOKUP(E113,'LISTADO ATM'!$A$2:$B$900,2,0)</f>
        <v xml:space="preserve">ATM Almacenes Iberia (Hato Mayor) </v>
      </c>
      <c r="H113" s="136" t="str">
        <f>VLOOKUP(E113,VIP!$A$2:$O20527,7,FALSE)</f>
        <v>Si</v>
      </c>
      <c r="I113" s="136" t="str">
        <f>VLOOKUP(E113,VIP!$A$2:$O12492,8,FALSE)</f>
        <v>Si</v>
      </c>
      <c r="J113" s="136" t="str">
        <f>VLOOKUP(E113,VIP!$A$2:$O12442,8,FALSE)</f>
        <v>Si</v>
      </c>
      <c r="K113" s="136" t="str">
        <f>VLOOKUP(E113,VIP!$A$2:$O16016,6,0)</f>
        <v>NO</v>
      </c>
      <c r="L113" s="142" t="s">
        <v>2456</v>
      </c>
      <c r="M113" s="216" t="s">
        <v>2533</v>
      </c>
      <c r="N113" s="95" t="s">
        <v>2444</v>
      </c>
      <c r="O113" s="136" t="s">
        <v>2446</v>
      </c>
      <c r="P113" s="136"/>
      <c r="Q113" s="147">
        <v>44439.616724537038</v>
      </c>
    </row>
    <row r="114" spans="1:17" ht="18" x14ac:dyDescent="0.25">
      <c r="A114" s="136" t="str">
        <f>VLOOKUP(E114,'LISTADO ATM'!$A$2:$C$901,3,0)</f>
        <v>DISTRITO NACIONAL</v>
      </c>
      <c r="B114" s="126">
        <v>3336005529</v>
      </c>
      <c r="C114" s="96">
        <v>44437.51771990741</v>
      </c>
      <c r="D114" s="96" t="s">
        <v>2174</v>
      </c>
      <c r="E114" s="126">
        <v>422</v>
      </c>
      <c r="F114" s="136" t="str">
        <f>VLOOKUP(E114,VIP!$A$2:$O15602,2,0)</f>
        <v>DRBR422</v>
      </c>
      <c r="G114" s="136" t="str">
        <f>VLOOKUP(E114,'LISTADO ATM'!$A$2:$B$900,2,0)</f>
        <v xml:space="preserve">ATM Olé Manoguayabo </v>
      </c>
      <c r="H114" s="136" t="str">
        <f>VLOOKUP(E114,VIP!$A$2:$O20563,7,FALSE)</f>
        <v>Si</v>
      </c>
      <c r="I114" s="136" t="str">
        <f>VLOOKUP(E114,VIP!$A$2:$O12528,8,FALSE)</f>
        <v>Si</v>
      </c>
      <c r="J114" s="136" t="str">
        <f>VLOOKUP(E114,VIP!$A$2:$O12478,8,FALSE)</f>
        <v>Si</v>
      </c>
      <c r="K114" s="136" t="str">
        <f>VLOOKUP(E114,VIP!$A$2:$O16052,6,0)</f>
        <v>NO</v>
      </c>
      <c r="L114" s="142" t="s">
        <v>2456</v>
      </c>
      <c r="M114" s="216" t="s">
        <v>2533</v>
      </c>
      <c r="N114" s="216" t="s">
        <v>2722</v>
      </c>
      <c r="O114" s="136" t="s">
        <v>2446</v>
      </c>
      <c r="P114" s="136"/>
      <c r="Q114" s="147">
        <v>44439.616724537038</v>
      </c>
    </row>
    <row r="115" spans="1:17" ht="18" x14ac:dyDescent="0.25">
      <c r="A115" s="136" t="str">
        <f>VLOOKUP(E115,'LISTADO ATM'!$A$2:$C$901,3,0)</f>
        <v>DISTRITO NACIONAL</v>
      </c>
      <c r="B115" s="126">
        <v>3336005533</v>
      </c>
      <c r="C115" s="96">
        <v>44437.522013888891</v>
      </c>
      <c r="D115" s="96" t="s">
        <v>2174</v>
      </c>
      <c r="E115" s="126">
        <v>813</v>
      </c>
      <c r="F115" s="136" t="str">
        <f>VLOOKUP(E115,VIP!$A$2:$O15598,2,0)</f>
        <v>DRBR815</v>
      </c>
      <c r="G115" s="136" t="str">
        <f>VLOOKUP(E115,'LISTADO ATM'!$A$2:$B$900,2,0)</f>
        <v>ATM Occidental Mall</v>
      </c>
      <c r="H115" s="136" t="str">
        <f>VLOOKUP(E115,VIP!$A$2:$O20559,7,FALSE)</f>
        <v>Si</v>
      </c>
      <c r="I115" s="136" t="str">
        <f>VLOOKUP(E115,VIP!$A$2:$O12524,8,FALSE)</f>
        <v>Si</v>
      </c>
      <c r="J115" s="136" t="str">
        <f>VLOOKUP(E115,VIP!$A$2:$O12474,8,FALSE)</f>
        <v>Si</v>
      </c>
      <c r="K115" s="136" t="str">
        <f>VLOOKUP(E115,VIP!$A$2:$O16048,6,0)</f>
        <v>NO</v>
      </c>
      <c r="L115" s="142" t="s">
        <v>2456</v>
      </c>
      <c r="M115" s="216" t="s">
        <v>2533</v>
      </c>
      <c r="N115" s="95" t="s">
        <v>2444</v>
      </c>
      <c r="O115" s="136" t="s">
        <v>2446</v>
      </c>
      <c r="P115" s="136"/>
      <c r="Q115" s="147">
        <v>44439.616724537038</v>
      </c>
    </row>
    <row r="116" spans="1:17" ht="18" x14ac:dyDescent="0.25">
      <c r="A116" s="136" t="str">
        <f>VLOOKUP(E116,'LISTADO ATM'!$A$2:$C$901,3,0)</f>
        <v>DISTRITO NACIONAL</v>
      </c>
      <c r="B116" s="126">
        <v>3336006956</v>
      </c>
      <c r="C116" s="96">
        <v>44438.633622685185</v>
      </c>
      <c r="D116" s="96" t="s">
        <v>2174</v>
      </c>
      <c r="E116" s="126">
        <v>264</v>
      </c>
      <c r="F116" s="136" t="str">
        <f>VLOOKUP(E116,VIP!$A$2:$O15577,2,0)</f>
        <v>DRBR264</v>
      </c>
      <c r="G116" s="136" t="str">
        <f>VLOOKUP(E116,'LISTADO ATM'!$A$2:$B$900,2,0)</f>
        <v xml:space="preserve">ATM S/M Nacional Independencia </v>
      </c>
      <c r="H116" s="136" t="str">
        <f>VLOOKUP(E116,VIP!$A$2:$O20538,7,FALSE)</f>
        <v>Si</v>
      </c>
      <c r="I116" s="136" t="str">
        <f>VLOOKUP(E116,VIP!$A$2:$O12503,8,FALSE)</f>
        <v>Si</v>
      </c>
      <c r="J116" s="136" t="str">
        <f>VLOOKUP(E116,VIP!$A$2:$O12453,8,FALSE)</f>
        <v>Si</v>
      </c>
      <c r="K116" s="136" t="str">
        <f>VLOOKUP(E116,VIP!$A$2:$O16027,6,0)</f>
        <v>SI</v>
      </c>
      <c r="L116" s="142" t="s">
        <v>2456</v>
      </c>
      <c r="M116" s="216" t="s">
        <v>2533</v>
      </c>
      <c r="N116" s="216" t="s">
        <v>2722</v>
      </c>
      <c r="O116" s="136" t="s">
        <v>2446</v>
      </c>
      <c r="P116" s="95"/>
      <c r="Q116" s="147">
        <v>44439.616724537038</v>
      </c>
    </row>
    <row r="117" spans="1:17" ht="18" x14ac:dyDescent="0.25">
      <c r="A117" s="136" t="str">
        <f>VLOOKUP(E117,'LISTADO ATM'!$A$2:$C$901,3,0)</f>
        <v>DISTRITO NACIONAL</v>
      </c>
      <c r="B117" s="126">
        <v>3336007143</v>
      </c>
      <c r="C117" s="96">
        <v>44438.693807870368</v>
      </c>
      <c r="D117" s="96" t="s">
        <v>2174</v>
      </c>
      <c r="E117" s="126">
        <v>394</v>
      </c>
      <c r="F117" s="136" t="str">
        <f>VLOOKUP(E117,VIP!$A$2:$O15576,2,0)</f>
        <v>DRBR394</v>
      </c>
      <c r="G117" s="136" t="str">
        <f>VLOOKUP(E117,'LISTADO ATM'!$A$2:$B$900,2,0)</f>
        <v xml:space="preserve">ATM Multicentro La Sirena Luperón </v>
      </c>
      <c r="H117" s="136" t="str">
        <f>VLOOKUP(E117,VIP!$A$2:$O20537,7,FALSE)</f>
        <v>Si</v>
      </c>
      <c r="I117" s="136" t="str">
        <f>VLOOKUP(E117,VIP!$A$2:$O12502,8,FALSE)</f>
        <v>Si</v>
      </c>
      <c r="J117" s="136" t="str">
        <f>VLOOKUP(E117,VIP!$A$2:$O12452,8,FALSE)</f>
        <v>Si</v>
      </c>
      <c r="K117" s="136" t="str">
        <f>VLOOKUP(E117,VIP!$A$2:$O16026,6,0)</f>
        <v>NO</v>
      </c>
      <c r="L117" s="142" t="s">
        <v>2456</v>
      </c>
      <c r="M117" s="216" t="s">
        <v>2533</v>
      </c>
      <c r="N117" s="95" t="s">
        <v>2444</v>
      </c>
      <c r="O117" s="136" t="s">
        <v>2446</v>
      </c>
      <c r="P117" s="95"/>
      <c r="Q117" s="147">
        <v>44439.616724537038</v>
      </c>
    </row>
    <row r="118" spans="1:17" ht="18" x14ac:dyDescent="0.25">
      <c r="A118" s="136" t="str">
        <f>VLOOKUP(E118,'LISTADO ATM'!$A$2:$C$901,3,0)</f>
        <v>NORTE</v>
      </c>
      <c r="B118" s="126">
        <v>3336007256</v>
      </c>
      <c r="C118" s="96">
        <v>44438.720925925925</v>
      </c>
      <c r="D118" s="96" t="s">
        <v>2175</v>
      </c>
      <c r="E118" s="126">
        <v>987</v>
      </c>
      <c r="F118" s="136" t="str">
        <f>VLOOKUP(E118,VIP!$A$2:$O15566,2,0)</f>
        <v>DRBR987</v>
      </c>
      <c r="G118" s="136" t="str">
        <f>VLOOKUP(E118,'LISTADO ATM'!$A$2:$B$900,2,0)</f>
        <v xml:space="preserve">ATM S/M Jumbo (Moca) </v>
      </c>
      <c r="H118" s="136" t="str">
        <f>VLOOKUP(E118,VIP!$A$2:$O20527,7,FALSE)</f>
        <v>Si</v>
      </c>
      <c r="I118" s="136" t="str">
        <f>VLOOKUP(E118,VIP!$A$2:$O12492,8,FALSE)</f>
        <v>Si</v>
      </c>
      <c r="J118" s="136" t="str">
        <f>VLOOKUP(E118,VIP!$A$2:$O12442,8,FALSE)</f>
        <v>Si</v>
      </c>
      <c r="K118" s="136" t="str">
        <f>VLOOKUP(E118,VIP!$A$2:$O16016,6,0)</f>
        <v>NO</v>
      </c>
      <c r="L118" s="142" t="s">
        <v>2456</v>
      </c>
      <c r="M118" s="216" t="s">
        <v>2533</v>
      </c>
      <c r="N118" s="216" t="s">
        <v>2722</v>
      </c>
      <c r="O118" s="136" t="s">
        <v>2581</v>
      </c>
      <c r="P118" s="95"/>
      <c r="Q118" s="147">
        <v>44439.435729166667</v>
      </c>
    </row>
    <row r="119" spans="1:17" ht="18" x14ac:dyDescent="0.25">
      <c r="A119" s="136" t="str">
        <f>VLOOKUP(E119,'LISTADO ATM'!$A$2:$C$901,3,0)</f>
        <v>DISTRITO NACIONAL</v>
      </c>
      <c r="B119" s="126">
        <v>3336007307</v>
      </c>
      <c r="C119" s="96">
        <v>44438.756701388891</v>
      </c>
      <c r="D119" s="96" t="s">
        <v>2174</v>
      </c>
      <c r="E119" s="126">
        <v>390</v>
      </c>
      <c r="F119" s="136" t="str">
        <f>VLOOKUP(E119,VIP!$A$2:$O15566,2,0)</f>
        <v>DRBR390</v>
      </c>
      <c r="G119" s="136" t="str">
        <f>VLOOKUP(E119,'LISTADO ATM'!$A$2:$B$900,2,0)</f>
        <v xml:space="preserve">ATM Oficina Boca Chica II </v>
      </c>
      <c r="H119" s="136" t="str">
        <f>VLOOKUP(E119,VIP!$A$2:$O20527,7,FALSE)</f>
        <v>Si</v>
      </c>
      <c r="I119" s="136" t="str">
        <f>VLOOKUP(E119,VIP!$A$2:$O12492,8,FALSE)</f>
        <v>Si</v>
      </c>
      <c r="J119" s="136" t="str">
        <f>VLOOKUP(E119,VIP!$A$2:$O12442,8,FALSE)</f>
        <v>Si</v>
      </c>
      <c r="K119" s="136" t="str">
        <f>VLOOKUP(E119,VIP!$A$2:$O16016,6,0)</f>
        <v>NO</v>
      </c>
      <c r="L119" s="142" t="s">
        <v>2456</v>
      </c>
      <c r="M119" s="216" t="s">
        <v>2533</v>
      </c>
      <c r="N119" s="95" t="s">
        <v>2444</v>
      </c>
      <c r="O119" s="136" t="s">
        <v>2446</v>
      </c>
      <c r="P119" s="95"/>
      <c r="Q119" s="147">
        <v>44439.435729166667</v>
      </c>
    </row>
    <row r="120" spans="1:17" ht="18" x14ac:dyDescent="0.25">
      <c r="A120" s="136" t="str">
        <f>VLOOKUP(E120,'LISTADO ATM'!$A$2:$C$901,3,0)</f>
        <v>DISTRITO NACIONAL</v>
      </c>
      <c r="B120" s="126">
        <v>3336007340</v>
      </c>
      <c r="C120" s="96">
        <v>44438.780069444445</v>
      </c>
      <c r="D120" s="96" t="s">
        <v>2174</v>
      </c>
      <c r="E120" s="126">
        <v>788</v>
      </c>
      <c r="F120" s="136" t="str">
        <f>VLOOKUP(E120,VIP!$A$2:$O15567,2,0)</f>
        <v>DRBR452</v>
      </c>
      <c r="G120" s="136" t="str">
        <f>VLOOKUP(E120,'LISTADO ATM'!$A$2:$B$900,2,0)</f>
        <v xml:space="preserve">ATM Relaciones Exteriores (Cancillería) </v>
      </c>
      <c r="H120" s="136" t="str">
        <f>VLOOKUP(E120,VIP!$A$2:$O20528,7,FALSE)</f>
        <v>No</v>
      </c>
      <c r="I120" s="136" t="str">
        <f>VLOOKUP(E120,VIP!$A$2:$O12493,8,FALSE)</f>
        <v>No</v>
      </c>
      <c r="J120" s="136" t="str">
        <f>VLOOKUP(E120,VIP!$A$2:$O12443,8,FALSE)</f>
        <v>No</v>
      </c>
      <c r="K120" s="136" t="str">
        <f>VLOOKUP(E120,VIP!$A$2:$O16017,6,0)</f>
        <v>NO</v>
      </c>
      <c r="L120" s="142" t="s">
        <v>2456</v>
      </c>
      <c r="M120" s="216" t="s">
        <v>2533</v>
      </c>
      <c r="N120" s="95" t="s">
        <v>2444</v>
      </c>
      <c r="O120" s="136" t="s">
        <v>2446</v>
      </c>
      <c r="P120" s="95"/>
      <c r="Q120" s="147">
        <v>44439.616724537038</v>
      </c>
    </row>
    <row r="121" spans="1:17" ht="18" x14ac:dyDescent="0.25">
      <c r="A121" s="136" t="str">
        <f>VLOOKUP(E121,'LISTADO ATM'!$A$2:$C$901,3,0)</f>
        <v>ESTE</v>
      </c>
      <c r="B121" s="126">
        <v>3336007365</v>
      </c>
      <c r="C121" s="96">
        <v>44438.834513888891</v>
      </c>
      <c r="D121" s="96" t="s">
        <v>2174</v>
      </c>
      <c r="E121" s="126">
        <v>933</v>
      </c>
      <c r="F121" s="136" t="str">
        <f>VLOOKUP(E121,VIP!$A$2:$O15586,2,0)</f>
        <v>DRBR933</v>
      </c>
      <c r="G121" s="136" t="str">
        <f>VLOOKUP(E121,'LISTADO ATM'!$A$2:$B$900,2,0)</f>
        <v>ATM Hotel Dreams Punta Cana II</v>
      </c>
      <c r="H121" s="136" t="str">
        <f>VLOOKUP(E121,VIP!$A$2:$O20547,7,FALSE)</f>
        <v>Si</v>
      </c>
      <c r="I121" s="136" t="str">
        <f>VLOOKUP(E121,VIP!$A$2:$O12512,8,FALSE)</f>
        <v>Si</v>
      </c>
      <c r="J121" s="136" t="str">
        <f>VLOOKUP(E121,VIP!$A$2:$O12462,8,FALSE)</f>
        <v>Si</v>
      </c>
      <c r="K121" s="136" t="str">
        <f>VLOOKUP(E121,VIP!$A$2:$O16036,6,0)</f>
        <v>NO</v>
      </c>
      <c r="L121" s="142" t="s">
        <v>2456</v>
      </c>
      <c r="M121" s="216" t="s">
        <v>2533</v>
      </c>
      <c r="N121" s="95" t="s">
        <v>2444</v>
      </c>
      <c r="O121" s="136" t="s">
        <v>2446</v>
      </c>
      <c r="P121" s="95"/>
      <c r="Q121" s="147">
        <v>44439.616724537038</v>
      </c>
    </row>
    <row r="122" spans="1:17" ht="18" x14ac:dyDescent="0.25">
      <c r="A122" s="136" t="str">
        <f>VLOOKUP(E122,'LISTADO ATM'!$A$2:$C$901,3,0)</f>
        <v>DISTRITO NACIONAL</v>
      </c>
      <c r="B122" s="126">
        <v>3336007389</v>
      </c>
      <c r="C122" s="96">
        <v>44438.891342592593</v>
      </c>
      <c r="D122" s="96" t="s">
        <v>2174</v>
      </c>
      <c r="E122" s="126">
        <v>85</v>
      </c>
      <c r="F122" s="136" t="str">
        <f>VLOOKUP(E122,VIP!$A$2:$O15585,2,0)</f>
        <v>DRBR085</v>
      </c>
      <c r="G122" s="136" t="str">
        <f>VLOOKUP(E122,'LISTADO ATM'!$A$2:$B$900,2,0)</f>
        <v xml:space="preserve">ATM Oficina San Isidro (Fuerza Aérea) </v>
      </c>
      <c r="H122" s="136" t="str">
        <f>VLOOKUP(E122,VIP!$A$2:$O20546,7,FALSE)</f>
        <v>Si</v>
      </c>
      <c r="I122" s="136" t="str">
        <f>VLOOKUP(E122,VIP!$A$2:$O12511,8,FALSE)</f>
        <v>Si</v>
      </c>
      <c r="J122" s="136" t="str">
        <f>VLOOKUP(E122,VIP!$A$2:$O12461,8,FALSE)</f>
        <v>Si</v>
      </c>
      <c r="K122" s="136" t="str">
        <f>VLOOKUP(E122,VIP!$A$2:$O16035,6,0)</f>
        <v>NO</v>
      </c>
      <c r="L122" s="142" t="s">
        <v>2456</v>
      </c>
      <c r="M122" s="216" t="s">
        <v>2533</v>
      </c>
      <c r="N122" s="95" t="s">
        <v>2444</v>
      </c>
      <c r="O122" s="136" t="s">
        <v>2446</v>
      </c>
      <c r="P122" s="95"/>
      <c r="Q122" s="147">
        <v>44439.616724537038</v>
      </c>
    </row>
    <row r="123" spans="1:17" ht="18" x14ac:dyDescent="0.25">
      <c r="A123" s="136" t="str">
        <f>VLOOKUP(E123,'LISTADO ATM'!$A$2:$C$901,3,0)</f>
        <v>DISTRITO NACIONAL</v>
      </c>
      <c r="B123" s="126" t="s">
        <v>2666</v>
      </c>
      <c r="C123" s="96">
        <v>44439.033541666664</v>
      </c>
      <c r="D123" s="96" t="s">
        <v>2174</v>
      </c>
      <c r="E123" s="126">
        <v>24</v>
      </c>
      <c r="F123" s="136" t="str">
        <f>VLOOKUP(E123,VIP!$A$2:$O15605,2,0)</f>
        <v>DRBR024</v>
      </c>
      <c r="G123" s="136" t="str">
        <f>VLOOKUP(E123,'LISTADO ATM'!$A$2:$B$900,2,0)</f>
        <v xml:space="preserve">ATM Oficina Eusebio Manzueta </v>
      </c>
      <c r="H123" s="136" t="str">
        <f>VLOOKUP(E123,VIP!$A$2:$O20566,7,FALSE)</f>
        <v>No</v>
      </c>
      <c r="I123" s="136" t="str">
        <f>VLOOKUP(E123,VIP!$A$2:$O12531,8,FALSE)</f>
        <v>No</v>
      </c>
      <c r="J123" s="136" t="str">
        <f>VLOOKUP(E123,VIP!$A$2:$O12481,8,FALSE)</f>
        <v>No</v>
      </c>
      <c r="K123" s="136" t="str">
        <f>VLOOKUP(E123,VIP!$A$2:$O16055,6,0)</f>
        <v>NO</v>
      </c>
      <c r="L123" s="142" t="s">
        <v>2456</v>
      </c>
      <c r="M123" s="216" t="s">
        <v>2533</v>
      </c>
      <c r="N123" s="95" t="s">
        <v>2444</v>
      </c>
      <c r="O123" s="136" t="s">
        <v>2446</v>
      </c>
      <c r="P123" s="95"/>
      <c r="Q123" s="147">
        <v>44439.616724537038</v>
      </c>
    </row>
    <row r="124" spans="1:17" ht="18" x14ac:dyDescent="0.25">
      <c r="A124" s="136" t="str">
        <f>VLOOKUP(E124,'LISTADO ATM'!$A$2:$C$901,3,0)</f>
        <v>DISTRITO NACIONAL</v>
      </c>
      <c r="B124" s="126">
        <v>3336000027</v>
      </c>
      <c r="C124" s="96">
        <v>44432.61141203704</v>
      </c>
      <c r="D124" s="96" t="s">
        <v>2174</v>
      </c>
      <c r="E124" s="126">
        <v>14</v>
      </c>
      <c r="F124" s="136" t="str">
        <f>VLOOKUP(E124,VIP!$A$2:$O15406,2,0)</f>
        <v>DRBR014</v>
      </c>
      <c r="G124" s="136" t="str">
        <f>VLOOKUP(E124,'LISTADO ATM'!$A$2:$B$900,2,0)</f>
        <v xml:space="preserve">ATM Oficina Aeropuerto Las Américas I </v>
      </c>
      <c r="H124" s="136" t="str">
        <f>VLOOKUP(E124,VIP!$A$2:$O20367,7,FALSE)</f>
        <v>Si</v>
      </c>
      <c r="I124" s="136" t="str">
        <f>VLOOKUP(E124,VIP!$A$2:$O12332,8,FALSE)</f>
        <v>Si</v>
      </c>
      <c r="J124" s="136" t="str">
        <f>VLOOKUP(E124,VIP!$A$2:$O12282,8,FALSE)</f>
        <v>Si</v>
      </c>
      <c r="K124" s="136" t="str">
        <f>VLOOKUP(E124,VIP!$A$2:$O15856,6,0)</f>
        <v>NO</v>
      </c>
      <c r="L124" s="142" t="s">
        <v>2213</v>
      </c>
      <c r="M124" s="95" t="s">
        <v>2438</v>
      </c>
      <c r="N124" s="95" t="s">
        <v>2444</v>
      </c>
      <c r="O124" s="136" t="s">
        <v>2446</v>
      </c>
      <c r="P124" s="136"/>
      <c r="Q124" s="129" t="s">
        <v>2213</v>
      </c>
    </row>
    <row r="125" spans="1:17" ht="18" x14ac:dyDescent="0.25">
      <c r="A125" s="136" t="str">
        <f>VLOOKUP(E125,'LISTADO ATM'!$A$2:$C$901,3,0)</f>
        <v>DISTRITO NACIONAL</v>
      </c>
      <c r="B125" s="126">
        <v>3336004651</v>
      </c>
      <c r="C125" s="96">
        <v>44435.587025462963</v>
      </c>
      <c r="D125" s="96" t="s">
        <v>2174</v>
      </c>
      <c r="E125" s="126">
        <v>2</v>
      </c>
      <c r="F125" s="136" t="str">
        <f>VLOOKUP(E125,VIP!$A$2:$O15463,2,0)</f>
        <v>DRBR002</v>
      </c>
      <c r="G125" s="136" t="str">
        <f>VLOOKUP(E125,'LISTADO ATM'!$A$2:$B$900,2,0)</f>
        <v>ATM Autoservicio Padre Castellano</v>
      </c>
      <c r="H125" s="136" t="str">
        <f>VLOOKUP(E125,VIP!$A$2:$O20424,7,FALSE)</f>
        <v>Si</v>
      </c>
      <c r="I125" s="136" t="str">
        <f>VLOOKUP(E125,VIP!$A$2:$O12389,8,FALSE)</f>
        <v>Si</v>
      </c>
      <c r="J125" s="136" t="str">
        <f>VLOOKUP(E125,VIP!$A$2:$O12339,8,FALSE)</f>
        <v>Si</v>
      </c>
      <c r="K125" s="136" t="str">
        <f>VLOOKUP(E125,VIP!$A$2:$O15913,6,0)</f>
        <v>NO</v>
      </c>
      <c r="L125" s="142" t="s">
        <v>2213</v>
      </c>
      <c r="M125" s="95" t="s">
        <v>2438</v>
      </c>
      <c r="N125" s="95" t="s">
        <v>2625</v>
      </c>
      <c r="O125" s="136" t="s">
        <v>2446</v>
      </c>
      <c r="P125" s="136"/>
      <c r="Q125" s="129" t="s">
        <v>2213</v>
      </c>
    </row>
    <row r="126" spans="1:17" ht="18" x14ac:dyDescent="0.25">
      <c r="A126" s="136" t="str">
        <f>VLOOKUP(E126,'LISTADO ATM'!$A$2:$C$901,3,0)</f>
        <v>SUR</v>
      </c>
      <c r="B126" s="126">
        <v>3336005132</v>
      </c>
      <c r="C126" s="96">
        <v>44436.348611111112</v>
      </c>
      <c r="D126" s="96" t="s">
        <v>2174</v>
      </c>
      <c r="E126" s="126">
        <v>780</v>
      </c>
      <c r="F126" s="136" t="str">
        <f>VLOOKUP(E126,VIP!$A$2:$O15498,2,0)</f>
        <v>DRBR041</v>
      </c>
      <c r="G126" s="136" t="str">
        <f>VLOOKUP(E126,'LISTADO ATM'!$A$2:$B$900,2,0)</f>
        <v xml:space="preserve">ATM Oficina Barahona I </v>
      </c>
      <c r="H126" s="136" t="str">
        <f>VLOOKUP(E126,VIP!$A$2:$O20459,7,FALSE)</f>
        <v>Si</v>
      </c>
      <c r="I126" s="136" t="str">
        <f>VLOOKUP(E126,VIP!$A$2:$O12424,8,FALSE)</f>
        <v>Si</v>
      </c>
      <c r="J126" s="136" t="str">
        <f>VLOOKUP(E126,VIP!$A$2:$O12374,8,FALSE)</f>
        <v>Si</v>
      </c>
      <c r="K126" s="136" t="str">
        <f>VLOOKUP(E126,VIP!$A$2:$O15948,6,0)</f>
        <v>SI</v>
      </c>
      <c r="L126" s="142" t="s">
        <v>2213</v>
      </c>
      <c r="M126" s="95" t="s">
        <v>2438</v>
      </c>
      <c r="N126" s="95" t="s">
        <v>2444</v>
      </c>
      <c r="O126" s="136" t="s">
        <v>2446</v>
      </c>
      <c r="P126" s="136"/>
      <c r="Q126" s="129" t="s">
        <v>2213</v>
      </c>
    </row>
    <row r="127" spans="1:17" ht="18" x14ac:dyDescent="0.25">
      <c r="A127" s="136" t="str">
        <f>VLOOKUP(E127,'LISTADO ATM'!$A$2:$C$901,3,0)</f>
        <v>DISTRITO NACIONAL</v>
      </c>
      <c r="B127" s="126">
        <v>3336005598</v>
      </c>
      <c r="C127" s="96">
        <v>44437.740613425929</v>
      </c>
      <c r="D127" s="96" t="s">
        <v>2174</v>
      </c>
      <c r="E127" s="126">
        <v>36</v>
      </c>
      <c r="F127" s="136" t="str">
        <f>VLOOKUP(E127,VIP!$A$2:$O15572,2,0)</f>
        <v>DRBR036</v>
      </c>
      <c r="G127" s="136" t="str">
        <f>VLOOKUP(E127,'LISTADO ATM'!$A$2:$B$900,2,0)</f>
        <v xml:space="preserve">ATM Banco Central </v>
      </c>
      <c r="H127" s="136" t="str">
        <f>VLOOKUP(E127,VIP!$A$2:$O20533,7,FALSE)</f>
        <v>Si</v>
      </c>
      <c r="I127" s="136" t="str">
        <f>VLOOKUP(E127,VIP!$A$2:$O12498,8,FALSE)</f>
        <v>Si</v>
      </c>
      <c r="J127" s="136" t="str">
        <f>VLOOKUP(E127,VIP!$A$2:$O12448,8,FALSE)</f>
        <v>Si</v>
      </c>
      <c r="K127" s="136" t="str">
        <f>VLOOKUP(E127,VIP!$A$2:$O16022,6,0)</f>
        <v>SI</v>
      </c>
      <c r="L127" s="142" t="s">
        <v>2213</v>
      </c>
      <c r="M127" s="95" t="s">
        <v>2438</v>
      </c>
      <c r="N127" s="95" t="s">
        <v>2444</v>
      </c>
      <c r="O127" s="136" t="s">
        <v>2446</v>
      </c>
      <c r="P127" s="136"/>
      <c r="Q127" s="129" t="s">
        <v>2213</v>
      </c>
    </row>
    <row r="128" spans="1:17" ht="18" x14ac:dyDescent="0.25">
      <c r="A128" s="136" t="str">
        <f>VLOOKUP(E128,'LISTADO ATM'!$A$2:$C$901,3,0)</f>
        <v>DISTRITO NACIONAL</v>
      </c>
      <c r="B128" s="126">
        <v>3336006213</v>
      </c>
      <c r="C128" s="96">
        <v>44438.440312500003</v>
      </c>
      <c r="D128" s="96" t="s">
        <v>2174</v>
      </c>
      <c r="E128" s="126">
        <v>113</v>
      </c>
      <c r="F128" s="136" t="str">
        <f>VLOOKUP(E128,VIP!$A$2:$O15571,2,0)</f>
        <v>DRBR113</v>
      </c>
      <c r="G128" s="136" t="str">
        <f>VLOOKUP(E128,'LISTADO ATM'!$A$2:$B$900,2,0)</f>
        <v xml:space="preserve">ATM Autoservicio Atalaya del Mar </v>
      </c>
      <c r="H128" s="136" t="str">
        <f>VLOOKUP(E128,VIP!$A$2:$O20532,7,FALSE)</f>
        <v>Si</v>
      </c>
      <c r="I128" s="136" t="str">
        <f>VLOOKUP(E128,VIP!$A$2:$O12497,8,FALSE)</f>
        <v>No</v>
      </c>
      <c r="J128" s="136" t="str">
        <f>VLOOKUP(E128,VIP!$A$2:$O12447,8,FALSE)</f>
        <v>No</v>
      </c>
      <c r="K128" s="136" t="str">
        <f>VLOOKUP(E128,VIP!$A$2:$O16021,6,0)</f>
        <v>NO</v>
      </c>
      <c r="L128" s="142" t="s">
        <v>2213</v>
      </c>
      <c r="M128" s="95" t="s">
        <v>2438</v>
      </c>
      <c r="N128" s="95" t="s">
        <v>2444</v>
      </c>
      <c r="O128" s="136" t="s">
        <v>2446</v>
      </c>
      <c r="P128" s="136"/>
      <c r="Q128" s="129" t="s">
        <v>2213</v>
      </c>
    </row>
    <row r="129" spans="1:17" ht="18" x14ac:dyDescent="0.25">
      <c r="A129" s="136" t="str">
        <f>VLOOKUP(E129,'LISTADO ATM'!$A$2:$C$901,3,0)</f>
        <v>DISTRITO NACIONAL</v>
      </c>
      <c r="B129" s="126">
        <v>3336007173</v>
      </c>
      <c r="C129" s="96">
        <v>44438.700648148151</v>
      </c>
      <c r="D129" s="96" t="s">
        <v>2174</v>
      </c>
      <c r="E129" s="126">
        <v>31</v>
      </c>
      <c r="F129" s="136" t="str">
        <f>VLOOKUP(E129,VIP!$A$2:$O15573,2,0)</f>
        <v>DRBR031</v>
      </c>
      <c r="G129" s="136" t="str">
        <f>VLOOKUP(E129,'LISTADO ATM'!$A$2:$B$900,2,0)</f>
        <v xml:space="preserve">ATM Oficina San Martín I </v>
      </c>
      <c r="H129" s="136" t="str">
        <f>VLOOKUP(E129,VIP!$A$2:$O20534,7,FALSE)</f>
        <v>Si</v>
      </c>
      <c r="I129" s="136" t="str">
        <f>VLOOKUP(E129,VIP!$A$2:$O12499,8,FALSE)</f>
        <v>Si</v>
      </c>
      <c r="J129" s="136" t="str">
        <f>VLOOKUP(E129,VIP!$A$2:$O12449,8,FALSE)</f>
        <v>Si</v>
      </c>
      <c r="K129" s="136" t="str">
        <f>VLOOKUP(E129,VIP!$A$2:$O16023,6,0)</f>
        <v>NO</v>
      </c>
      <c r="L129" s="142" t="s">
        <v>2213</v>
      </c>
      <c r="M129" s="95" t="s">
        <v>2438</v>
      </c>
      <c r="N129" s="95" t="s">
        <v>2444</v>
      </c>
      <c r="O129" s="136" t="s">
        <v>2446</v>
      </c>
      <c r="P129" s="95"/>
      <c r="Q129" s="129" t="s">
        <v>2213</v>
      </c>
    </row>
    <row r="130" spans="1:17" ht="18" x14ac:dyDescent="0.25">
      <c r="A130" s="136" t="str">
        <f>VLOOKUP(E130,'LISTADO ATM'!$A$2:$C$901,3,0)</f>
        <v>ESTE</v>
      </c>
      <c r="B130" s="126">
        <v>3336007272</v>
      </c>
      <c r="C130" s="96">
        <v>44438.735462962963</v>
      </c>
      <c r="D130" s="96" t="s">
        <v>2174</v>
      </c>
      <c r="E130" s="126">
        <v>368</v>
      </c>
      <c r="F130" s="136" t="str">
        <f>VLOOKUP(E130,VIP!$A$2:$O15571,2,0)</f>
        <v xml:space="preserve">DRBR368 </v>
      </c>
      <c r="G130" s="136" t="str">
        <f>VLOOKUP(E130,'LISTADO ATM'!$A$2:$B$900,2,0)</f>
        <v>ATM Ayuntamiento Peralvillo</v>
      </c>
      <c r="H130" s="136" t="str">
        <f>VLOOKUP(E130,VIP!$A$2:$O20532,7,FALSE)</f>
        <v>N/A</v>
      </c>
      <c r="I130" s="136" t="str">
        <f>VLOOKUP(E130,VIP!$A$2:$O12497,8,FALSE)</f>
        <v>N/A</v>
      </c>
      <c r="J130" s="136" t="str">
        <f>VLOOKUP(E130,VIP!$A$2:$O12447,8,FALSE)</f>
        <v>N/A</v>
      </c>
      <c r="K130" s="136" t="str">
        <f>VLOOKUP(E130,VIP!$A$2:$O16021,6,0)</f>
        <v>N/A</v>
      </c>
      <c r="L130" s="142" t="s">
        <v>2213</v>
      </c>
      <c r="M130" s="95" t="s">
        <v>2438</v>
      </c>
      <c r="N130" s="95" t="s">
        <v>2444</v>
      </c>
      <c r="O130" s="136" t="s">
        <v>2446</v>
      </c>
      <c r="P130" s="95"/>
      <c r="Q130" s="129" t="s">
        <v>2213</v>
      </c>
    </row>
    <row r="131" spans="1:17" ht="18" x14ac:dyDescent="0.25">
      <c r="A131" s="136" t="str">
        <f>VLOOKUP(E131,'LISTADO ATM'!$A$2:$C$901,3,0)</f>
        <v>NORTE</v>
      </c>
      <c r="B131" s="126">
        <v>3336007278</v>
      </c>
      <c r="C131" s="96">
        <v>44438.739756944444</v>
      </c>
      <c r="D131" s="96" t="s">
        <v>2175</v>
      </c>
      <c r="E131" s="126">
        <v>172</v>
      </c>
      <c r="F131" s="136" t="str">
        <f>VLOOKUP(E131,VIP!$A$2:$O15570,2,0)</f>
        <v>DRBR172</v>
      </c>
      <c r="G131" s="136" t="str">
        <f>VLOOKUP(E131,'LISTADO ATM'!$A$2:$B$900,2,0)</f>
        <v xml:space="preserve">ATM UNP Guaucí </v>
      </c>
      <c r="H131" s="136" t="str">
        <f>VLOOKUP(E131,VIP!$A$2:$O20531,7,FALSE)</f>
        <v>Si</v>
      </c>
      <c r="I131" s="136" t="str">
        <f>VLOOKUP(E131,VIP!$A$2:$O12496,8,FALSE)</f>
        <v>Si</v>
      </c>
      <c r="J131" s="136" t="str">
        <f>VLOOKUP(E131,VIP!$A$2:$O12446,8,FALSE)</f>
        <v>Si</v>
      </c>
      <c r="K131" s="136" t="str">
        <f>VLOOKUP(E131,VIP!$A$2:$O16020,6,0)</f>
        <v>NO</v>
      </c>
      <c r="L131" s="142" t="s">
        <v>2213</v>
      </c>
      <c r="M131" s="95" t="s">
        <v>2438</v>
      </c>
      <c r="N131" s="95" t="s">
        <v>2444</v>
      </c>
      <c r="O131" s="136" t="s">
        <v>2581</v>
      </c>
      <c r="P131" s="95"/>
      <c r="Q131" s="129" t="s">
        <v>2213</v>
      </c>
    </row>
    <row r="132" spans="1:17" ht="18" x14ac:dyDescent="0.25">
      <c r="A132" s="136" t="str">
        <f>VLOOKUP(E132,'LISTADO ATM'!$A$2:$C$901,3,0)</f>
        <v>DISTRITO NACIONAL</v>
      </c>
      <c r="B132" s="126">
        <v>3336007286</v>
      </c>
      <c r="C132" s="96">
        <v>44438.743680555555</v>
      </c>
      <c r="D132" s="96" t="s">
        <v>2174</v>
      </c>
      <c r="E132" s="126">
        <v>517</v>
      </c>
      <c r="F132" s="136" t="str">
        <f>VLOOKUP(E132,VIP!$A$2:$O15569,2,0)</f>
        <v>DRBR517</v>
      </c>
      <c r="G132" s="136" t="str">
        <f>VLOOKUP(E132,'LISTADO ATM'!$A$2:$B$900,2,0)</f>
        <v xml:space="preserve">ATM Autobanco Oficina Sans Soucí </v>
      </c>
      <c r="H132" s="136" t="str">
        <f>VLOOKUP(E132,VIP!$A$2:$O20530,7,FALSE)</f>
        <v>Si</v>
      </c>
      <c r="I132" s="136" t="str">
        <f>VLOOKUP(E132,VIP!$A$2:$O12495,8,FALSE)</f>
        <v>Si</v>
      </c>
      <c r="J132" s="136" t="str">
        <f>VLOOKUP(E132,VIP!$A$2:$O12445,8,FALSE)</f>
        <v>Si</v>
      </c>
      <c r="K132" s="136" t="str">
        <f>VLOOKUP(E132,VIP!$A$2:$O16019,6,0)</f>
        <v>SI</v>
      </c>
      <c r="L132" s="142" t="s">
        <v>2213</v>
      </c>
      <c r="M132" s="95" t="s">
        <v>2438</v>
      </c>
      <c r="N132" s="95" t="s">
        <v>2444</v>
      </c>
      <c r="O132" s="136" t="s">
        <v>2446</v>
      </c>
      <c r="P132" s="95"/>
      <c r="Q132" s="129" t="s">
        <v>2213</v>
      </c>
    </row>
    <row r="133" spans="1:17" ht="18" x14ac:dyDescent="0.25">
      <c r="A133" s="136" t="str">
        <f>VLOOKUP(E133,'LISTADO ATM'!$A$2:$C$901,3,0)</f>
        <v>DISTRITO NACIONAL</v>
      </c>
      <c r="B133" s="126">
        <v>3336007288</v>
      </c>
      <c r="C133" s="96">
        <v>44438.745555555557</v>
      </c>
      <c r="D133" s="96" t="s">
        <v>2174</v>
      </c>
      <c r="E133" s="126">
        <v>718</v>
      </c>
      <c r="F133" s="136" t="str">
        <f>VLOOKUP(E133,VIP!$A$2:$O15568,2,0)</f>
        <v>DRBR24Y</v>
      </c>
      <c r="G133" s="136" t="str">
        <f>VLOOKUP(E133,'LISTADO ATM'!$A$2:$B$900,2,0)</f>
        <v xml:space="preserve">ATM Feria Ganadera </v>
      </c>
      <c r="H133" s="136" t="str">
        <f>VLOOKUP(E133,VIP!$A$2:$O20529,7,FALSE)</f>
        <v>Si</v>
      </c>
      <c r="I133" s="136" t="str">
        <f>VLOOKUP(E133,VIP!$A$2:$O12494,8,FALSE)</f>
        <v>Si</v>
      </c>
      <c r="J133" s="136" t="str">
        <f>VLOOKUP(E133,VIP!$A$2:$O12444,8,FALSE)</f>
        <v>Si</v>
      </c>
      <c r="K133" s="136" t="str">
        <f>VLOOKUP(E133,VIP!$A$2:$O16018,6,0)</f>
        <v>NO</v>
      </c>
      <c r="L133" s="142" t="s">
        <v>2213</v>
      </c>
      <c r="M133" s="95" t="s">
        <v>2438</v>
      </c>
      <c r="N133" s="95" t="s">
        <v>2444</v>
      </c>
      <c r="O133" s="136" t="s">
        <v>2446</v>
      </c>
      <c r="P133" s="95"/>
      <c r="Q133" s="129" t="s">
        <v>2213</v>
      </c>
    </row>
    <row r="134" spans="1:17" ht="18" x14ac:dyDescent="0.25">
      <c r="A134" s="136" t="str">
        <f>VLOOKUP(E134,'LISTADO ATM'!$A$2:$C$901,3,0)</f>
        <v>SUR</v>
      </c>
      <c r="B134" s="126">
        <v>3336007379</v>
      </c>
      <c r="C134" s="96">
        <v>44438.849502314813</v>
      </c>
      <c r="D134" s="96" t="s">
        <v>2174</v>
      </c>
      <c r="E134" s="126">
        <v>103</v>
      </c>
      <c r="F134" s="136" t="str">
        <f>VLOOKUP(E134,VIP!$A$2:$O15574,2,0)</f>
        <v>DRBR103</v>
      </c>
      <c r="G134" s="136" t="str">
        <f>VLOOKUP(E134,'LISTADO ATM'!$A$2:$B$900,2,0)</f>
        <v xml:space="preserve">ATM Oficina Las Matas de Farfán </v>
      </c>
      <c r="H134" s="136" t="str">
        <f>VLOOKUP(E134,VIP!$A$2:$O20535,7,FALSE)</f>
        <v>Si</v>
      </c>
      <c r="I134" s="136" t="str">
        <f>VLOOKUP(E134,VIP!$A$2:$O12500,8,FALSE)</f>
        <v>Si</v>
      </c>
      <c r="J134" s="136" t="str">
        <f>VLOOKUP(E134,VIP!$A$2:$O12450,8,FALSE)</f>
        <v>Si</v>
      </c>
      <c r="K134" s="136" t="str">
        <f>VLOOKUP(E134,VIP!$A$2:$O16024,6,0)</f>
        <v>NO</v>
      </c>
      <c r="L134" s="142" t="s">
        <v>2213</v>
      </c>
      <c r="M134" s="95" t="s">
        <v>2438</v>
      </c>
      <c r="N134" s="95" t="s">
        <v>2444</v>
      </c>
      <c r="O134" s="136" t="s">
        <v>2446</v>
      </c>
      <c r="P134" s="95"/>
      <c r="Q134" s="129" t="s">
        <v>2213</v>
      </c>
    </row>
    <row r="135" spans="1:17" ht="18" x14ac:dyDescent="0.25">
      <c r="A135" s="136" t="str">
        <f>VLOOKUP(E135,'LISTADO ATM'!$A$2:$C$901,3,0)</f>
        <v>ESTE</v>
      </c>
      <c r="B135" s="126">
        <v>3336007381</v>
      </c>
      <c r="C135" s="96">
        <v>44438.850891203707</v>
      </c>
      <c r="D135" s="96" t="s">
        <v>2174</v>
      </c>
      <c r="E135" s="126">
        <v>912</v>
      </c>
      <c r="F135" s="136" t="str">
        <f>VLOOKUP(E135,VIP!$A$2:$O15572,2,0)</f>
        <v>DRBR973</v>
      </c>
      <c r="G135" s="136" t="str">
        <f>VLOOKUP(E135,'LISTADO ATM'!$A$2:$B$900,2,0)</f>
        <v xml:space="preserve">ATM Oficina San Pedro II </v>
      </c>
      <c r="H135" s="136" t="str">
        <f>VLOOKUP(E135,VIP!$A$2:$O20533,7,FALSE)</f>
        <v>Si</v>
      </c>
      <c r="I135" s="136" t="str">
        <f>VLOOKUP(E135,VIP!$A$2:$O12498,8,FALSE)</f>
        <v>Si</v>
      </c>
      <c r="J135" s="136" t="str">
        <f>VLOOKUP(E135,VIP!$A$2:$O12448,8,FALSE)</f>
        <v>Si</v>
      </c>
      <c r="K135" s="136" t="str">
        <f>VLOOKUP(E135,VIP!$A$2:$O16022,6,0)</f>
        <v>SI</v>
      </c>
      <c r="L135" s="142" t="s">
        <v>2213</v>
      </c>
      <c r="M135" s="95" t="s">
        <v>2438</v>
      </c>
      <c r="N135" s="95" t="s">
        <v>2444</v>
      </c>
      <c r="O135" s="136" t="s">
        <v>2446</v>
      </c>
      <c r="P135" s="95"/>
      <c r="Q135" s="129" t="s">
        <v>2213</v>
      </c>
    </row>
    <row r="136" spans="1:17" ht="18" x14ac:dyDescent="0.25">
      <c r="A136" s="136" t="str">
        <f>VLOOKUP(E136,'LISTADO ATM'!$A$2:$C$901,3,0)</f>
        <v>SUR</v>
      </c>
      <c r="B136" s="126">
        <v>3336007382</v>
      </c>
      <c r="C136" s="96">
        <v>44438.852523148147</v>
      </c>
      <c r="D136" s="96" t="s">
        <v>2174</v>
      </c>
      <c r="E136" s="126">
        <v>512</v>
      </c>
      <c r="F136" s="136" t="str">
        <f>VLOOKUP(E136,VIP!$A$2:$O15571,2,0)</f>
        <v>DRBR512</v>
      </c>
      <c r="G136" s="136" t="str">
        <f>VLOOKUP(E136,'LISTADO ATM'!$A$2:$B$900,2,0)</f>
        <v>ATM Plaza Jesús Ferreira</v>
      </c>
      <c r="H136" s="136" t="str">
        <f>VLOOKUP(E136,VIP!$A$2:$O20532,7,FALSE)</f>
        <v>N/A</v>
      </c>
      <c r="I136" s="136" t="str">
        <f>VLOOKUP(E136,VIP!$A$2:$O12497,8,FALSE)</f>
        <v>N/A</v>
      </c>
      <c r="J136" s="136" t="str">
        <f>VLOOKUP(E136,VIP!$A$2:$O12447,8,FALSE)</f>
        <v>N/A</v>
      </c>
      <c r="K136" s="136" t="str">
        <f>VLOOKUP(E136,VIP!$A$2:$O16021,6,0)</f>
        <v>N/A</v>
      </c>
      <c r="L136" s="142" t="s">
        <v>2213</v>
      </c>
      <c r="M136" s="95" t="s">
        <v>2438</v>
      </c>
      <c r="N136" s="95" t="s">
        <v>2444</v>
      </c>
      <c r="O136" s="136" t="s">
        <v>2446</v>
      </c>
      <c r="P136" s="95"/>
      <c r="Q136" s="129" t="s">
        <v>2213</v>
      </c>
    </row>
    <row r="137" spans="1:17" ht="18" x14ac:dyDescent="0.25">
      <c r="A137" s="136" t="str">
        <f>VLOOKUP(E137,'LISTADO ATM'!$A$2:$C$901,3,0)</f>
        <v>SUR</v>
      </c>
      <c r="B137" s="126">
        <v>3336007384</v>
      </c>
      <c r="C137" s="96">
        <v>44438.855092592596</v>
      </c>
      <c r="D137" s="96" t="s">
        <v>2174</v>
      </c>
      <c r="E137" s="126">
        <v>134</v>
      </c>
      <c r="F137" s="136" t="str">
        <f>VLOOKUP(E137,VIP!$A$2:$O15569,2,0)</f>
        <v>DRBR134</v>
      </c>
      <c r="G137" s="136" t="str">
        <f>VLOOKUP(E137,'LISTADO ATM'!$A$2:$B$900,2,0)</f>
        <v xml:space="preserve">ATM Oficina San José de Ocoa </v>
      </c>
      <c r="H137" s="136" t="str">
        <f>VLOOKUP(E137,VIP!$A$2:$O20530,7,FALSE)</f>
        <v>Si</v>
      </c>
      <c r="I137" s="136" t="str">
        <f>VLOOKUP(E137,VIP!$A$2:$O12495,8,FALSE)</f>
        <v>Si</v>
      </c>
      <c r="J137" s="136" t="str">
        <f>VLOOKUP(E137,VIP!$A$2:$O12445,8,FALSE)</f>
        <v>Si</v>
      </c>
      <c r="K137" s="136" t="str">
        <f>VLOOKUP(E137,VIP!$A$2:$O16019,6,0)</f>
        <v>SI</v>
      </c>
      <c r="L137" s="142" t="s">
        <v>2213</v>
      </c>
      <c r="M137" s="95" t="s">
        <v>2438</v>
      </c>
      <c r="N137" s="95" t="s">
        <v>2444</v>
      </c>
      <c r="O137" s="136" t="s">
        <v>2446</v>
      </c>
      <c r="P137" s="95"/>
      <c r="Q137" s="129" t="s">
        <v>2213</v>
      </c>
    </row>
    <row r="138" spans="1:17" ht="18" x14ac:dyDescent="0.25">
      <c r="A138" s="136" t="str">
        <f>VLOOKUP(E138,'LISTADO ATM'!$A$2:$C$901,3,0)</f>
        <v>DISTRITO NACIONAL</v>
      </c>
      <c r="B138" s="126">
        <v>3336007385</v>
      </c>
      <c r="C138" s="96">
        <v>44438.856990740744</v>
      </c>
      <c r="D138" s="96" t="s">
        <v>2174</v>
      </c>
      <c r="E138" s="126">
        <v>911</v>
      </c>
      <c r="F138" s="136" t="str">
        <f>VLOOKUP(E138,VIP!$A$2:$O15568,2,0)</f>
        <v>DRBR911</v>
      </c>
      <c r="G138" s="136" t="str">
        <f>VLOOKUP(E138,'LISTADO ATM'!$A$2:$B$900,2,0)</f>
        <v xml:space="preserve">ATM Oficina Venezuela II </v>
      </c>
      <c r="H138" s="136" t="str">
        <f>VLOOKUP(E138,VIP!$A$2:$O20529,7,FALSE)</f>
        <v>Si</v>
      </c>
      <c r="I138" s="136" t="str">
        <f>VLOOKUP(E138,VIP!$A$2:$O12494,8,FALSE)</f>
        <v>Si</v>
      </c>
      <c r="J138" s="136" t="str">
        <f>VLOOKUP(E138,VIP!$A$2:$O12444,8,FALSE)</f>
        <v>Si</v>
      </c>
      <c r="K138" s="136" t="str">
        <f>VLOOKUP(E138,VIP!$A$2:$O16018,6,0)</f>
        <v>SI</v>
      </c>
      <c r="L138" s="142" t="s">
        <v>2213</v>
      </c>
      <c r="M138" s="95" t="s">
        <v>2438</v>
      </c>
      <c r="N138" s="95" t="s">
        <v>2444</v>
      </c>
      <c r="O138" s="136" t="s">
        <v>2446</v>
      </c>
      <c r="P138" s="95"/>
      <c r="Q138" s="129" t="s">
        <v>2213</v>
      </c>
    </row>
    <row r="139" spans="1:17" ht="18" x14ac:dyDescent="0.25">
      <c r="A139" s="136" t="str">
        <f>VLOOKUP(E139,'LISTADO ATM'!$A$2:$C$901,3,0)</f>
        <v>ESTE</v>
      </c>
      <c r="B139" s="126" t="s">
        <v>2669</v>
      </c>
      <c r="C139" s="96">
        <v>44439.014340277776</v>
      </c>
      <c r="D139" s="96" t="s">
        <v>2174</v>
      </c>
      <c r="E139" s="126">
        <v>68</v>
      </c>
      <c r="F139" s="136" t="str">
        <f>VLOOKUP(E139,VIP!$A$2:$O15608,2,0)</f>
        <v>DRBR068</v>
      </c>
      <c r="G139" s="136" t="str">
        <f>VLOOKUP(E139,'LISTADO ATM'!$A$2:$B$900,2,0)</f>
        <v xml:space="preserve">ATM Hotel Nickelodeon (Punta Cana) </v>
      </c>
      <c r="H139" s="136" t="str">
        <f>VLOOKUP(E139,VIP!$A$2:$O20569,7,FALSE)</f>
        <v>Si</v>
      </c>
      <c r="I139" s="136" t="str">
        <f>VLOOKUP(E139,VIP!$A$2:$O12534,8,FALSE)</f>
        <v>Si</v>
      </c>
      <c r="J139" s="136" t="str">
        <f>VLOOKUP(E139,VIP!$A$2:$O12484,8,FALSE)</f>
        <v>Si</v>
      </c>
      <c r="K139" s="136" t="str">
        <f>VLOOKUP(E139,VIP!$A$2:$O16058,6,0)</f>
        <v>NO</v>
      </c>
      <c r="L139" s="142" t="s">
        <v>2213</v>
      </c>
      <c r="M139" s="95" t="s">
        <v>2438</v>
      </c>
      <c r="N139" s="95" t="s">
        <v>2444</v>
      </c>
      <c r="O139" s="136" t="s">
        <v>2446</v>
      </c>
      <c r="P139" s="95"/>
      <c r="Q139" s="129" t="s">
        <v>2213</v>
      </c>
    </row>
    <row r="140" spans="1:17" ht="18" x14ac:dyDescent="0.25">
      <c r="A140" s="136" t="str">
        <f>VLOOKUP(E140,'LISTADO ATM'!$A$2:$C$901,3,0)</f>
        <v>DISTRITO NACIONAL</v>
      </c>
      <c r="B140" s="126" t="s">
        <v>2668</v>
      </c>
      <c r="C140" s="96">
        <v>44439.015057870369</v>
      </c>
      <c r="D140" s="96" t="s">
        <v>2175</v>
      </c>
      <c r="E140" s="126">
        <v>581</v>
      </c>
      <c r="F140" s="136" t="str">
        <f>VLOOKUP(E140,VIP!$A$2:$O15607,2,0)</f>
        <v>DRBR426</v>
      </c>
      <c r="G140" s="136" t="str">
        <f>VLOOKUP(E140,'LISTADO ATM'!$A$2:$B$900,2,0)</f>
        <v>ATM Banco Bandex II (Antiguo BNV II)</v>
      </c>
      <c r="H140" s="136" t="str">
        <f>VLOOKUP(E140,VIP!$A$2:$O20568,7,FALSE)</f>
        <v>No</v>
      </c>
      <c r="I140" s="136" t="str">
        <f>VLOOKUP(E140,VIP!$A$2:$O12533,8,FALSE)</f>
        <v>No</v>
      </c>
      <c r="J140" s="136" t="str">
        <f>VLOOKUP(E140,VIP!$A$2:$O12483,8,FALSE)</f>
        <v>No</v>
      </c>
      <c r="K140" s="136" t="str">
        <f>VLOOKUP(E140,VIP!$A$2:$O16057,6,0)</f>
        <v/>
      </c>
      <c r="L140" s="142" t="s">
        <v>2213</v>
      </c>
      <c r="M140" s="95" t="s">
        <v>2438</v>
      </c>
      <c r="N140" s="95" t="s">
        <v>2444</v>
      </c>
      <c r="O140" s="136" t="s">
        <v>2581</v>
      </c>
      <c r="P140" s="95"/>
      <c r="Q140" s="129" t="s">
        <v>2213</v>
      </c>
    </row>
    <row r="141" spans="1:17" ht="18" x14ac:dyDescent="0.25">
      <c r="A141" s="136" t="str">
        <f>VLOOKUP(E141,'LISTADO ATM'!$A$2:$C$901,3,0)</f>
        <v>DISTRITO NACIONAL</v>
      </c>
      <c r="B141" s="126" t="s">
        <v>2667</v>
      </c>
      <c r="C141" s="96">
        <v>44439.032442129632</v>
      </c>
      <c r="D141" s="96" t="s">
        <v>2174</v>
      </c>
      <c r="E141" s="126">
        <v>488</v>
      </c>
      <c r="F141" s="136" t="str">
        <f>VLOOKUP(E141,VIP!$A$2:$O15606,2,0)</f>
        <v>DRBR488</v>
      </c>
      <c r="G141" s="136" t="str">
        <f>VLOOKUP(E141,'LISTADO ATM'!$A$2:$B$900,2,0)</f>
        <v xml:space="preserve">ATM Aeropuerto El Higuero </v>
      </c>
      <c r="H141" s="136" t="str">
        <f>VLOOKUP(E141,VIP!$A$2:$O20567,7,FALSE)</f>
        <v>Si</v>
      </c>
      <c r="I141" s="136" t="str">
        <f>VLOOKUP(E141,VIP!$A$2:$O12532,8,FALSE)</f>
        <v>Si</v>
      </c>
      <c r="J141" s="136" t="str">
        <f>VLOOKUP(E141,VIP!$A$2:$O12482,8,FALSE)</f>
        <v>Si</v>
      </c>
      <c r="K141" s="136" t="str">
        <f>VLOOKUP(E141,VIP!$A$2:$O16056,6,0)</f>
        <v>NO</v>
      </c>
      <c r="L141" s="142" t="s">
        <v>2213</v>
      </c>
      <c r="M141" s="95" t="s">
        <v>2438</v>
      </c>
      <c r="N141" s="95" t="s">
        <v>2444</v>
      </c>
      <c r="O141" s="136" t="s">
        <v>2446</v>
      </c>
      <c r="P141" s="95"/>
      <c r="Q141" s="129" t="s">
        <v>2213</v>
      </c>
    </row>
    <row r="142" spans="1:17" ht="18" x14ac:dyDescent="0.25">
      <c r="A142" s="136" t="str">
        <f>VLOOKUP(E142,'LISTADO ATM'!$A$2:$C$901,3,0)</f>
        <v>DISTRITO NACIONAL</v>
      </c>
      <c r="B142" s="126" t="s">
        <v>2646</v>
      </c>
      <c r="C142" s="96">
        <v>44439.207361111112</v>
      </c>
      <c r="D142" s="96" t="s">
        <v>2174</v>
      </c>
      <c r="E142" s="126">
        <v>37</v>
      </c>
      <c r="F142" s="136" t="str">
        <f>VLOOKUP(E142,VIP!$A$2:$O15584,2,0)</f>
        <v>DRBR037</v>
      </c>
      <c r="G142" s="136" t="str">
        <f>VLOOKUP(E142,'LISTADO ATM'!$A$2:$B$900,2,0)</f>
        <v xml:space="preserve">ATM Oficina Villa Mella </v>
      </c>
      <c r="H142" s="136" t="str">
        <f>VLOOKUP(E142,VIP!$A$2:$O20545,7,FALSE)</f>
        <v>Si</v>
      </c>
      <c r="I142" s="136" t="str">
        <f>VLOOKUP(E142,VIP!$A$2:$O12510,8,FALSE)</f>
        <v>Si</v>
      </c>
      <c r="J142" s="136" t="str">
        <f>VLOOKUP(E142,VIP!$A$2:$O12460,8,FALSE)</f>
        <v>Si</v>
      </c>
      <c r="K142" s="136" t="str">
        <f>VLOOKUP(E142,VIP!$A$2:$O16034,6,0)</f>
        <v>SI</v>
      </c>
      <c r="L142" s="142" t="s">
        <v>2213</v>
      </c>
      <c r="M142" s="95" t="s">
        <v>2438</v>
      </c>
      <c r="N142" s="95" t="s">
        <v>2444</v>
      </c>
      <c r="O142" s="136" t="s">
        <v>2446</v>
      </c>
      <c r="P142" s="95"/>
      <c r="Q142" s="129" t="s">
        <v>2213</v>
      </c>
    </row>
    <row r="143" spans="1:17" ht="18" x14ac:dyDescent="0.25">
      <c r="A143" s="136" t="str">
        <f>VLOOKUP(E143,'LISTADO ATM'!$A$2:$C$901,3,0)</f>
        <v>SUR</v>
      </c>
      <c r="B143" s="126" t="s">
        <v>2645</v>
      </c>
      <c r="C143" s="96">
        <v>44439.207777777781</v>
      </c>
      <c r="D143" s="96" t="s">
        <v>2174</v>
      </c>
      <c r="E143" s="126">
        <v>131</v>
      </c>
      <c r="F143" s="136" t="str">
        <f>VLOOKUP(E143,VIP!$A$2:$O15583,2,0)</f>
        <v>DRBR131</v>
      </c>
      <c r="G143" s="136" t="str">
        <f>VLOOKUP(E143,'LISTADO ATM'!$A$2:$B$900,2,0)</f>
        <v xml:space="preserve">ATM Oficina Baní I </v>
      </c>
      <c r="H143" s="136" t="str">
        <f>VLOOKUP(E143,VIP!$A$2:$O20544,7,FALSE)</f>
        <v>Si</v>
      </c>
      <c r="I143" s="136" t="str">
        <f>VLOOKUP(E143,VIP!$A$2:$O12509,8,FALSE)</f>
        <v>Si</v>
      </c>
      <c r="J143" s="136" t="str">
        <f>VLOOKUP(E143,VIP!$A$2:$O12459,8,FALSE)</f>
        <v>Si</v>
      </c>
      <c r="K143" s="136" t="str">
        <f>VLOOKUP(E143,VIP!$A$2:$O16033,6,0)</f>
        <v>NO</v>
      </c>
      <c r="L143" s="142" t="s">
        <v>2213</v>
      </c>
      <c r="M143" s="95" t="s">
        <v>2438</v>
      </c>
      <c r="N143" s="95" t="s">
        <v>2444</v>
      </c>
      <c r="O143" s="136" t="s">
        <v>2446</v>
      </c>
      <c r="P143" s="95"/>
      <c r="Q143" s="129" t="s">
        <v>2213</v>
      </c>
    </row>
    <row r="144" spans="1:17" ht="18" x14ac:dyDescent="0.25">
      <c r="A144" s="136" t="str">
        <f>VLOOKUP(E144,'LISTADO ATM'!$A$2:$C$901,3,0)</f>
        <v>DISTRITO NACIONAL</v>
      </c>
      <c r="B144" s="126" t="s">
        <v>2644</v>
      </c>
      <c r="C144" s="96">
        <v>44439.208229166667</v>
      </c>
      <c r="D144" s="96" t="s">
        <v>2174</v>
      </c>
      <c r="E144" s="126">
        <v>917</v>
      </c>
      <c r="F144" s="136" t="str">
        <f>VLOOKUP(E144,VIP!$A$2:$O15582,2,0)</f>
        <v>DRBR01B</v>
      </c>
      <c r="G144" s="136" t="str">
        <f>VLOOKUP(E144,'LISTADO ATM'!$A$2:$B$900,2,0)</f>
        <v xml:space="preserve">ATM Oficina Los Mina </v>
      </c>
      <c r="H144" s="136" t="str">
        <f>VLOOKUP(E144,VIP!$A$2:$O20543,7,FALSE)</f>
        <v>Si</v>
      </c>
      <c r="I144" s="136" t="str">
        <f>VLOOKUP(E144,VIP!$A$2:$O12508,8,FALSE)</f>
        <v>Si</v>
      </c>
      <c r="J144" s="136" t="str">
        <f>VLOOKUP(E144,VIP!$A$2:$O12458,8,FALSE)</f>
        <v>Si</v>
      </c>
      <c r="K144" s="136" t="str">
        <f>VLOOKUP(E144,VIP!$A$2:$O16032,6,0)</f>
        <v>NO</v>
      </c>
      <c r="L144" s="142" t="s">
        <v>2213</v>
      </c>
      <c r="M144" s="95" t="s">
        <v>2438</v>
      </c>
      <c r="N144" s="95" t="s">
        <v>2444</v>
      </c>
      <c r="O144" s="136" t="s">
        <v>2446</v>
      </c>
      <c r="P144" s="95"/>
      <c r="Q144" s="129" t="s">
        <v>2213</v>
      </c>
    </row>
    <row r="145" spans="1:17" ht="18" x14ac:dyDescent="0.25">
      <c r="A145" s="136" t="str">
        <f>VLOOKUP(E145,'LISTADO ATM'!$A$2:$C$901,3,0)</f>
        <v>DISTRITO NACIONAL</v>
      </c>
      <c r="B145" s="126" t="s">
        <v>2641</v>
      </c>
      <c r="C145" s="96">
        <v>44439.209618055553</v>
      </c>
      <c r="D145" s="96" t="s">
        <v>2174</v>
      </c>
      <c r="E145" s="126">
        <v>57</v>
      </c>
      <c r="F145" s="136" t="str">
        <f>VLOOKUP(E145,VIP!$A$2:$O15579,2,0)</f>
        <v>DRBR057</v>
      </c>
      <c r="G145" s="136" t="str">
        <f>VLOOKUP(E145,'LISTADO ATM'!$A$2:$B$900,2,0)</f>
        <v xml:space="preserve">ATM Oficina Malecon Center </v>
      </c>
      <c r="H145" s="136" t="str">
        <f>VLOOKUP(E145,VIP!$A$2:$O20540,7,FALSE)</f>
        <v>Si</v>
      </c>
      <c r="I145" s="136" t="str">
        <f>VLOOKUP(E145,VIP!$A$2:$O12505,8,FALSE)</f>
        <v>Si</v>
      </c>
      <c r="J145" s="136" t="str">
        <f>VLOOKUP(E145,VIP!$A$2:$O12455,8,FALSE)</f>
        <v>Si</v>
      </c>
      <c r="K145" s="136" t="str">
        <f>VLOOKUP(E145,VIP!$A$2:$O16029,6,0)</f>
        <v>NO</v>
      </c>
      <c r="L145" s="142" t="s">
        <v>2213</v>
      </c>
      <c r="M145" s="95" t="s">
        <v>2438</v>
      </c>
      <c r="N145" s="95" t="s">
        <v>2444</v>
      </c>
      <c r="O145" s="136" t="s">
        <v>2446</v>
      </c>
      <c r="P145" s="95"/>
      <c r="Q145" s="129" t="s">
        <v>2213</v>
      </c>
    </row>
    <row r="146" spans="1:17" ht="18" x14ac:dyDescent="0.25">
      <c r="A146" s="136" t="str">
        <f>VLOOKUP(E146,'LISTADO ATM'!$A$2:$C$901,3,0)</f>
        <v>ESTE</v>
      </c>
      <c r="B146" s="126" t="s">
        <v>2640</v>
      </c>
      <c r="C146" s="96">
        <v>44439.210335648146</v>
      </c>
      <c r="D146" s="96" t="s">
        <v>2174</v>
      </c>
      <c r="E146" s="126">
        <v>111</v>
      </c>
      <c r="F146" s="136" t="str">
        <f>VLOOKUP(E146,VIP!$A$2:$O15578,2,0)</f>
        <v>DRBR111</v>
      </c>
      <c r="G146" s="136" t="str">
        <f>VLOOKUP(E146,'LISTADO ATM'!$A$2:$B$900,2,0)</f>
        <v xml:space="preserve">ATM Oficina San Pedro </v>
      </c>
      <c r="H146" s="136" t="str">
        <f>VLOOKUP(E146,VIP!$A$2:$O20539,7,FALSE)</f>
        <v>Si</v>
      </c>
      <c r="I146" s="136" t="str">
        <f>VLOOKUP(E146,VIP!$A$2:$O12504,8,FALSE)</f>
        <v>Si</v>
      </c>
      <c r="J146" s="136" t="str">
        <f>VLOOKUP(E146,VIP!$A$2:$O12454,8,FALSE)</f>
        <v>Si</v>
      </c>
      <c r="K146" s="136" t="str">
        <f>VLOOKUP(E146,VIP!$A$2:$O16028,6,0)</f>
        <v>SI</v>
      </c>
      <c r="L146" s="142" t="s">
        <v>2213</v>
      </c>
      <c r="M146" s="95" t="s">
        <v>2438</v>
      </c>
      <c r="N146" s="95" t="s">
        <v>2444</v>
      </c>
      <c r="O146" s="136" t="s">
        <v>2446</v>
      </c>
      <c r="P146" s="95"/>
      <c r="Q146" s="129" t="s">
        <v>2213</v>
      </c>
    </row>
    <row r="147" spans="1:17" ht="18" x14ac:dyDescent="0.25">
      <c r="A147" s="136" t="str">
        <f>VLOOKUP(E147,'LISTADO ATM'!$A$2:$C$901,3,0)</f>
        <v>DISTRITO NACIONAL</v>
      </c>
      <c r="B147" s="126" t="s">
        <v>2638</v>
      </c>
      <c r="C147" s="96">
        <v>44439.211817129632</v>
      </c>
      <c r="D147" s="96" t="s">
        <v>2174</v>
      </c>
      <c r="E147" s="126">
        <v>244</v>
      </c>
      <c r="F147" s="136" t="str">
        <f>VLOOKUP(E147,VIP!$A$2:$O15576,2,0)</f>
        <v>DRBR244</v>
      </c>
      <c r="G147" s="136" t="str">
        <f>VLOOKUP(E147,'LISTADO ATM'!$A$2:$B$900,2,0)</f>
        <v xml:space="preserve">ATM Ministerio de Hacienda (antiguo Finanzas) </v>
      </c>
      <c r="H147" s="136" t="str">
        <f>VLOOKUP(E147,VIP!$A$2:$O20537,7,FALSE)</f>
        <v>Si</v>
      </c>
      <c r="I147" s="136" t="str">
        <f>VLOOKUP(E147,VIP!$A$2:$O12502,8,FALSE)</f>
        <v>Si</v>
      </c>
      <c r="J147" s="136" t="str">
        <f>VLOOKUP(E147,VIP!$A$2:$O12452,8,FALSE)</f>
        <v>Si</v>
      </c>
      <c r="K147" s="136" t="str">
        <f>VLOOKUP(E147,VIP!$A$2:$O16026,6,0)</f>
        <v>NO</v>
      </c>
      <c r="L147" s="142" t="s">
        <v>2213</v>
      </c>
      <c r="M147" s="95" t="s">
        <v>2438</v>
      </c>
      <c r="N147" s="95" t="s">
        <v>2444</v>
      </c>
      <c r="O147" s="136" t="s">
        <v>2446</v>
      </c>
      <c r="P147" s="95"/>
      <c r="Q147" s="129" t="s">
        <v>2213</v>
      </c>
    </row>
    <row r="148" spans="1:17" ht="18" x14ac:dyDescent="0.25">
      <c r="A148" s="136" t="str">
        <f>VLOOKUP(E148,'LISTADO ATM'!$A$2:$C$901,3,0)</f>
        <v>DISTRITO NACIONAL</v>
      </c>
      <c r="B148" s="126" t="s">
        <v>2636</v>
      </c>
      <c r="C148" s="96">
        <v>44439.212592592594</v>
      </c>
      <c r="D148" s="96" t="s">
        <v>2174</v>
      </c>
      <c r="E148" s="126">
        <v>498</v>
      </c>
      <c r="F148" s="136" t="str">
        <f>VLOOKUP(E148,VIP!$A$2:$O15574,2,0)</f>
        <v>DRBR498</v>
      </c>
      <c r="G148" s="136" t="str">
        <f>VLOOKUP(E148,'LISTADO ATM'!$A$2:$B$900,2,0)</f>
        <v xml:space="preserve">ATM Estación Sunix 27 de Febrero </v>
      </c>
      <c r="H148" s="136" t="str">
        <f>VLOOKUP(E148,VIP!$A$2:$O20535,7,FALSE)</f>
        <v>Si</v>
      </c>
      <c r="I148" s="136" t="str">
        <f>VLOOKUP(E148,VIP!$A$2:$O12500,8,FALSE)</f>
        <v>Si</v>
      </c>
      <c r="J148" s="136" t="str">
        <f>VLOOKUP(E148,VIP!$A$2:$O12450,8,FALSE)</f>
        <v>Si</v>
      </c>
      <c r="K148" s="136" t="str">
        <f>VLOOKUP(E148,VIP!$A$2:$O16024,6,0)</f>
        <v>NO</v>
      </c>
      <c r="L148" s="142" t="s">
        <v>2213</v>
      </c>
      <c r="M148" s="95" t="s">
        <v>2438</v>
      </c>
      <c r="N148" s="95" t="s">
        <v>2444</v>
      </c>
      <c r="O148" s="136" t="s">
        <v>2446</v>
      </c>
      <c r="P148" s="95"/>
      <c r="Q148" s="129" t="s">
        <v>2213</v>
      </c>
    </row>
    <row r="149" spans="1:17" ht="18" x14ac:dyDescent="0.25">
      <c r="A149" s="136" t="str">
        <f>VLOOKUP(E149,'LISTADO ATM'!$A$2:$C$901,3,0)</f>
        <v>SUR</v>
      </c>
      <c r="B149" s="126" t="s">
        <v>2635</v>
      </c>
      <c r="C149" s="96">
        <v>44439.213263888887</v>
      </c>
      <c r="D149" s="96" t="s">
        <v>2174</v>
      </c>
      <c r="E149" s="126">
        <v>968</v>
      </c>
      <c r="F149" s="136" t="str">
        <f>VLOOKUP(E149,VIP!$A$2:$O15573,2,0)</f>
        <v>DRBR24I</v>
      </c>
      <c r="G149" s="136" t="str">
        <f>VLOOKUP(E149,'LISTADO ATM'!$A$2:$B$900,2,0)</f>
        <v xml:space="preserve">ATM UNP Mercado Baní </v>
      </c>
      <c r="H149" s="136" t="str">
        <f>VLOOKUP(E149,VIP!$A$2:$O20534,7,FALSE)</f>
        <v>Si</v>
      </c>
      <c r="I149" s="136" t="str">
        <f>VLOOKUP(E149,VIP!$A$2:$O12499,8,FALSE)</f>
        <v>Si</v>
      </c>
      <c r="J149" s="136" t="str">
        <f>VLOOKUP(E149,VIP!$A$2:$O12449,8,FALSE)</f>
        <v>Si</v>
      </c>
      <c r="K149" s="136" t="str">
        <f>VLOOKUP(E149,VIP!$A$2:$O16023,6,0)</f>
        <v>SI</v>
      </c>
      <c r="L149" s="142" t="s">
        <v>2213</v>
      </c>
      <c r="M149" s="95" t="s">
        <v>2438</v>
      </c>
      <c r="N149" s="95" t="s">
        <v>2444</v>
      </c>
      <c r="O149" s="136" t="s">
        <v>2446</v>
      </c>
      <c r="P149" s="95"/>
      <c r="Q149" s="129" t="s">
        <v>2213</v>
      </c>
    </row>
    <row r="150" spans="1:17" ht="18" x14ac:dyDescent="0.25">
      <c r="A150" s="136" t="str">
        <f>VLOOKUP(E150,'LISTADO ATM'!$A$2:$C$901,3,0)</f>
        <v>DISTRITO NACIONAL</v>
      </c>
      <c r="B150" s="126" t="s">
        <v>2633</v>
      </c>
      <c r="C150" s="96">
        <v>44439.214733796296</v>
      </c>
      <c r="D150" s="96" t="s">
        <v>2174</v>
      </c>
      <c r="E150" s="126">
        <v>623</v>
      </c>
      <c r="F150" s="136" t="str">
        <f>VLOOKUP(E150,VIP!$A$2:$O15571,2,0)</f>
        <v>DRBR623</v>
      </c>
      <c r="G150" s="136" t="str">
        <f>VLOOKUP(E150,'LISTADO ATM'!$A$2:$B$900,2,0)</f>
        <v xml:space="preserve">ATM Operaciones Especiales (Manoguayabo) </v>
      </c>
      <c r="H150" s="136" t="str">
        <f>VLOOKUP(E150,VIP!$A$2:$O20532,7,FALSE)</f>
        <v>Si</v>
      </c>
      <c r="I150" s="136" t="str">
        <f>VLOOKUP(E150,VIP!$A$2:$O12497,8,FALSE)</f>
        <v>Si</v>
      </c>
      <c r="J150" s="136" t="str">
        <f>VLOOKUP(E150,VIP!$A$2:$O12447,8,FALSE)</f>
        <v>Si</v>
      </c>
      <c r="K150" s="136" t="str">
        <f>VLOOKUP(E150,VIP!$A$2:$O16021,6,0)</f>
        <v>No</v>
      </c>
      <c r="L150" s="142" t="s">
        <v>2213</v>
      </c>
      <c r="M150" s="95" t="s">
        <v>2438</v>
      </c>
      <c r="N150" s="95" t="s">
        <v>2444</v>
      </c>
      <c r="O150" s="136" t="s">
        <v>2446</v>
      </c>
      <c r="P150" s="95"/>
      <c r="Q150" s="129" t="s">
        <v>2213</v>
      </c>
    </row>
    <row r="151" spans="1:17" ht="18" x14ac:dyDescent="0.25">
      <c r="A151" s="136" t="str">
        <f>VLOOKUP(E151,'LISTADO ATM'!$A$2:$C$901,3,0)</f>
        <v>DISTRITO NACIONAL</v>
      </c>
      <c r="B151" s="126" t="s">
        <v>2756</v>
      </c>
      <c r="C151" s="96">
        <v>44439.583703703705</v>
      </c>
      <c r="D151" s="96" t="s">
        <v>2174</v>
      </c>
      <c r="E151" s="126">
        <v>790</v>
      </c>
      <c r="F151" s="136" t="str">
        <f>VLOOKUP(E151,VIP!$A$2:$O15584,2,0)</f>
        <v>DRBR16I</v>
      </c>
      <c r="G151" s="136" t="str">
        <f>VLOOKUP(E151,'LISTADO ATM'!$A$2:$B$900,2,0)</f>
        <v xml:space="preserve">ATM Oficina Bella Vista Mall I </v>
      </c>
      <c r="H151" s="136" t="str">
        <f>VLOOKUP(E151,VIP!$A$2:$O20545,7,FALSE)</f>
        <v>Si</v>
      </c>
      <c r="I151" s="136" t="str">
        <f>VLOOKUP(E151,VIP!$A$2:$O12510,8,FALSE)</f>
        <v>Si</v>
      </c>
      <c r="J151" s="136" t="str">
        <f>VLOOKUP(E151,VIP!$A$2:$O12460,8,FALSE)</f>
        <v>Si</v>
      </c>
      <c r="K151" s="136" t="str">
        <f>VLOOKUP(E151,VIP!$A$2:$O16034,6,0)</f>
        <v>SI</v>
      </c>
      <c r="L151" s="142" t="s">
        <v>2213</v>
      </c>
      <c r="M151" s="95" t="s">
        <v>2438</v>
      </c>
      <c r="N151" s="95" t="s">
        <v>2444</v>
      </c>
      <c r="O151" s="136" t="s">
        <v>2446</v>
      </c>
      <c r="P151" s="95"/>
      <c r="Q151" s="129" t="s">
        <v>2213</v>
      </c>
    </row>
    <row r="152" spans="1:17" ht="18" x14ac:dyDescent="0.25">
      <c r="A152" s="136" t="str">
        <f>VLOOKUP(E152,'LISTADO ATM'!$A$2:$C$901,3,0)</f>
        <v>DISTRITO NACIONAL</v>
      </c>
      <c r="B152" s="126" t="s">
        <v>2754</v>
      </c>
      <c r="C152" s="96">
        <v>44439.584803240738</v>
      </c>
      <c r="D152" s="96" t="s">
        <v>2174</v>
      </c>
      <c r="E152" s="126">
        <v>565</v>
      </c>
      <c r="F152" s="136" t="str">
        <f>VLOOKUP(E152,VIP!$A$2:$O15582,2,0)</f>
        <v>DRBR24H</v>
      </c>
      <c r="G152" s="136" t="str">
        <f>VLOOKUP(E152,'LISTADO ATM'!$A$2:$B$900,2,0)</f>
        <v xml:space="preserve">ATM S/M La Cadena Núñez de Cáceres </v>
      </c>
      <c r="H152" s="136" t="str">
        <f>VLOOKUP(E152,VIP!$A$2:$O20543,7,FALSE)</f>
        <v>Si</v>
      </c>
      <c r="I152" s="136" t="str">
        <f>VLOOKUP(E152,VIP!$A$2:$O12508,8,FALSE)</f>
        <v>Si</v>
      </c>
      <c r="J152" s="136" t="str">
        <f>VLOOKUP(E152,VIP!$A$2:$O12458,8,FALSE)</f>
        <v>Si</v>
      </c>
      <c r="K152" s="136" t="str">
        <f>VLOOKUP(E152,VIP!$A$2:$O16032,6,0)</f>
        <v>NO</v>
      </c>
      <c r="L152" s="142" t="s">
        <v>2213</v>
      </c>
      <c r="M152" s="95" t="s">
        <v>2438</v>
      </c>
      <c r="N152" s="95" t="s">
        <v>2444</v>
      </c>
      <c r="O152" s="136" t="s">
        <v>2446</v>
      </c>
      <c r="P152" s="95"/>
      <c r="Q152" s="129" t="s">
        <v>2213</v>
      </c>
    </row>
    <row r="153" spans="1:17" ht="18" x14ac:dyDescent="0.25">
      <c r="A153" s="136" t="str">
        <f>VLOOKUP(E153,'LISTADO ATM'!$A$2:$C$901,3,0)</f>
        <v>ESTE</v>
      </c>
      <c r="B153" s="126" t="s">
        <v>2753</v>
      </c>
      <c r="C153" s="96">
        <v>44439.586412037039</v>
      </c>
      <c r="D153" s="96" t="s">
        <v>2174</v>
      </c>
      <c r="E153" s="126">
        <v>803</v>
      </c>
      <c r="F153" s="136" t="str">
        <f>VLOOKUP(E153,VIP!$A$2:$O15581,2,0)</f>
        <v>DRBR803</v>
      </c>
      <c r="G153" s="136" t="str">
        <f>VLOOKUP(E153,'LISTADO ATM'!$A$2:$B$900,2,0)</f>
        <v xml:space="preserve">ATM Hotel Be Live Canoa (Bayahibe) I </v>
      </c>
      <c r="H153" s="136" t="str">
        <f>VLOOKUP(E153,VIP!$A$2:$O20542,7,FALSE)</f>
        <v>Si</v>
      </c>
      <c r="I153" s="136" t="str">
        <f>VLOOKUP(E153,VIP!$A$2:$O12507,8,FALSE)</f>
        <v>Si</v>
      </c>
      <c r="J153" s="136" t="str">
        <f>VLOOKUP(E153,VIP!$A$2:$O12457,8,FALSE)</f>
        <v>Si</v>
      </c>
      <c r="K153" s="136" t="str">
        <f>VLOOKUP(E153,VIP!$A$2:$O16031,6,0)</f>
        <v>NO</v>
      </c>
      <c r="L153" s="142" t="s">
        <v>2213</v>
      </c>
      <c r="M153" s="95" t="s">
        <v>2438</v>
      </c>
      <c r="N153" s="95" t="s">
        <v>2444</v>
      </c>
      <c r="O153" s="136" t="s">
        <v>2446</v>
      </c>
      <c r="P153" s="95"/>
      <c r="Q153" s="129" t="s">
        <v>2213</v>
      </c>
    </row>
    <row r="154" spans="1:17" ht="18" x14ac:dyDescent="0.25">
      <c r="A154" s="136" t="str">
        <f>VLOOKUP(E154,'LISTADO ATM'!$A$2:$C$901,3,0)</f>
        <v>DISTRITO NACIONAL</v>
      </c>
      <c r="B154" s="126" t="s">
        <v>2752</v>
      </c>
      <c r="C154" s="96">
        <v>44439.586875000001</v>
      </c>
      <c r="D154" s="96" t="s">
        <v>2174</v>
      </c>
      <c r="E154" s="126">
        <v>410</v>
      </c>
      <c r="F154" s="136" t="str">
        <f>VLOOKUP(E154,VIP!$A$2:$O15580,2,0)</f>
        <v>DRBR410</v>
      </c>
      <c r="G154" s="136" t="str">
        <f>VLOOKUP(E154,'LISTADO ATM'!$A$2:$B$900,2,0)</f>
        <v xml:space="preserve">ATM Oficina Las Palmas de Herrera II </v>
      </c>
      <c r="H154" s="136" t="str">
        <f>VLOOKUP(E154,VIP!$A$2:$O20541,7,FALSE)</f>
        <v>Si</v>
      </c>
      <c r="I154" s="136" t="str">
        <f>VLOOKUP(E154,VIP!$A$2:$O12506,8,FALSE)</f>
        <v>Si</v>
      </c>
      <c r="J154" s="136" t="str">
        <f>VLOOKUP(E154,VIP!$A$2:$O12456,8,FALSE)</f>
        <v>Si</v>
      </c>
      <c r="K154" s="136" t="str">
        <f>VLOOKUP(E154,VIP!$A$2:$O16030,6,0)</f>
        <v>NO</v>
      </c>
      <c r="L154" s="142" t="s">
        <v>2213</v>
      </c>
      <c r="M154" s="95" t="s">
        <v>2438</v>
      </c>
      <c r="N154" s="95" t="s">
        <v>2444</v>
      </c>
      <c r="O154" s="136" t="s">
        <v>2446</v>
      </c>
      <c r="P154" s="95"/>
      <c r="Q154" s="129" t="s">
        <v>2213</v>
      </c>
    </row>
    <row r="155" spans="1:17" ht="18" x14ac:dyDescent="0.25">
      <c r="A155" s="136" t="str">
        <f>VLOOKUP(E155,'LISTADO ATM'!$A$2:$C$901,3,0)</f>
        <v>DISTRITO NACIONAL</v>
      </c>
      <c r="B155" s="126" t="s">
        <v>2807</v>
      </c>
      <c r="C155" s="96">
        <v>44439.661608796298</v>
      </c>
      <c r="D155" s="96" t="s">
        <v>2174</v>
      </c>
      <c r="E155" s="126">
        <v>961</v>
      </c>
      <c r="F155" s="136" t="str">
        <f>VLOOKUP(E155,VIP!$A$2:$O15581,2,0)</f>
        <v>DRBR03H</v>
      </c>
      <c r="G155" s="136" t="str">
        <f>VLOOKUP(E155,'LISTADO ATM'!$A$2:$B$900,2,0)</f>
        <v xml:space="preserve">ATM Listín Diario </v>
      </c>
      <c r="H155" s="136" t="str">
        <f>VLOOKUP(E155,VIP!$A$2:$O20542,7,FALSE)</f>
        <v>Si</v>
      </c>
      <c r="I155" s="136" t="str">
        <f>VLOOKUP(E155,VIP!$A$2:$O12507,8,FALSE)</f>
        <v>Si</v>
      </c>
      <c r="J155" s="136" t="str">
        <f>VLOOKUP(E155,VIP!$A$2:$O12457,8,FALSE)</f>
        <v>Si</v>
      </c>
      <c r="K155" s="136" t="str">
        <f>VLOOKUP(E155,VIP!$A$2:$O16031,6,0)</f>
        <v>NO</v>
      </c>
      <c r="L155" s="142" t="s">
        <v>2213</v>
      </c>
      <c r="M155" s="95" t="s">
        <v>2438</v>
      </c>
      <c r="N155" s="95" t="s">
        <v>2444</v>
      </c>
      <c r="O155" s="136" t="s">
        <v>2446</v>
      </c>
      <c r="P155" s="95"/>
      <c r="Q155" s="129" t="s">
        <v>2213</v>
      </c>
    </row>
    <row r="156" spans="1:17" s="123" customFormat="1" ht="18" x14ac:dyDescent="0.25">
      <c r="A156" s="136" t="str">
        <f>VLOOKUP(E156,'LISTADO ATM'!$A$2:$C$901,3,0)</f>
        <v>NORTE</v>
      </c>
      <c r="B156" s="126" t="s">
        <v>2806</v>
      </c>
      <c r="C156" s="96">
        <v>44439.662442129629</v>
      </c>
      <c r="D156" s="96" t="s">
        <v>2175</v>
      </c>
      <c r="E156" s="126">
        <v>261</v>
      </c>
      <c r="F156" s="136" t="str">
        <f>VLOOKUP(E156,VIP!$A$2:$O15580,2,0)</f>
        <v>DRBR261</v>
      </c>
      <c r="G156" s="136" t="str">
        <f>VLOOKUP(E156,'LISTADO ATM'!$A$2:$B$900,2,0)</f>
        <v xml:space="preserve">ATM UNP Aeropuerto Cibao (Santiago) </v>
      </c>
      <c r="H156" s="136" t="str">
        <f>VLOOKUP(E156,VIP!$A$2:$O20541,7,FALSE)</f>
        <v>Si</v>
      </c>
      <c r="I156" s="136" t="str">
        <f>VLOOKUP(E156,VIP!$A$2:$O12506,8,FALSE)</f>
        <v>Si</v>
      </c>
      <c r="J156" s="136" t="str">
        <f>VLOOKUP(E156,VIP!$A$2:$O12456,8,FALSE)</f>
        <v>Si</v>
      </c>
      <c r="K156" s="136" t="str">
        <f>VLOOKUP(E156,VIP!$A$2:$O16030,6,0)</f>
        <v>NO</v>
      </c>
      <c r="L156" s="142" t="s">
        <v>2213</v>
      </c>
      <c r="M156" s="95" t="s">
        <v>2438</v>
      </c>
      <c r="N156" s="95" t="s">
        <v>2444</v>
      </c>
      <c r="O156" s="136" t="s">
        <v>2581</v>
      </c>
      <c r="P156" s="95"/>
      <c r="Q156" s="129" t="s">
        <v>2213</v>
      </c>
    </row>
    <row r="157" spans="1:17" s="123" customFormat="1" ht="18" x14ac:dyDescent="0.25">
      <c r="A157" s="136" t="str">
        <f>VLOOKUP(E157,'LISTADO ATM'!$A$2:$C$901,3,0)</f>
        <v>DISTRITO NACIONAL</v>
      </c>
      <c r="B157" s="126" t="s">
        <v>2805</v>
      </c>
      <c r="C157" s="96">
        <v>44439.663483796299</v>
      </c>
      <c r="D157" s="96" t="s">
        <v>2174</v>
      </c>
      <c r="E157" s="126">
        <v>792</v>
      </c>
      <c r="F157" s="136" t="str">
        <f>VLOOKUP(E157,VIP!$A$2:$O15579,2,0)</f>
        <v>DRBR792</v>
      </c>
      <c r="G157" s="136" t="str">
        <f>VLOOKUP(E157,'LISTADO ATM'!$A$2:$B$900,2,0)</f>
        <v>ATM Hospital Salvador de Gautier</v>
      </c>
      <c r="H157" s="136" t="str">
        <f>VLOOKUP(E157,VIP!$A$2:$O20540,7,FALSE)</f>
        <v>Si</v>
      </c>
      <c r="I157" s="136" t="str">
        <f>VLOOKUP(E157,VIP!$A$2:$O12505,8,FALSE)</f>
        <v>Si</v>
      </c>
      <c r="J157" s="136" t="str">
        <f>VLOOKUP(E157,VIP!$A$2:$O12455,8,FALSE)</f>
        <v>Si</v>
      </c>
      <c r="K157" s="136" t="str">
        <f>VLOOKUP(E157,VIP!$A$2:$O16029,6,0)</f>
        <v>NO</v>
      </c>
      <c r="L157" s="142" t="s">
        <v>2213</v>
      </c>
      <c r="M157" s="95" t="s">
        <v>2438</v>
      </c>
      <c r="N157" s="95" t="s">
        <v>2444</v>
      </c>
      <c r="O157" s="136" t="s">
        <v>2446</v>
      </c>
      <c r="P157" s="95"/>
      <c r="Q157" s="129" t="s">
        <v>2213</v>
      </c>
    </row>
    <row r="158" spans="1:17" s="123" customFormat="1" ht="18" x14ac:dyDescent="0.25">
      <c r="A158" s="136" t="str">
        <f>VLOOKUP(E158,'LISTADO ATM'!$A$2:$C$901,3,0)</f>
        <v>NORTE</v>
      </c>
      <c r="B158" s="126" t="s">
        <v>2804</v>
      </c>
      <c r="C158" s="96">
        <v>44439.665081018517</v>
      </c>
      <c r="D158" s="96" t="s">
        <v>2175</v>
      </c>
      <c r="E158" s="126">
        <v>397</v>
      </c>
      <c r="F158" s="136" t="str">
        <f>VLOOKUP(E158,VIP!$A$2:$O15578,2,0)</f>
        <v>DRBR397</v>
      </c>
      <c r="G158" s="136" t="str">
        <f>VLOOKUP(E158,'LISTADO ATM'!$A$2:$B$900,2,0)</f>
        <v xml:space="preserve">ATM Autobanco San Francisco de Macoris </v>
      </c>
      <c r="H158" s="136" t="str">
        <f>VLOOKUP(E158,VIP!$A$2:$O20539,7,FALSE)</f>
        <v>Si</v>
      </c>
      <c r="I158" s="136" t="str">
        <f>VLOOKUP(E158,VIP!$A$2:$O12504,8,FALSE)</f>
        <v>Si</v>
      </c>
      <c r="J158" s="136" t="str">
        <f>VLOOKUP(E158,VIP!$A$2:$O12454,8,FALSE)</f>
        <v>Si</v>
      </c>
      <c r="K158" s="136" t="str">
        <f>VLOOKUP(E158,VIP!$A$2:$O16028,6,0)</f>
        <v>NO</v>
      </c>
      <c r="L158" s="142" t="s">
        <v>2213</v>
      </c>
      <c r="M158" s="95" t="s">
        <v>2438</v>
      </c>
      <c r="N158" s="95" t="s">
        <v>2444</v>
      </c>
      <c r="O158" s="136" t="s">
        <v>2581</v>
      </c>
      <c r="P158" s="95"/>
      <c r="Q158" s="129" t="s">
        <v>2213</v>
      </c>
    </row>
    <row r="159" spans="1:17" s="123" customFormat="1" ht="18" x14ac:dyDescent="0.25">
      <c r="A159" s="136" t="str">
        <f>VLOOKUP(E159,'LISTADO ATM'!$A$2:$C$901,3,0)</f>
        <v>DISTRITO NACIONAL</v>
      </c>
      <c r="B159" s="126" t="s">
        <v>2803</v>
      </c>
      <c r="C159" s="96">
        <v>44439.666493055556</v>
      </c>
      <c r="D159" s="96" t="s">
        <v>2174</v>
      </c>
      <c r="E159" s="126">
        <v>522</v>
      </c>
      <c r="F159" s="136" t="str">
        <f>VLOOKUP(E159,VIP!$A$2:$O15577,2,0)</f>
        <v>DRBR522</v>
      </c>
      <c r="G159" s="136" t="str">
        <f>VLOOKUP(E159,'LISTADO ATM'!$A$2:$B$900,2,0)</f>
        <v xml:space="preserve">ATM Oficina Galería 360 </v>
      </c>
      <c r="H159" s="136" t="str">
        <f>VLOOKUP(E159,VIP!$A$2:$O20538,7,FALSE)</f>
        <v>Si</v>
      </c>
      <c r="I159" s="136" t="str">
        <f>VLOOKUP(E159,VIP!$A$2:$O12503,8,FALSE)</f>
        <v>Si</v>
      </c>
      <c r="J159" s="136" t="str">
        <f>VLOOKUP(E159,VIP!$A$2:$O12453,8,FALSE)</f>
        <v>Si</v>
      </c>
      <c r="K159" s="136" t="str">
        <f>VLOOKUP(E159,VIP!$A$2:$O16027,6,0)</f>
        <v>SI</v>
      </c>
      <c r="L159" s="142" t="s">
        <v>2213</v>
      </c>
      <c r="M159" s="95" t="s">
        <v>2438</v>
      </c>
      <c r="N159" s="95" t="s">
        <v>2444</v>
      </c>
      <c r="O159" s="136" t="s">
        <v>2446</v>
      </c>
      <c r="P159" s="95"/>
      <c r="Q159" s="129" t="s">
        <v>2213</v>
      </c>
    </row>
    <row r="160" spans="1:17" s="123" customFormat="1" ht="18" x14ac:dyDescent="0.25">
      <c r="A160" s="136" t="str">
        <f>VLOOKUP(E160,'LISTADO ATM'!$A$2:$C$901,3,0)</f>
        <v>SUR</v>
      </c>
      <c r="B160" s="126" t="s">
        <v>2801</v>
      </c>
      <c r="C160" s="96">
        <v>44439.668587962966</v>
      </c>
      <c r="D160" s="96" t="s">
        <v>2174</v>
      </c>
      <c r="E160" s="126">
        <v>135</v>
      </c>
      <c r="F160" s="136" t="str">
        <f>VLOOKUP(E160,VIP!$A$2:$O15575,2,0)</f>
        <v>DRBR135</v>
      </c>
      <c r="G160" s="136" t="str">
        <f>VLOOKUP(E160,'LISTADO ATM'!$A$2:$B$900,2,0)</f>
        <v xml:space="preserve">ATM Oficina Las Dunas Baní </v>
      </c>
      <c r="H160" s="136" t="str">
        <f>VLOOKUP(E160,VIP!$A$2:$O20536,7,FALSE)</f>
        <v>Si</v>
      </c>
      <c r="I160" s="136" t="str">
        <f>VLOOKUP(E160,VIP!$A$2:$O12501,8,FALSE)</f>
        <v>Si</v>
      </c>
      <c r="J160" s="136" t="str">
        <f>VLOOKUP(E160,VIP!$A$2:$O12451,8,FALSE)</f>
        <v>Si</v>
      </c>
      <c r="K160" s="136" t="str">
        <f>VLOOKUP(E160,VIP!$A$2:$O16025,6,0)</f>
        <v>SI</v>
      </c>
      <c r="L160" s="142" t="s">
        <v>2213</v>
      </c>
      <c r="M160" s="95" t="s">
        <v>2438</v>
      </c>
      <c r="N160" s="95" t="s">
        <v>2444</v>
      </c>
      <c r="O160" s="136" t="s">
        <v>2446</v>
      </c>
      <c r="P160" s="95"/>
      <c r="Q160" s="129" t="s">
        <v>2213</v>
      </c>
    </row>
    <row r="161" spans="1:17" s="123" customFormat="1" ht="18" x14ac:dyDescent="0.25">
      <c r="A161" s="136" t="str">
        <f>VLOOKUP(E161,'LISTADO ATM'!$A$2:$C$901,3,0)</f>
        <v>DISTRITO NACIONAL</v>
      </c>
      <c r="B161" s="126" t="s">
        <v>2680</v>
      </c>
      <c r="C161" s="96">
        <v>44439.330891203703</v>
      </c>
      <c r="D161" s="96" t="s">
        <v>2174</v>
      </c>
      <c r="E161" s="126">
        <v>545</v>
      </c>
      <c r="F161" s="136" t="str">
        <f>VLOOKUP(E161,VIP!$A$2:$O15574,2,0)</f>
        <v>DRBR995</v>
      </c>
      <c r="G161" s="136" t="str">
        <f>VLOOKUP(E161,'LISTADO ATM'!$A$2:$B$900,2,0)</f>
        <v xml:space="preserve">ATM Oficina Isabel La Católica II  </v>
      </c>
      <c r="H161" s="136" t="str">
        <f>VLOOKUP(E161,VIP!$A$2:$O20535,7,FALSE)</f>
        <v>Si</v>
      </c>
      <c r="I161" s="136" t="str">
        <f>VLOOKUP(E161,VIP!$A$2:$O12500,8,FALSE)</f>
        <v>Si</v>
      </c>
      <c r="J161" s="136" t="str">
        <f>VLOOKUP(E161,VIP!$A$2:$O12450,8,FALSE)</f>
        <v>Si</v>
      </c>
      <c r="K161" s="136" t="str">
        <f>VLOOKUP(E161,VIP!$A$2:$O16024,6,0)</f>
        <v>NO</v>
      </c>
      <c r="L161" s="142" t="s">
        <v>2684</v>
      </c>
      <c r="M161" s="95" t="s">
        <v>2438</v>
      </c>
      <c r="N161" s="95" t="s">
        <v>2444</v>
      </c>
      <c r="O161" s="136" t="s">
        <v>2446</v>
      </c>
      <c r="P161" s="95"/>
      <c r="Q161" s="95" t="s">
        <v>2684</v>
      </c>
    </row>
    <row r="162" spans="1:17" s="123" customFormat="1" ht="18" x14ac:dyDescent="0.25">
      <c r="A162" s="136" t="str">
        <f>VLOOKUP(E162,'LISTADO ATM'!$A$2:$C$901,3,0)</f>
        <v>DISTRITO NACIONAL</v>
      </c>
      <c r="B162" s="126" t="s">
        <v>2764</v>
      </c>
      <c r="C162" s="96">
        <v>44439.556261574071</v>
      </c>
      <c r="D162" s="96" t="s">
        <v>2174</v>
      </c>
      <c r="E162" s="126">
        <v>588</v>
      </c>
      <c r="F162" s="136" t="str">
        <f>VLOOKUP(E162,VIP!$A$2:$O15592,2,0)</f>
        <v>DRBR01O</v>
      </c>
      <c r="G162" s="136" t="str">
        <f>VLOOKUP(E162,'LISTADO ATM'!$A$2:$B$900,2,0)</f>
        <v xml:space="preserve">ATM INAVI </v>
      </c>
      <c r="H162" s="136" t="str">
        <f>VLOOKUP(E162,VIP!$A$2:$O20553,7,FALSE)</f>
        <v>Si</v>
      </c>
      <c r="I162" s="136" t="str">
        <f>VLOOKUP(E162,VIP!$A$2:$O12518,8,FALSE)</f>
        <v>Si</v>
      </c>
      <c r="J162" s="136" t="str">
        <f>VLOOKUP(E162,VIP!$A$2:$O12468,8,FALSE)</f>
        <v>Si</v>
      </c>
      <c r="K162" s="136" t="str">
        <f>VLOOKUP(E162,VIP!$A$2:$O16042,6,0)</f>
        <v>NO</v>
      </c>
      <c r="L162" s="142" t="s">
        <v>2239</v>
      </c>
      <c r="M162" s="95" t="s">
        <v>2438</v>
      </c>
      <c r="N162" s="95" t="s">
        <v>2625</v>
      </c>
      <c r="O162" s="136" t="s">
        <v>2446</v>
      </c>
      <c r="P162" s="95"/>
      <c r="Q162" s="129" t="s">
        <v>2239</v>
      </c>
    </row>
    <row r="163" spans="1:17" s="123" customFormat="1" ht="18" x14ac:dyDescent="0.25">
      <c r="A163" s="136" t="str">
        <f>VLOOKUP(E163,'LISTADO ATM'!$A$2:$C$901,3,0)</f>
        <v>DISTRITO NACIONAL</v>
      </c>
      <c r="B163" s="126" t="s">
        <v>2749</v>
      </c>
      <c r="C163" s="96">
        <v>44439.599363425928</v>
      </c>
      <c r="D163" s="96" t="s">
        <v>2174</v>
      </c>
      <c r="E163" s="126">
        <v>586</v>
      </c>
      <c r="F163" s="136" t="str">
        <f>VLOOKUP(E163,VIP!$A$2:$O15577,2,0)</f>
        <v>DRBR01Q</v>
      </c>
      <c r="G163" s="136" t="str">
        <f>VLOOKUP(E163,'LISTADO ATM'!$A$2:$B$900,2,0)</f>
        <v xml:space="preserve">ATM Palacio de Justicia D.N. </v>
      </c>
      <c r="H163" s="136" t="str">
        <f>VLOOKUP(E163,VIP!$A$2:$O20538,7,FALSE)</f>
        <v>Si</v>
      </c>
      <c r="I163" s="136" t="str">
        <f>VLOOKUP(E163,VIP!$A$2:$O12503,8,FALSE)</f>
        <v>Si</v>
      </c>
      <c r="J163" s="136" t="str">
        <f>VLOOKUP(E163,VIP!$A$2:$O12453,8,FALSE)</f>
        <v>Si</v>
      </c>
      <c r="K163" s="136" t="str">
        <f>VLOOKUP(E163,VIP!$A$2:$O16027,6,0)</f>
        <v>NO</v>
      </c>
      <c r="L163" s="142" t="s">
        <v>2239</v>
      </c>
      <c r="M163" s="95" t="s">
        <v>2438</v>
      </c>
      <c r="N163" s="95" t="s">
        <v>2444</v>
      </c>
      <c r="O163" s="136" t="s">
        <v>2446</v>
      </c>
      <c r="P163" s="95"/>
      <c r="Q163" s="129" t="s">
        <v>2239</v>
      </c>
    </row>
    <row r="164" spans="1:17" s="123" customFormat="1" ht="18" x14ac:dyDescent="0.25">
      <c r="A164" s="136" t="str">
        <f>VLOOKUP(E164,'LISTADO ATM'!$A$2:$C$901,3,0)</f>
        <v>ESTE</v>
      </c>
      <c r="B164" s="126" t="s">
        <v>2748</v>
      </c>
      <c r="C164" s="96">
        <v>44439.601412037038</v>
      </c>
      <c r="D164" s="96" t="s">
        <v>2174</v>
      </c>
      <c r="E164" s="126">
        <v>776</v>
      </c>
      <c r="F164" s="136" t="str">
        <f>VLOOKUP(E164,VIP!$A$2:$O15576,2,0)</f>
        <v>DRBR03D</v>
      </c>
      <c r="G164" s="136" t="str">
        <f>VLOOKUP(E164,'LISTADO ATM'!$A$2:$B$900,2,0)</f>
        <v xml:space="preserve">ATM Oficina Monte Plata </v>
      </c>
      <c r="H164" s="136" t="str">
        <f>VLOOKUP(E164,VIP!$A$2:$O20537,7,FALSE)</f>
        <v>Si</v>
      </c>
      <c r="I164" s="136" t="str">
        <f>VLOOKUP(E164,VIP!$A$2:$O12502,8,FALSE)</f>
        <v>Si</v>
      </c>
      <c r="J164" s="136" t="str">
        <f>VLOOKUP(E164,VIP!$A$2:$O12452,8,FALSE)</f>
        <v>Si</v>
      </c>
      <c r="K164" s="136" t="str">
        <f>VLOOKUP(E164,VIP!$A$2:$O16026,6,0)</f>
        <v>SI</v>
      </c>
      <c r="L164" s="142" t="s">
        <v>2239</v>
      </c>
      <c r="M164" s="95" t="s">
        <v>2438</v>
      </c>
      <c r="N164" s="95" t="s">
        <v>2444</v>
      </c>
      <c r="O164" s="136" t="s">
        <v>2446</v>
      </c>
      <c r="P164" s="95"/>
      <c r="Q164" s="129" t="s">
        <v>2239</v>
      </c>
    </row>
    <row r="165" spans="1:17" s="123" customFormat="1" ht="18" x14ac:dyDescent="0.25">
      <c r="A165" s="136" t="str">
        <f>VLOOKUP(E165,'LISTADO ATM'!$A$2:$C$901,3,0)</f>
        <v>ESTE</v>
      </c>
      <c r="B165" s="126" t="s">
        <v>2747</v>
      </c>
      <c r="C165" s="96">
        <v>44439.602407407408</v>
      </c>
      <c r="D165" s="96" t="s">
        <v>2174</v>
      </c>
      <c r="E165" s="126">
        <v>1</v>
      </c>
      <c r="F165" s="136" t="str">
        <f>VLOOKUP(E165,VIP!$A$2:$O15575,2,0)</f>
        <v>DRBR001</v>
      </c>
      <c r="G165" s="136" t="str">
        <f>VLOOKUP(E165,'LISTADO ATM'!$A$2:$B$900,2,0)</f>
        <v>ATM S/M San Rafael del Yuma</v>
      </c>
      <c r="H165" s="136" t="str">
        <f>VLOOKUP(E165,VIP!$A$2:$O20536,7,FALSE)</f>
        <v>Si</v>
      </c>
      <c r="I165" s="136" t="str">
        <f>VLOOKUP(E165,VIP!$A$2:$O12501,8,FALSE)</f>
        <v>Si</v>
      </c>
      <c r="J165" s="136" t="str">
        <f>VLOOKUP(E165,VIP!$A$2:$O12451,8,FALSE)</f>
        <v>Si</v>
      </c>
      <c r="K165" s="136" t="str">
        <f>VLOOKUP(E165,VIP!$A$2:$O16025,6,0)</f>
        <v>NO</v>
      </c>
      <c r="L165" s="142" t="s">
        <v>2239</v>
      </c>
      <c r="M165" s="95" t="s">
        <v>2438</v>
      </c>
      <c r="N165" s="95" t="s">
        <v>2444</v>
      </c>
      <c r="O165" s="136" t="s">
        <v>2446</v>
      </c>
      <c r="P165" s="95"/>
      <c r="Q165" s="129" t="s">
        <v>2239</v>
      </c>
    </row>
    <row r="166" spans="1:17" s="123" customFormat="1" ht="18" x14ac:dyDescent="0.25">
      <c r="A166" s="136" t="str">
        <f>VLOOKUP(E166,'LISTADO ATM'!$A$2:$C$901,3,0)</f>
        <v>NORTE</v>
      </c>
      <c r="B166" s="126" t="s">
        <v>2676</v>
      </c>
      <c r="C166" s="96">
        <v>44438.959247685183</v>
      </c>
      <c r="D166" s="96" t="s">
        <v>2460</v>
      </c>
      <c r="E166" s="126">
        <v>431</v>
      </c>
      <c r="F166" s="136" t="str">
        <f>VLOOKUP(E166,VIP!$A$2:$O15615,2,0)</f>
        <v>DRBR583</v>
      </c>
      <c r="G166" s="136" t="str">
        <f>VLOOKUP(E166,'LISTADO ATM'!$A$2:$B$900,2,0)</f>
        <v xml:space="preserve">ATM Autoservicio Sol (Santiago) </v>
      </c>
      <c r="H166" s="136" t="str">
        <f>VLOOKUP(E166,VIP!$A$2:$O20576,7,FALSE)</f>
        <v>Si</v>
      </c>
      <c r="I166" s="136" t="str">
        <f>VLOOKUP(E166,VIP!$A$2:$O12541,8,FALSE)</f>
        <v>Si</v>
      </c>
      <c r="J166" s="136" t="str">
        <f>VLOOKUP(E166,VIP!$A$2:$O12491,8,FALSE)</f>
        <v>Si</v>
      </c>
      <c r="K166" s="136" t="str">
        <f>VLOOKUP(E166,VIP!$A$2:$O16065,6,0)</f>
        <v>SI</v>
      </c>
      <c r="L166" s="142" t="s">
        <v>2622</v>
      </c>
      <c r="M166" s="95" t="s">
        <v>2438</v>
      </c>
      <c r="N166" s="95" t="s">
        <v>2444</v>
      </c>
      <c r="O166" s="136" t="s">
        <v>2461</v>
      </c>
      <c r="P166" s="95"/>
      <c r="Q166" s="129" t="s">
        <v>2622</v>
      </c>
    </row>
    <row r="167" spans="1:17" s="123" customFormat="1" ht="18" x14ac:dyDescent="0.25">
      <c r="A167" s="136" t="str">
        <f>VLOOKUP(E167,'LISTADO ATM'!$A$2:$C$901,3,0)</f>
        <v>SUR</v>
      </c>
      <c r="B167" s="126" t="s">
        <v>2674</v>
      </c>
      <c r="C167" s="96">
        <v>44438.960879629631</v>
      </c>
      <c r="D167" s="96" t="s">
        <v>2460</v>
      </c>
      <c r="E167" s="126">
        <v>430</v>
      </c>
      <c r="F167" s="136" t="str">
        <f>VLOOKUP(E167,VIP!$A$2:$O15613,2,0)</f>
        <v>DRBR0A2</v>
      </c>
      <c r="G167" s="136" t="str">
        <f>VLOOKUP(E167,'LISTADO ATM'!$A$2:$B$900,2,0)</f>
        <v>A/S Las Matas de Farfán</v>
      </c>
      <c r="H167" s="136" t="str">
        <f>VLOOKUP(E167,VIP!$A$2:$O20574,7,FALSE)</f>
        <v>SI</v>
      </c>
      <c r="I167" s="136" t="str">
        <f>VLOOKUP(E167,VIP!$A$2:$O12539,8,FALSE)</f>
        <v>SI</v>
      </c>
      <c r="J167" s="136" t="str">
        <f>VLOOKUP(E167,VIP!$A$2:$O12489,8,FALSE)</f>
        <v>SI</v>
      </c>
      <c r="K167" s="136" t="str">
        <f>VLOOKUP(E167,VIP!$A$2:$O16063,6,0)</f>
        <v>NO</v>
      </c>
      <c r="L167" s="142" t="s">
        <v>2622</v>
      </c>
      <c r="M167" s="95" t="s">
        <v>2438</v>
      </c>
      <c r="N167" s="95" t="s">
        <v>2444</v>
      </c>
      <c r="O167" s="136" t="s">
        <v>2461</v>
      </c>
      <c r="P167" s="95"/>
      <c r="Q167" s="129" t="s">
        <v>2622</v>
      </c>
    </row>
    <row r="168" spans="1:17" s="123" customFormat="1" ht="18" x14ac:dyDescent="0.25">
      <c r="A168" s="136" t="str">
        <f>VLOOKUP(E168,'LISTADO ATM'!$A$2:$C$901,3,0)</f>
        <v>DISTRITO NACIONAL</v>
      </c>
      <c r="B168" s="126" t="s">
        <v>2716</v>
      </c>
      <c r="C168" s="96">
        <v>44439.358993055554</v>
      </c>
      <c r="D168" s="96" t="s">
        <v>2441</v>
      </c>
      <c r="E168" s="126">
        <v>697</v>
      </c>
      <c r="F168" s="136" t="str">
        <f>VLOOKUP(E168,VIP!$A$2:$O15595,2,0)</f>
        <v>DRBR697</v>
      </c>
      <c r="G168" s="136" t="str">
        <f>VLOOKUP(E168,'LISTADO ATM'!$A$2:$B$900,2,0)</f>
        <v>ATM Hipermercado Olé Ciudad Juan Bosch</v>
      </c>
      <c r="H168" s="136" t="str">
        <f>VLOOKUP(E168,VIP!$A$2:$O20556,7,FALSE)</f>
        <v>Si</v>
      </c>
      <c r="I168" s="136" t="str">
        <f>VLOOKUP(E168,VIP!$A$2:$O12521,8,FALSE)</f>
        <v>Si</v>
      </c>
      <c r="J168" s="136" t="str">
        <f>VLOOKUP(E168,VIP!$A$2:$O12471,8,FALSE)</f>
        <v>Si</v>
      </c>
      <c r="K168" s="136" t="str">
        <f>VLOOKUP(E168,VIP!$A$2:$O16045,6,0)</f>
        <v>NO</v>
      </c>
      <c r="L168" s="142" t="s">
        <v>2717</v>
      </c>
      <c r="M168" s="95" t="s">
        <v>2438</v>
      </c>
      <c r="N168" s="216" t="s">
        <v>2722</v>
      </c>
      <c r="O168" s="136" t="s">
        <v>2445</v>
      </c>
      <c r="P168" s="95"/>
      <c r="Q168" s="129" t="s">
        <v>2717</v>
      </c>
    </row>
    <row r="169" spans="1:17" s="123" customFormat="1" ht="18" x14ac:dyDescent="0.25">
      <c r="A169" s="136" t="str">
        <f>VLOOKUP(E169,'LISTADO ATM'!$A$2:$C$901,3,0)</f>
        <v>NORTE</v>
      </c>
      <c r="B169" s="126" t="s">
        <v>2705</v>
      </c>
      <c r="C169" s="96">
        <v>44439.401967592596</v>
      </c>
      <c r="D169" s="96" t="s">
        <v>2626</v>
      </c>
      <c r="E169" s="126">
        <v>88</v>
      </c>
      <c r="F169" s="136" t="str">
        <f>VLOOKUP(E169,VIP!$A$2:$O15584,2,0)</f>
        <v>DRBR088</v>
      </c>
      <c r="G169" s="136" t="str">
        <f>VLOOKUP(E169,'LISTADO ATM'!$A$2:$B$900,2,0)</f>
        <v xml:space="preserve">ATM S/M La Fuente (Santiago) </v>
      </c>
      <c r="H169" s="136" t="str">
        <f>VLOOKUP(E169,VIP!$A$2:$O20545,7,FALSE)</f>
        <v>Si</v>
      </c>
      <c r="I169" s="136" t="str">
        <f>VLOOKUP(E169,VIP!$A$2:$O12510,8,FALSE)</f>
        <v>Si</v>
      </c>
      <c r="J169" s="136" t="str">
        <f>VLOOKUP(E169,VIP!$A$2:$O12460,8,FALSE)</f>
        <v>Si</v>
      </c>
      <c r="K169" s="136" t="str">
        <f>VLOOKUP(E169,VIP!$A$2:$O16034,6,0)</f>
        <v>NO</v>
      </c>
      <c r="L169" s="142" t="s">
        <v>2717</v>
      </c>
      <c r="M169" s="95" t="s">
        <v>2438</v>
      </c>
      <c r="N169" s="95" t="s">
        <v>2444</v>
      </c>
      <c r="O169" s="136" t="s">
        <v>2627</v>
      </c>
      <c r="P169" s="95"/>
      <c r="Q169" s="129" t="s">
        <v>2717</v>
      </c>
    </row>
    <row r="170" spans="1:17" s="123" customFormat="1" ht="18" x14ac:dyDescent="0.25">
      <c r="A170" s="136" t="str">
        <f>VLOOKUP(E170,'LISTADO ATM'!$A$2:$C$901,3,0)</f>
        <v>DISTRITO NACIONAL</v>
      </c>
      <c r="B170" s="126" t="s">
        <v>2704</v>
      </c>
      <c r="C170" s="96">
        <v>44439.403483796297</v>
      </c>
      <c r="D170" s="96" t="s">
        <v>2441</v>
      </c>
      <c r="E170" s="126">
        <v>719</v>
      </c>
      <c r="F170" s="136" t="str">
        <f>VLOOKUP(E170,VIP!$A$2:$O15583,2,0)</f>
        <v>DRBR419</v>
      </c>
      <c r="G170" s="136" t="str">
        <f>VLOOKUP(E170,'LISTADO ATM'!$A$2:$B$900,2,0)</f>
        <v xml:space="preserve">ATM Ayuntamiento Municipal San Luís </v>
      </c>
      <c r="H170" s="136" t="str">
        <f>VLOOKUP(E170,VIP!$A$2:$O20544,7,FALSE)</f>
        <v>Si</v>
      </c>
      <c r="I170" s="136" t="str">
        <f>VLOOKUP(E170,VIP!$A$2:$O12509,8,FALSE)</f>
        <v>Si</v>
      </c>
      <c r="J170" s="136" t="str">
        <f>VLOOKUP(E170,VIP!$A$2:$O12459,8,FALSE)</f>
        <v>Si</v>
      </c>
      <c r="K170" s="136" t="str">
        <f>VLOOKUP(E170,VIP!$A$2:$O16033,6,0)</f>
        <v>NO</v>
      </c>
      <c r="L170" s="142" t="s">
        <v>2717</v>
      </c>
      <c r="M170" s="95" t="s">
        <v>2438</v>
      </c>
      <c r="N170" s="216" t="s">
        <v>2722</v>
      </c>
      <c r="O170" s="136" t="s">
        <v>2445</v>
      </c>
      <c r="P170" s="95"/>
      <c r="Q170" s="129" t="s">
        <v>2717</v>
      </c>
    </row>
    <row r="171" spans="1:17" s="123" customFormat="1" ht="18" x14ac:dyDescent="0.25">
      <c r="A171" s="136" t="str">
        <f>VLOOKUP(E171,'LISTADO ATM'!$A$2:$C$901,3,0)</f>
        <v>SUR</v>
      </c>
      <c r="B171" s="126" t="s">
        <v>2699</v>
      </c>
      <c r="C171" s="96">
        <v>44439.42150462963</v>
      </c>
      <c r="D171" s="96" t="s">
        <v>2441</v>
      </c>
      <c r="E171" s="126">
        <v>995</v>
      </c>
      <c r="F171" s="136" t="str">
        <f>VLOOKUP(E171,VIP!$A$2:$O15578,2,0)</f>
        <v>DRBR545</v>
      </c>
      <c r="G171" s="136" t="str">
        <f>VLOOKUP(E171,'LISTADO ATM'!$A$2:$B$900,2,0)</f>
        <v xml:space="preserve">ATM Oficina San Cristobal III (Lobby) </v>
      </c>
      <c r="H171" s="136" t="str">
        <f>VLOOKUP(E171,VIP!$A$2:$O20539,7,FALSE)</f>
        <v>Si</v>
      </c>
      <c r="I171" s="136" t="str">
        <f>VLOOKUP(E171,VIP!$A$2:$O12504,8,FALSE)</f>
        <v>No</v>
      </c>
      <c r="J171" s="136" t="str">
        <f>VLOOKUP(E171,VIP!$A$2:$O12454,8,FALSE)</f>
        <v>No</v>
      </c>
      <c r="K171" s="136" t="str">
        <f>VLOOKUP(E171,VIP!$A$2:$O16028,6,0)</f>
        <v>NO</v>
      </c>
      <c r="L171" s="142" t="s">
        <v>2717</v>
      </c>
      <c r="M171" s="95" t="s">
        <v>2438</v>
      </c>
      <c r="N171" s="216" t="s">
        <v>2722</v>
      </c>
      <c r="O171" s="136" t="s">
        <v>2445</v>
      </c>
      <c r="P171" s="95"/>
      <c r="Q171" s="129" t="s">
        <v>2717</v>
      </c>
    </row>
    <row r="172" spans="1:17" s="123" customFormat="1" ht="18" x14ac:dyDescent="0.25">
      <c r="A172" s="136" t="str">
        <f>VLOOKUP(E172,'LISTADO ATM'!$A$2:$C$901,3,0)</f>
        <v>NORTE</v>
      </c>
      <c r="B172" s="126" t="s">
        <v>2809</v>
      </c>
      <c r="C172" s="96">
        <v>44439.617719907408</v>
      </c>
      <c r="D172" s="96" t="s">
        <v>2460</v>
      </c>
      <c r="E172" s="126">
        <v>333</v>
      </c>
      <c r="F172" s="136" t="str">
        <f>VLOOKUP(E172,VIP!$A$2:$O15583,2,0)</f>
        <v>DRBR333</v>
      </c>
      <c r="G172" s="136" t="str">
        <f>VLOOKUP(E172,'LISTADO ATM'!$A$2:$B$900,2,0)</f>
        <v>ATM Oficina Turey Maimón</v>
      </c>
      <c r="H172" s="136" t="str">
        <f>VLOOKUP(E172,VIP!$A$2:$O20544,7,FALSE)</f>
        <v>Si</v>
      </c>
      <c r="I172" s="136" t="str">
        <f>VLOOKUP(E172,VIP!$A$2:$O12509,8,FALSE)</f>
        <v>Si</v>
      </c>
      <c r="J172" s="136" t="str">
        <f>VLOOKUP(E172,VIP!$A$2:$O12459,8,FALSE)</f>
        <v>Si</v>
      </c>
      <c r="K172" s="136" t="str">
        <f>VLOOKUP(E172,VIP!$A$2:$O16033,6,0)</f>
        <v>NO</v>
      </c>
      <c r="L172" s="142" t="s">
        <v>2717</v>
      </c>
      <c r="M172" s="95" t="s">
        <v>2438</v>
      </c>
      <c r="N172" s="95" t="s">
        <v>2444</v>
      </c>
      <c r="O172" s="136" t="s">
        <v>2461</v>
      </c>
      <c r="P172" s="95"/>
      <c r="Q172" s="129" t="s">
        <v>2717</v>
      </c>
    </row>
    <row r="173" spans="1:17" s="123" customFormat="1" ht="18" x14ac:dyDescent="0.25">
      <c r="A173" s="136" t="str">
        <f>VLOOKUP(E173,'LISTADO ATM'!$A$2:$C$901,3,0)</f>
        <v>DISTRITO NACIONAL</v>
      </c>
      <c r="B173" s="126">
        <v>3336005111</v>
      </c>
      <c r="C173" s="96">
        <v>44436.0471412037</v>
      </c>
      <c r="D173" s="96" t="s">
        <v>2441</v>
      </c>
      <c r="E173" s="126">
        <v>908</v>
      </c>
      <c r="F173" s="136" t="str">
        <f>VLOOKUP(E173,VIP!$A$2:$O15471,2,0)</f>
        <v>DRBR16D</v>
      </c>
      <c r="G173" s="136" t="str">
        <f>VLOOKUP(E173,'LISTADO ATM'!$A$2:$B$900,2,0)</f>
        <v xml:space="preserve">ATM Oficina Plaza Botánika </v>
      </c>
      <c r="H173" s="136" t="str">
        <f>VLOOKUP(E173,VIP!$A$2:$O20432,7,FALSE)</f>
        <v>Si</v>
      </c>
      <c r="I173" s="136" t="str">
        <f>VLOOKUP(E173,VIP!$A$2:$O12397,8,FALSE)</f>
        <v>Si</v>
      </c>
      <c r="J173" s="136" t="str">
        <f>VLOOKUP(E173,VIP!$A$2:$O12347,8,FALSE)</f>
        <v>Si</v>
      </c>
      <c r="K173" s="136" t="str">
        <f>VLOOKUP(E173,VIP!$A$2:$O15921,6,0)</f>
        <v>NO</v>
      </c>
      <c r="L173" s="142" t="s">
        <v>2434</v>
      </c>
      <c r="M173" s="95" t="s">
        <v>2438</v>
      </c>
      <c r="N173" s="216" t="s">
        <v>2722</v>
      </c>
      <c r="O173" s="136" t="s">
        <v>2445</v>
      </c>
      <c r="P173" s="136"/>
      <c r="Q173" s="129" t="s">
        <v>2434</v>
      </c>
    </row>
    <row r="174" spans="1:17" s="123" customFormat="1" ht="18" x14ac:dyDescent="0.25">
      <c r="A174" s="136" t="str">
        <f>VLOOKUP(E174,'LISTADO ATM'!$A$2:$C$901,3,0)</f>
        <v>DISTRITO NACIONAL</v>
      </c>
      <c r="B174" s="126">
        <v>3336005495</v>
      </c>
      <c r="C174" s="96">
        <v>44437.098611111112</v>
      </c>
      <c r="D174" s="96" t="s">
        <v>2441</v>
      </c>
      <c r="E174" s="126">
        <v>139</v>
      </c>
      <c r="F174" s="136" t="str">
        <f>VLOOKUP(E174,VIP!$A$2:$O15564,2,0)</f>
        <v>DRBR139</v>
      </c>
      <c r="G174" s="136" t="str">
        <f>VLOOKUP(E174,'LISTADO ATM'!$A$2:$B$900,2,0)</f>
        <v xml:space="preserve">ATM Oficina Plaza Lama Zona Oriental I </v>
      </c>
      <c r="H174" s="136" t="str">
        <f>VLOOKUP(E174,VIP!$A$2:$O20525,7,FALSE)</f>
        <v>Si</v>
      </c>
      <c r="I174" s="136" t="str">
        <f>VLOOKUP(E174,VIP!$A$2:$O12490,8,FALSE)</f>
        <v>Si</v>
      </c>
      <c r="J174" s="136" t="str">
        <f>VLOOKUP(E174,VIP!$A$2:$O12440,8,FALSE)</f>
        <v>Si</v>
      </c>
      <c r="K174" s="136" t="str">
        <f>VLOOKUP(E174,VIP!$A$2:$O16014,6,0)</f>
        <v>NO</v>
      </c>
      <c r="L174" s="142" t="s">
        <v>2434</v>
      </c>
      <c r="M174" s="95" t="s">
        <v>2438</v>
      </c>
      <c r="N174" s="216" t="s">
        <v>2722</v>
      </c>
      <c r="O174" s="136" t="s">
        <v>2445</v>
      </c>
      <c r="P174" s="136"/>
      <c r="Q174" s="129" t="s">
        <v>2434</v>
      </c>
    </row>
    <row r="175" spans="1:17" s="123" customFormat="1" ht="18" x14ac:dyDescent="0.25">
      <c r="A175" s="136" t="str">
        <f>VLOOKUP(E175,'LISTADO ATM'!$A$2:$C$901,3,0)</f>
        <v>DISTRITO NACIONAL</v>
      </c>
      <c r="B175" s="126">
        <v>3336006705</v>
      </c>
      <c r="C175" s="96">
        <v>44438.554560185185</v>
      </c>
      <c r="D175" s="96" t="s">
        <v>2441</v>
      </c>
      <c r="E175" s="126">
        <v>318</v>
      </c>
      <c r="F175" s="136" t="str">
        <f>VLOOKUP(E175,VIP!$A$2:$O15584,2,0)</f>
        <v>DRBR318</v>
      </c>
      <c r="G175" s="136" t="str">
        <f>VLOOKUP(E175,'LISTADO ATM'!$A$2:$B$900,2,0)</f>
        <v>ATM Autoservicio Lope de Vega</v>
      </c>
      <c r="H175" s="136" t="str">
        <f>VLOOKUP(E175,VIP!$A$2:$O20545,7,FALSE)</f>
        <v>Si</v>
      </c>
      <c r="I175" s="136" t="str">
        <f>VLOOKUP(E175,VIP!$A$2:$O12510,8,FALSE)</f>
        <v>Si</v>
      </c>
      <c r="J175" s="136" t="str">
        <f>VLOOKUP(E175,VIP!$A$2:$O12460,8,FALSE)</f>
        <v>Si</v>
      </c>
      <c r="K175" s="136" t="str">
        <f>VLOOKUP(E175,VIP!$A$2:$O16034,6,0)</f>
        <v>NO</v>
      </c>
      <c r="L175" s="142" t="s">
        <v>2434</v>
      </c>
      <c r="M175" s="95" t="s">
        <v>2438</v>
      </c>
      <c r="N175" s="216" t="s">
        <v>2722</v>
      </c>
      <c r="O175" s="136" t="s">
        <v>2445</v>
      </c>
      <c r="P175" s="136"/>
      <c r="Q175" s="129" t="s">
        <v>2434</v>
      </c>
    </row>
    <row r="176" spans="1:17" s="123" customFormat="1" ht="18" x14ac:dyDescent="0.25">
      <c r="A176" s="136" t="str">
        <f>VLOOKUP(E176,'LISTADO ATM'!$A$2:$C$901,3,0)</f>
        <v>DISTRITO NACIONAL</v>
      </c>
      <c r="B176" s="126" t="s">
        <v>2664</v>
      </c>
      <c r="C176" s="96">
        <v>44439.066481481481</v>
      </c>
      <c r="D176" s="96" t="s">
        <v>2460</v>
      </c>
      <c r="E176" s="126">
        <v>194</v>
      </c>
      <c r="F176" s="136" t="str">
        <f>VLOOKUP(E176,VIP!$A$2:$O15603,2,0)</f>
        <v>DRBR194</v>
      </c>
      <c r="G176" s="136" t="str">
        <f>VLOOKUP(E176,'LISTADO ATM'!$A$2:$B$900,2,0)</f>
        <v xml:space="preserve">ATM UNP Pantoja </v>
      </c>
      <c r="H176" s="136" t="str">
        <f>VLOOKUP(E176,VIP!$A$2:$O20564,7,FALSE)</f>
        <v>Si</v>
      </c>
      <c r="I176" s="136" t="str">
        <f>VLOOKUP(E176,VIP!$A$2:$O12529,8,FALSE)</f>
        <v>No</v>
      </c>
      <c r="J176" s="136" t="str">
        <f>VLOOKUP(E176,VIP!$A$2:$O12479,8,FALSE)</f>
        <v>No</v>
      </c>
      <c r="K176" s="136" t="str">
        <f>VLOOKUP(E176,VIP!$A$2:$O16053,6,0)</f>
        <v>NO</v>
      </c>
      <c r="L176" s="142" t="s">
        <v>2434</v>
      </c>
      <c r="M176" s="95" t="s">
        <v>2438</v>
      </c>
      <c r="N176" s="95" t="s">
        <v>2444</v>
      </c>
      <c r="O176" s="136" t="s">
        <v>2677</v>
      </c>
      <c r="P176" s="95"/>
      <c r="Q176" s="129" t="s">
        <v>2434</v>
      </c>
    </row>
    <row r="177" spans="1:17" s="123" customFormat="1" ht="18" x14ac:dyDescent="0.25">
      <c r="A177" s="136" t="str">
        <f>VLOOKUP(E177,'LISTADO ATM'!$A$2:$C$901,3,0)</f>
        <v>DISTRITO NACIONAL</v>
      </c>
      <c r="B177" s="126" t="s">
        <v>2655</v>
      </c>
      <c r="C177" s="96">
        <v>44439.109351851854</v>
      </c>
      <c r="D177" s="96" t="s">
        <v>2441</v>
      </c>
      <c r="E177" s="126">
        <v>570</v>
      </c>
      <c r="F177" s="136" t="str">
        <f>VLOOKUP(E177,VIP!$A$2:$O15594,2,0)</f>
        <v>DRBR478</v>
      </c>
      <c r="G177" s="136" t="str">
        <f>VLOOKUP(E177,'LISTADO ATM'!$A$2:$B$900,2,0)</f>
        <v xml:space="preserve">ATM S/M Liverpool Villa Mella </v>
      </c>
      <c r="H177" s="136" t="str">
        <f>VLOOKUP(E177,VIP!$A$2:$O20555,7,FALSE)</f>
        <v>Si</v>
      </c>
      <c r="I177" s="136" t="str">
        <f>VLOOKUP(E177,VIP!$A$2:$O12520,8,FALSE)</f>
        <v>Si</v>
      </c>
      <c r="J177" s="136" t="str">
        <f>VLOOKUP(E177,VIP!$A$2:$O12470,8,FALSE)</f>
        <v>Si</v>
      </c>
      <c r="K177" s="136" t="str">
        <f>VLOOKUP(E177,VIP!$A$2:$O16044,6,0)</f>
        <v>NO</v>
      </c>
      <c r="L177" s="142" t="s">
        <v>2434</v>
      </c>
      <c r="M177" s="95" t="s">
        <v>2438</v>
      </c>
      <c r="N177" s="216" t="s">
        <v>2722</v>
      </c>
      <c r="O177" s="136" t="s">
        <v>2445</v>
      </c>
      <c r="P177" s="95"/>
      <c r="Q177" s="129" t="s">
        <v>2434</v>
      </c>
    </row>
    <row r="178" spans="1:17" s="123" customFormat="1" ht="18" x14ac:dyDescent="0.25">
      <c r="A178" s="136" t="str">
        <f>VLOOKUP(E178,'LISTADO ATM'!$A$2:$C$901,3,0)</f>
        <v>NORTE</v>
      </c>
      <c r="B178" s="126" t="s">
        <v>2652</v>
      </c>
      <c r="C178" s="96">
        <v>44439.130347222221</v>
      </c>
      <c r="D178" s="96" t="s">
        <v>2460</v>
      </c>
      <c r="E178" s="126">
        <v>969</v>
      </c>
      <c r="F178" s="136" t="str">
        <f>VLOOKUP(E178,VIP!$A$2:$O15591,2,0)</f>
        <v>DRBR12F</v>
      </c>
      <c r="G178" s="136" t="str">
        <f>VLOOKUP(E178,'LISTADO ATM'!$A$2:$B$900,2,0)</f>
        <v xml:space="preserve">ATM Oficina El Sol I (Santiago) </v>
      </c>
      <c r="H178" s="136" t="str">
        <f>VLOOKUP(E178,VIP!$A$2:$O20552,7,FALSE)</f>
        <v>Si</v>
      </c>
      <c r="I178" s="136" t="str">
        <f>VLOOKUP(E178,VIP!$A$2:$O12517,8,FALSE)</f>
        <v>Si</v>
      </c>
      <c r="J178" s="136" t="str">
        <f>VLOOKUP(E178,VIP!$A$2:$O12467,8,FALSE)</f>
        <v>Si</v>
      </c>
      <c r="K178" s="136" t="str">
        <f>VLOOKUP(E178,VIP!$A$2:$O16041,6,0)</f>
        <v>SI</v>
      </c>
      <c r="L178" s="142" t="s">
        <v>2434</v>
      </c>
      <c r="M178" s="95" t="s">
        <v>2438</v>
      </c>
      <c r="N178" s="95" t="s">
        <v>2444</v>
      </c>
      <c r="O178" s="136" t="s">
        <v>2677</v>
      </c>
      <c r="P178" s="95"/>
      <c r="Q178" s="129" t="s">
        <v>2434</v>
      </c>
    </row>
    <row r="179" spans="1:17" s="123" customFormat="1" ht="18" x14ac:dyDescent="0.25">
      <c r="A179" s="136" t="str">
        <f>VLOOKUP(E179,'LISTADO ATM'!$A$2:$C$901,3,0)</f>
        <v>DISTRITO NACIONAL</v>
      </c>
      <c r="B179" s="126" t="s">
        <v>2811</v>
      </c>
      <c r="C179" s="96">
        <v>44439.613217592596</v>
      </c>
      <c r="D179" s="96" t="s">
        <v>2441</v>
      </c>
      <c r="E179" s="126">
        <v>406</v>
      </c>
      <c r="F179" s="136" t="str">
        <f>VLOOKUP(E179,VIP!$A$2:$O15585,2,0)</f>
        <v>DRBR406</v>
      </c>
      <c r="G179" s="136" t="str">
        <f>VLOOKUP(E179,'LISTADO ATM'!$A$2:$B$900,2,0)</f>
        <v xml:space="preserve">ATM UNP Plaza Lama Máximo Gómez </v>
      </c>
      <c r="H179" s="136" t="str">
        <f>VLOOKUP(E179,VIP!$A$2:$O20546,7,FALSE)</f>
        <v>Si</v>
      </c>
      <c r="I179" s="136" t="str">
        <f>VLOOKUP(E179,VIP!$A$2:$O12511,8,FALSE)</f>
        <v>Si</v>
      </c>
      <c r="J179" s="136" t="str">
        <f>VLOOKUP(E179,VIP!$A$2:$O12461,8,FALSE)</f>
        <v>Si</v>
      </c>
      <c r="K179" s="136" t="str">
        <f>VLOOKUP(E179,VIP!$A$2:$O16035,6,0)</f>
        <v>SI</v>
      </c>
      <c r="L179" s="142" t="s">
        <v>2434</v>
      </c>
      <c r="M179" s="95" t="s">
        <v>2438</v>
      </c>
      <c r="N179" s="95" t="s">
        <v>2444</v>
      </c>
      <c r="O179" s="136" t="s">
        <v>2445</v>
      </c>
      <c r="P179" s="95"/>
      <c r="Q179" s="129" t="s">
        <v>2434</v>
      </c>
    </row>
    <row r="180" spans="1:17" s="123" customFormat="1" ht="18" x14ac:dyDescent="0.25">
      <c r="A180" s="136" t="str">
        <f>VLOOKUP(E180,'LISTADO ATM'!$A$2:$C$901,3,0)</f>
        <v>DISTRITO NACIONAL</v>
      </c>
      <c r="B180" s="126" t="s">
        <v>2802</v>
      </c>
      <c r="C180" s="96">
        <v>44439.667569444442</v>
      </c>
      <c r="D180" s="96" t="s">
        <v>2441</v>
      </c>
      <c r="E180" s="126">
        <v>224</v>
      </c>
      <c r="F180" s="136" t="str">
        <f>VLOOKUP(E180,VIP!$A$2:$O15576,2,0)</f>
        <v>DRBR224</v>
      </c>
      <c r="G180" s="136" t="str">
        <f>VLOOKUP(E180,'LISTADO ATM'!$A$2:$B$900,2,0)</f>
        <v xml:space="preserve">ATM S/M Nacional El Millón (Núñez de Cáceres) </v>
      </c>
      <c r="H180" s="136" t="str">
        <f>VLOOKUP(E180,VIP!$A$2:$O20537,7,FALSE)</f>
        <v>Si</v>
      </c>
      <c r="I180" s="136" t="str">
        <f>VLOOKUP(E180,VIP!$A$2:$O12502,8,FALSE)</f>
        <v>Si</v>
      </c>
      <c r="J180" s="136" t="str">
        <f>VLOOKUP(E180,VIP!$A$2:$O12452,8,FALSE)</f>
        <v>Si</v>
      </c>
      <c r="K180" s="136" t="str">
        <f>VLOOKUP(E180,VIP!$A$2:$O16026,6,0)</f>
        <v>SI</v>
      </c>
      <c r="L180" s="142" t="s">
        <v>2434</v>
      </c>
      <c r="M180" s="95" t="s">
        <v>2438</v>
      </c>
      <c r="N180" s="95" t="s">
        <v>2444</v>
      </c>
      <c r="O180" s="136" t="s">
        <v>2445</v>
      </c>
      <c r="P180" s="95"/>
      <c r="Q180" s="129" t="s">
        <v>2434</v>
      </c>
    </row>
    <row r="181" spans="1:17" s="123" customFormat="1" ht="18" x14ac:dyDescent="0.25">
      <c r="A181" s="136" t="str">
        <f>VLOOKUP(E181,'LISTADO ATM'!$A$2:$C$901,3,0)</f>
        <v>DISTRITO NACIONAL</v>
      </c>
      <c r="B181" s="126">
        <v>3336006728</v>
      </c>
      <c r="C181" s="96">
        <v>44438.56590277778</v>
      </c>
      <c r="D181" s="96" t="s">
        <v>2174</v>
      </c>
      <c r="E181" s="126">
        <v>243</v>
      </c>
      <c r="F181" s="136" t="str">
        <f>VLOOKUP(E181,VIP!$A$2:$O15580,2,0)</f>
        <v>DRBR243</v>
      </c>
      <c r="G181" s="136" t="str">
        <f>VLOOKUP(E181,'LISTADO ATM'!$A$2:$B$900,2,0)</f>
        <v xml:space="preserve">ATM Autoservicio Plaza Central  </v>
      </c>
      <c r="H181" s="136" t="str">
        <f>VLOOKUP(E181,VIP!$A$2:$O20541,7,FALSE)</f>
        <v>Si</v>
      </c>
      <c r="I181" s="136" t="str">
        <f>VLOOKUP(E181,VIP!$A$2:$O12506,8,FALSE)</f>
        <v>Si</v>
      </c>
      <c r="J181" s="136" t="str">
        <f>VLOOKUP(E181,VIP!$A$2:$O12456,8,FALSE)</f>
        <v>Si</v>
      </c>
      <c r="K181" s="136" t="str">
        <f>VLOOKUP(E181,VIP!$A$2:$O16030,6,0)</f>
        <v>SI</v>
      </c>
      <c r="L181" s="142" t="s">
        <v>2632</v>
      </c>
      <c r="M181" s="95" t="s">
        <v>2438</v>
      </c>
      <c r="N181" s="95" t="s">
        <v>2444</v>
      </c>
      <c r="O181" s="136" t="s">
        <v>2446</v>
      </c>
      <c r="P181" s="95"/>
      <c r="Q181" s="129" t="s">
        <v>2632</v>
      </c>
    </row>
    <row r="182" spans="1:17" s="123" customFormat="1" ht="18" x14ac:dyDescent="0.25">
      <c r="A182" s="136" t="str">
        <f>VLOOKUP(E182,'LISTADO ATM'!$A$2:$C$901,3,0)</f>
        <v>DISTRITO NACIONAL</v>
      </c>
      <c r="B182" s="126">
        <v>3336006840</v>
      </c>
      <c r="C182" s="96">
        <v>44438.61246527778</v>
      </c>
      <c r="D182" s="96" t="s">
        <v>2174</v>
      </c>
      <c r="E182" s="126">
        <v>35</v>
      </c>
      <c r="F182" s="136" t="str">
        <f>VLOOKUP(E182,VIP!$A$2:$O15567,2,0)</f>
        <v>DRBR035</v>
      </c>
      <c r="G182" s="136" t="str">
        <f>VLOOKUP(E182,'LISTADO ATM'!$A$2:$B$900,2,0)</f>
        <v xml:space="preserve">ATM Dirección General de Aduanas I </v>
      </c>
      <c r="H182" s="136" t="str">
        <f>VLOOKUP(E182,VIP!$A$2:$O20528,7,FALSE)</f>
        <v>Si</v>
      </c>
      <c r="I182" s="136" t="str">
        <f>VLOOKUP(E182,VIP!$A$2:$O12493,8,FALSE)</f>
        <v>Si</v>
      </c>
      <c r="J182" s="136" t="str">
        <f>VLOOKUP(E182,VIP!$A$2:$O12443,8,FALSE)</f>
        <v>Si</v>
      </c>
      <c r="K182" s="136" t="str">
        <f>VLOOKUP(E182,VIP!$A$2:$O16017,6,0)</f>
        <v>NO</v>
      </c>
      <c r="L182" s="142" t="s">
        <v>2624</v>
      </c>
      <c r="M182" s="95" t="s">
        <v>2438</v>
      </c>
      <c r="N182" s="95" t="s">
        <v>2444</v>
      </c>
      <c r="O182" s="136" t="s">
        <v>2446</v>
      </c>
      <c r="P182" s="95"/>
      <c r="Q182" s="129" t="s">
        <v>2624</v>
      </c>
    </row>
    <row r="183" spans="1:17" s="123" customFormat="1" ht="18" x14ac:dyDescent="0.25">
      <c r="A183" s="136" t="str">
        <f>VLOOKUP(E183,'LISTADO ATM'!$A$2:$C$901,3,0)</f>
        <v>NORTE</v>
      </c>
      <c r="B183" s="126">
        <v>3336007393</v>
      </c>
      <c r="C183" s="96">
        <v>44438.898495370369</v>
      </c>
      <c r="D183" s="96" t="s">
        <v>2175</v>
      </c>
      <c r="E183" s="126">
        <v>9</v>
      </c>
      <c r="F183" s="136" t="str">
        <f>VLOOKUP(E183,VIP!$A$2:$O15583,2,0)</f>
        <v>DRBR009</v>
      </c>
      <c r="G183" s="136" t="str">
        <f>VLOOKUP(E183,'LISTADO ATM'!$A$2:$B$900,2,0)</f>
        <v>ATM Hispañiola Fresh Fruit</v>
      </c>
      <c r="H183" s="136" t="str">
        <f>VLOOKUP(E183,VIP!$A$2:$O20544,7,FALSE)</f>
        <v>Si</v>
      </c>
      <c r="I183" s="136" t="str">
        <f>VLOOKUP(E183,VIP!$A$2:$O12509,8,FALSE)</f>
        <v>Si</v>
      </c>
      <c r="J183" s="136" t="str">
        <f>VLOOKUP(E183,VIP!$A$2:$O12459,8,FALSE)</f>
        <v>Si</v>
      </c>
      <c r="K183" s="136" t="str">
        <f>VLOOKUP(E183,VIP!$A$2:$O16033,6,0)</f>
        <v>NO</v>
      </c>
      <c r="L183" s="142" t="s">
        <v>2624</v>
      </c>
      <c r="M183" s="95" t="s">
        <v>2438</v>
      </c>
      <c r="N183" s="95" t="s">
        <v>2444</v>
      </c>
      <c r="O183" s="136" t="s">
        <v>2581</v>
      </c>
      <c r="P183" s="95"/>
      <c r="Q183" s="129" t="s">
        <v>2624</v>
      </c>
    </row>
    <row r="184" spans="1:17" s="123" customFormat="1" ht="18" x14ac:dyDescent="0.25">
      <c r="A184" s="136" t="str">
        <f>VLOOKUP(E184,'LISTADO ATM'!$A$2:$C$901,3,0)</f>
        <v>ESTE</v>
      </c>
      <c r="B184" s="126">
        <v>3336005384</v>
      </c>
      <c r="C184" s="96">
        <v>44436.612291666665</v>
      </c>
      <c r="D184" s="96" t="s">
        <v>2460</v>
      </c>
      <c r="E184" s="126">
        <v>824</v>
      </c>
      <c r="F184" s="136" t="str">
        <f>VLOOKUP(E184,VIP!$A$2:$O15571,2,0)</f>
        <v>DRBR824</v>
      </c>
      <c r="G184" s="136" t="str">
        <f>VLOOKUP(E184,'LISTADO ATM'!$A$2:$B$900,2,0)</f>
        <v xml:space="preserve">ATM Multiplaza (Higuey) </v>
      </c>
      <c r="H184" s="136" t="str">
        <f>VLOOKUP(E184,VIP!$A$2:$O20532,7,FALSE)</f>
        <v>Si</v>
      </c>
      <c r="I184" s="136" t="str">
        <f>VLOOKUP(E184,VIP!$A$2:$O12497,8,FALSE)</f>
        <v>Si</v>
      </c>
      <c r="J184" s="136" t="str">
        <f>VLOOKUP(E184,VIP!$A$2:$O12447,8,FALSE)</f>
        <v>Si</v>
      </c>
      <c r="K184" s="136" t="str">
        <f>VLOOKUP(E184,VIP!$A$2:$O16021,6,0)</f>
        <v>NO</v>
      </c>
      <c r="L184" s="142" t="s">
        <v>2410</v>
      </c>
      <c r="M184" s="95" t="s">
        <v>2438</v>
      </c>
      <c r="N184" s="95" t="s">
        <v>2444</v>
      </c>
      <c r="O184" s="136" t="s">
        <v>2461</v>
      </c>
      <c r="P184" s="136"/>
      <c r="Q184" s="129" t="s">
        <v>2410</v>
      </c>
    </row>
    <row r="185" spans="1:17" s="123" customFormat="1" ht="18" x14ac:dyDescent="0.25">
      <c r="A185" s="136" t="str">
        <f>VLOOKUP(E185,'LISTADO ATM'!$A$2:$C$901,3,0)</f>
        <v>ESTE</v>
      </c>
      <c r="B185" s="126">
        <v>3336005465</v>
      </c>
      <c r="C185" s="96">
        <v>44436.814722222225</v>
      </c>
      <c r="D185" s="96" t="s">
        <v>2441</v>
      </c>
      <c r="E185" s="126">
        <v>480</v>
      </c>
      <c r="F185" s="136" t="str">
        <f>VLOOKUP(E185,VIP!$A$2:$O15536,2,0)</f>
        <v>DRBR480</v>
      </c>
      <c r="G185" s="136" t="str">
        <f>VLOOKUP(E185,'LISTADO ATM'!$A$2:$B$900,2,0)</f>
        <v>ATM UNP Farmaconal Higuey</v>
      </c>
      <c r="H185" s="136" t="str">
        <f>VLOOKUP(E185,VIP!$A$2:$O20497,7,FALSE)</f>
        <v>N/A</v>
      </c>
      <c r="I185" s="136" t="str">
        <f>VLOOKUP(E185,VIP!$A$2:$O12462,8,FALSE)</f>
        <v>N/A</v>
      </c>
      <c r="J185" s="136" t="str">
        <f>VLOOKUP(E185,VIP!$A$2:$O12412,8,FALSE)</f>
        <v>N/A</v>
      </c>
      <c r="K185" s="136" t="str">
        <f>VLOOKUP(E185,VIP!$A$2:$O15986,6,0)</f>
        <v>N/A</v>
      </c>
      <c r="L185" s="142" t="s">
        <v>2410</v>
      </c>
      <c r="M185" s="95" t="s">
        <v>2438</v>
      </c>
      <c r="N185" s="216" t="s">
        <v>2722</v>
      </c>
      <c r="O185" s="136" t="s">
        <v>2445</v>
      </c>
      <c r="P185" s="136"/>
      <c r="Q185" s="129" t="s">
        <v>2410</v>
      </c>
    </row>
    <row r="186" spans="1:17" s="123" customFormat="1" ht="18" x14ac:dyDescent="0.25">
      <c r="A186" s="136" t="str">
        <f>VLOOKUP(E186,'LISTADO ATM'!$A$2:$C$901,3,0)</f>
        <v>ESTE</v>
      </c>
      <c r="B186" s="126">
        <v>3336006522</v>
      </c>
      <c r="C186" s="96">
        <v>44438.497696759259</v>
      </c>
      <c r="D186" s="96" t="s">
        <v>2441</v>
      </c>
      <c r="E186" s="126">
        <v>613</v>
      </c>
      <c r="F186" s="136" t="str">
        <f>VLOOKUP(E186,VIP!$A$2:$O15597,2,0)</f>
        <v>DRBR145</v>
      </c>
      <c r="G186" s="136" t="str">
        <f>VLOOKUP(E186,'LISTADO ATM'!$A$2:$B$900,2,0)</f>
        <v xml:space="preserve">ATM Almacenes Zaglul (La Altagracia) </v>
      </c>
      <c r="H186" s="136" t="str">
        <f>VLOOKUP(E186,VIP!$A$2:$O20558,7,FALSE)</f>
        <v>Si</v>
      </c>
      <c r="I186" s="136" t="str">
        <f>VLOOKUP(E186,VIP!$A$2:$O12523,8,FALSE)</f>
        <v>Si</v>
      </c>
      <c r="J186" s="136" t="str">
        <f>VLOOKUP(E186,VIP!$A$2:$O12473,8,FALSE)</f>
        <v>Si</v>
      </c>
      <c r="K186" s="136" t="str">
        <f>VLOOKUP(E186,VIP!$A$2:$O16047,6,0)</f>
        <v>NO</v>
      </c>
      <c r="L186" s="142" t="s">
        <v>2410</v>
      </c>
      <c r="M186" s="95" t="s">
        <v>2438</v>
      </c>
      <c r="N186" s="216" t="s">
        <v>2722</v>
      </c>
      <c r="O186" s="136" t="s">
        <v>2445</v>
      </c>
      <c r="P186" s="136"/>
      <c r="Q186" s="129" t="s">
        <v>2410</v>
      </c>
    </row>
    <row r="187" spans="1:17" s="123" customFormat="1" ht="18" x14ac:dyDescent="0.25">
      <c r="A187" s="136" t="str">
        <f>VLOOKUP(E187,'LISTADO ATM'!$A$2:$C$901,3,0)</f>
        <v>DISTRITO NACIONAL</v>
      </c>
      <c r="B187" s="126">
        <v>3336007260</v>
      </c>
      <c r="C187" s="96">
        <v>44438.723032407404</v>
      </c>
      <c r="D187" s="96" t="s">
        <v>2441</v>
      </c>
      <c r="E187" s="126">
        <v>983</v>
      </c>
      <c r="F187" s="136" t="str">
        <f>VLOOKUP(E187,VIP!$A$2:$O15565,2,0)</f>
        <v>DRBR983</v>
      </c>
      <c r="G187" s="136" t="str">
        <f>VLOOKUP(E187,'LISTADO ATM'!$A$2:$B$900,2,0)</f>
        <v xml:space="preserve">ATM Bravo República de Colombia </v>
      </c>
      <c r="H187" s="136" t="str">
        <f>VLOOKUP(E187,VIP!$A$2:$O20526,7,FALSE)</f>
        <v>Si</v>
      </c>
      <c r="I187" s="136" t="str">
        <f>VLOOKUP(E187,VIP!$A$2:$O12491,8,FALSE)</f>
        <v>No</v>
      </c>
      <c r="J187" s="136" t="str">
        <f>VLOOKUP(E187,VIP!$A$2:$O12441,8,FALSE)</f>
        <v>No</v>
      </c>
      <c r="K187" s="136" t="str">
        <f>VLOOKUP(E187,VIP!$A$2:$O16015,6,0)</f>
        <v>NO</v>
      </c>
      <c r="L187" s="142" t="s">
        <v>2410</v>
      </c>
      <c r="M187" s="95" t="s">
        <v>2438</v>
      </c>
      <c r="N187" s="216" t="s">
        <v>2722</v>
      </c>
      <c r="O187" s="136" t="s">
        <v>2445</v>
      </c>
      <c r="P187" s="95"/>
      <c r="Q187" s="129" t="s">
        <v>2410</v>
      </c>
    </row>
    <row r="188" spans="1:17" s="123" customFormat="1" ht="18" x14ac:dyDescent="0.25">
      <c r="A188" s="136" t="str">
        <f>VLOOKUP(E188,'LISTADO ATM'!$A$2:$C$901,3,0)</f>
        <v>DISTRITO NACIONAL</v>
      </c>
      <c r="B188" s="126">
        <v>3336007371</v>
      </c>
      <c r="C188" s="96">
        <v>44438.84175925926</v>
      </c>
      <c r="D188" s="96" t="s">
        <v>2441</v>
      </c>
      <c r="E188" s="126">
        <v>540</v>
      </c>
      <c r="F188" s="136" t="str">
        <f>VLOOKUP(E188,VIP!$A$2:$O15581,2,0)</f>
        <v>DRBR540</v>
      </c>
      <c r="G188" s="136" t="str">
        <f>VLOOKUP(E188,'LISTADO ATM'!$A$2:$B$900,2,0)</f>
        <v xml:space="preserve">ATM Autoservicio Sambil I </v>
      </c>
      <c r="H188" s="136" t="str">
        <f>VLOOKUP(E188,VIP!$A$2:$O20542,7,FALSE)</f>
        <v>Si</v>
      </c>
      <c r="I188" s="136" t="str">
        <f>VLOOKUP(E188,VIP!$A$2:$O12507,8,FALSE)</f>
        <v>Si</v>
      </c>
      <c r="J188" s="136" t="str">
        <f>VLOOKUP(E188,VIP!$A$2:$O12457,8,FALSE)</f>
        <v>Si</v>
      </c>
      <c r="K188" s="136" t="str">
        <f>VLOOKUP(E188,VIP!$A$2:$O16031,6,0)</f>
        <v>NO</v>
      </c>
      <c r="L188" s="142" t="s">
        <v>2410</v>
      </c>
      <c r="M188" s="95" t="s">
        <v>2438</v>
      </c>
      <c r="N188" s="216" t="s">
        <v>2722</v>
      </c>
      <c r="O188" s="136" t="s">
        <v>2445</v>
      </c>
      <c r="P188" s="95"/>
      <c r="Q188" s="129" t="s">
        <v>2410</v>
      </c>
    </row>
    <row r="189" spans="1:17" s="123" customFormat="1" ht="18" x14ac:dyDescent="0.25">
      <c r="A189" s="136" t="str">
        <f>VLOOKUP(E189,'LISTADO ATM'!$A$2:$C$901,3,0)</f>
        <v>DISTRITO NACIONAL</v>
      </c>
      <c r="B189" s="126">
        <v>3336007373</v>
      </c>
      <c r="C189" s="96">
        <v>44438.843171296299</v>
      </c>
      <c r="D189" s="96" t="s">
        <v>2441</v>
      </c>
      <c r="E189" s="126">
        <v>300</v>
      </c>
      <c r="F189" s="136" t="str">
        <f>VLOOKUP(E189,VIP!$A$2:$O15579,2,0)</f>
        <v>DRBR300</v>
      </c>
      <c r="G189" s="136" t="str">
        <f>VLOOKUP(E189,'LISTADO ATM'!$A$2:$B$900,2,0)</f>
        <v xml:space="preserve">ATM S/M Aprezio Los Guaricanos </v>
      </c>
      <c r="H189" s="136" t="str">
        <f>VLOOKUP(E189,VIP!$A$2:$O20540,7,FALSE)</f>
        <v>Si</v>
      </c>
      <c r="I189" s="136" t="str">
        <f>VLOOKUP(E189,VIP!$A$2:$O12505,8,FALSE)</f>
        <v>Si</v>
      </c>
      <c r="J189" s="136" t="str">
        <f>VLOOKUP(E189,VIP!$A$2:$O12455,8,FALSE)</f>
        <v>Si</v>
      </c>
      <c r="K189" s="136" t="str">
        <f>VLOOKUP(E189,VIP!$A$2:$O16029,6,0)</f>
        <v>NO</v>
      </c>
      <c r="L189" s="142" t="s">
        <v>2410</v>
      </c>
      <c r="M189" s="95" t="s">
        <v>2438</v>
      </c>
      <c r="N189" s="216" t="s">
        <v>2722</v>
      </c>
      <c r="O189" s="136" t="s">
        <v>2445</v>
      </c>
      <c r="P189" s="95"/>
      <c r="Q189" s="129" t="s">
        <v>2410</v>
      </c>
    </row>
    <row r="190" spans="1:17" s="123" customFormat="1" ht="18" x14ac:dyDescent="0.25">
      <c r="A190" s="136" t="str">
        <f>VLOOKUP(E190,'LISTADO ATM'!$A$2:$C$901,3,0)</f>
        <v>DISTRITO NACIONAL</v>
      </c>
      <c r="B190" s="126">
        <v>3336007407</v>
      </c>
      <c r="C190" s="96">
        <v>44438.907534722224</v>
      </c>
      <c r="D190" s="96" t="s">
        <v>2441</v>
      </c>
      <c r="E190" s="126">
        <v>696</v>
      </c>
      <c r="F190" s="136" t="str">
        <f>VLOOKUP(E190,VIP!$A$2:$O15581,2,0)</f>
        <v>DRBR696</v>
      </c>
      <c r="G190" s="136" t="str">
        <f>VLOOKUP(E190,'LISTADO ATM'!$A$2:$B$900,2,0)</f>
        <v>ATM Olé Jacobo Majluta</v>
      </c>
      <c r="H190" s="136" t="str">
        <f>VLOOKUP(E190,VIP!$A$2:$O20542,7,FALSE)</f>
        <v>Si</v>
      </c>
      <c r="I190" s="136" t="str">
        <f>VLOOKUP(E190,VIP!$A$2:$O12507,8,FALSE)</f>
        <v>Si</v>
      </c>
      <c r="J190" s="136" t="str">
        <f>VLOOKUP(E190,VIP!$A$2:$O12457,8,FALSE)</f>
        <v>Si</v>
      </c>
      <c r="K190" s="136" t="str">
        <f>VLOOKUP(E190,VIP!$A$2:$O16031,6,0)</f>
        <v>NO</v>
      </c>
      <c r="L190" s="142" t="s">
        <v>2410</v>
      </c>
      <c r="M190" s="95" t="s">
        <v>2438</v>
      </c>
      <c r="N190" s="216" t="s">
        <v>2722</v>
      </c>
      <c r="O190" s="136" t="s">
        <v>2445</v>
      </c>
      <c r="P190" s="95"/>
      <c r="Q190" s="129" t="s">
        <v>2410</v>
      </c>
    </row>
    <row r="191" spans="1:17" s="123" customFormat="1" ht="18" x14ac:dyDescent="0.25">
      <c r="A191" s="136" t="str">
        <f>VLOOKUP(E191,'LISTADO ATM'!$A$2:$C$901,3,0)</f>
        <v>NORTE</v>
      </c>
      <c r="B191" s="126">
        <v>3336007410</v>
      </c>
      <c r="C191" s="96">
        <v>44438.910949074074</v>
      </c>
      <c r="D191" s="96" t="s">
        <v>2626</v>
      </c>
      <c r="E191" s="126">
        <v>22</v>
      </c>
      <c r="F191" s="136" t="str">
        <f>VLOOKUP(E191,VIP!$A$2:$O15578,2,0)</f>
        <v>DRBR813</v>
      </c>
      <c r="G191" s="136" t="str">
        <f>VLOOKUP(E191,'LISTADO ATM'!$A$2:$B$900,2,0)</f>
        <v>ATM S/M Olimpico (Santiago)</v>
      </c>
      <c r="H191" s="136" t="str">
        <f>VLOOKUP(E191,VIP!$A$2:$O20539,7,FALSE)</f>
        <v>Si</v>
      </c>
      <c r="I191" s="136" t="str">
        <f>VLOOKUP(E191,VIP!$A$2:$O12504,8,FALSE)</f>
        <v>Si</v>
      </c>
      <c r="J191" s="136" t="str">
        <f>VLOOKUP(E191,VIP!$A$2:$O12454,8,FALSE)</f>
        <v>Si</v>
      </c>
      <c r="K191" s="136" t="str">
        <f>VLOOKUP(E191,VIP!$A$2:$O16028,6,0)</f>
        <v>NO</v>
      </c>
      <c r="L191" s="142" t="s">
        <v>2410</v>
      </c>
      <c r="M191" s="95" t="s">
        <v>2438</v>
      </c>
      <c r="N191" s="95" t="s">
        <v>2444</v>
      </c>
      <c r="O191" s="136" t="s">
        <v>2627</v>
      </c>
      <c r="P191" s="95"/>
      <c r="Q191" s="129" t="s">
        <v>2410</v>
      </c>
    </row>
    <row r="192" spans="1:17" s="123" customFormat="1" ht="18" x14ac:dyDescent="0.25">
      <c r="A192" s="136" t="str">
        <f>VLOOKUP(E192,'LISTADO ATM'!$A$2:$C$901,3,0)</f>
        <v>SUR</v>
      </c>
      <c r="B192" s="126">
        <v>3336007414</v>
      </c>
      <c r="C192" s="96">
        <v>44438.925011574072</v>
      </c>
      <c r="D192" s="96" t="s">
        <v>2460</v>
      </c>
      <c r="E192" s="126">
        <v>582</v>
      </c>
      <c r="F192" s="136" t="str">
        <f>VLOOKUP(E192,VIP!$A$2:$O15574,2,0)</f>
        <v xml:space="preserve">DRBR582 </v>
      </c>
      <c r="G192" s="136" t="str">
        <f>VLOOKUP(E192,'LISTADO ATM'!$A$2:$B$900,2,0)</f>
        <v>ATM Estación Sabana Yegua</v>
      </c>
      <c r="H192" s="136" t="str">
        <f>VLOOKUP(E192,VIP!$A$2:$O20535,7,FALSE)</f>
        <v>N/A</v>
      </c>
      <c r="I192" s="136" t="str">
        <f>VLOOKUP(E192,VIP!$A$2:$O12500,8,FALSE)</f>
        <v>N/A</v>
      </c>
      <c r="J192" s="136" t="str">
        <f>VLOOKUP(E192,VIP!$A$2:$O12450,8,FALSE)</f>
        <v>N/A</v>
      </c>
      <c r="K192" s="136" t="str">
        <f>VLOOKUP(E192,VIP!$A$2:$O16024,6,0)</f>
        <v>N/A</v>
      </c>
      <c r="L192" s="142" t="s">
        <v>2410</v>
      </c>
      <c r="M192" s="95" t="s">
        <v>2438</v>
      </c>
      <c r="N192" s="95" t="s">
        <v>2444</v>
      </c>
      <c r="O192" s="136" t="s">
        <v>2461</v>
      </c>
      <c r="P192" s="95"/>
      <c r="Q192" s="129" t="s">
        <v>2410</v>
      </c>
    </row>
    <row r="193" spans="1:17" s="123" customFormat="1" ht="18" x14ac:dyDescent="0.25">
      <c r="A193" s="136" t="str">
        <f>VLOOKUP(E193,'LISTADO ATM'!$A$2:$C$901,3,0)</f>
        <v>DISTRITO NACIONAL</v>
      </c>
      <c r="B193" s="126">
        <v>3336007418</v>
      </c>
      <c r="C193" s="96">
        <v>44438.938206018516</v>
      </c>
      <c r="D193" s="96" t="s">
        <v>2441</v>
      </c>
      <c r="E193" s="126">
        <v>896</v>
      </c>
      <c r="F193" s="136" t="str">
        <f>VLOOKUP(E193,VIP!$A$2:$O15570,2,0)</f>
        <v>DRBR896</v>
      </c>
      <c r="G193" s="136" t="str">
        <f>VLOOKUP(E193,'LISTADO ATM'!$A$2:$B$900,2,0)</f>
        <v xml:space="preserve">ATM Campamento Militar 16 de Agosto I </v>
      </c>
      <c r="H193" s="136" t="str">
        <f>VLOOKUP(E193,VIP!$A$2:$O20531,7,FALSE)</f>
        <v>Si</v>
      </c>
      <c r="I193" s="136" t="str">
        <f>VLOOKUP(E193,VIP!$A$2:$O12496,8,FALSE)</f>
        <v>Si</v>
      </c>
      <c r="J193" s="136" t="str">
        <f>VLOOKUP(E193,VIP!$A$2:$O12446,8,FALSE)</f>
        <v>Si</v>
      </c>
      <c r="K193" s="136" t="str">
        <f>VLOOKUP(E193,VIP!$A$2:$O16020,6,0)</f>
        <v>NO</v>
      </c>
      <c r="L193" s="142" t="s">
        <v>2410</v>
      </c>
      <c r="M193" s="95" t="s">
        <v>2438</v>
      </c>
      <c r="N193" s="216" t="s">
        <v>2722</v>
      </c>
      <c r="O193" s="136" t="s">
        <v>2445</v>
      </c>
      <c r="P193" s="95"/>
      <c r="Q193" s="129" t="s">
        <v>2410</v>
      </c>
    </row>
    <row r="194" spans="1:17" s="123" customFormat="1" ht="18" x14ac:dyDescent="0.25">
      <c r="A194" s="136" t="str">
        <f>VLOOKUP(E194,'LISTADO ATM'!$A$2:$C$901,3,0)</f>
        <v>DISTRITO NACIONAL</v>
      </c>
      <c r="B194" s="126">
        <v>3336007419</v>
      </c>
      <c r="C194" s="96">
        <v>44438.940578703703</v>
      </c>
      <c r="D194" s="96" t="s">
        <v>2441</v>
      </c>
      <c r="E194" s="126">
        <v>407</v>
      </c>
      <c r="F194" s="136" t="str">
        <f>VLOOKUP(E194,VIP!$A$2:$O15569,2,0)</f>
        <v>DRBR407</v>
      </c>
      <c r="G194" s="136" t="str">
        <f>VLOOKUP(E194,'LISTADO ATM'!$A$2:$B$900,2,0)</f>
        <v xml:space="preserve">ATM Multicentro La Sirena Villa Mella </v>
      </c>
      <c r="H194" s="136" t="str">
        <f>VLOOKUP(E194,VIP!$A$2:$O20530,7,FALSE)</f>
        <v>Si</v>
      </c>
      <c r="I194" s="136" t="str">
        <f>VLOOKUP(E194,VIP!$A$2:$O12495,8,FALSE)</f>
        <v>Si</v>
      </c>
      <c r="J194" s="136" t="str">
        <f>VLOOKUP(E194,VIP!$A$2:$O12445,8,FALSE)</f>
        <v>Si</v>
      </c>
      <c r="K194" s="136" t="str">
        <f>VLOOKUP(E194,VIP!$A$2:$O16019,6,0)</f>
        <v>NO</v>
      </c>
      <c r="L194" s="142" t="s">
        <v>2410</v>
      </c>
      <c r="M194" s="95" t="s">
        <v>2438</v>
      </c>
      <c r="N194" s="216" t="s">
        <v>2722</v>
      </c>
      <c r="O194" s="136" t="s">
        <v>2445</v>
      </c>
      <c r="P194" s="95"/>
      <c r="Q194" s="129" t="s">
        <v>2410</v>
      </c>
    </row>
    <row r="195" spans="1:17" s="123" customFormat="1" ht="18" x14ac:dyDescent="0.25">
      <c r="A195" s="136" t="str">
        <f>VLOOKUP(E195,'LISTADO ATM'!$A$2:$C$901,3,0)</f>
        <v>DISTRITO NACIONAL</v>
      </c>
      <c r="B195" s="126" t="s">
        <v>2663</v>
      </c>
      <c r="C195" s="96">
        <v>44439.077337962961</v>
      </c>
      <c r="D195" s="96" t="s">
        <v>2460</v>
      </c>
      <c r="E195" s="126">
        <v>314</v>
      </c>
      <c r="F195" s="136" t="str">
        <f>VLOOKUP(E195,VIP!$A$2:$O15602,2,0)</f>
        <v>DRBR314</v>
      </c>
      <c r="G195" s="136" t="str">
        <f>VLOOKUP(E195,'LISTADO ATM'!$A$2:$B$900,2,0)</f>
        <v xml:space="preserve">ATM UNP Cambita Garabito (San Cristóbal) </v>
      </c>
      <c r="H195" s="136" t="str">
        <f>VLOOKUP(E195,VIP!$A$2:$O20563,7,FALSE)</f>
        <v>Si</v>
      </c>
      <c r="I195" s="136" t="str">
        <f>VLOOKUP(E195,VIP!$A$2:$O12528,8,FALSE)</f>
        <v>Si</v>
      </c>
      <c r="J195" s="136" t="str">
        <f>VLOOKUP(E195,VIP!$A$2:$O12478,8,FALSE)</f>
        <v>Si</v>
      </c>
      <c r="K195" s="136" t="str">
        <f>VLOOKUP(E195,VIP!$A$2:$O16052,6,0)</f>
        <v>NO</v>
      </c>
      <c r="L195" s="142" t="s">
        <v>2410</v>
      </c>
      <c r="M195" s="95" t="s">
        <v>2438</v>
      </c>
      <c r="N195" s="95" t="s">
        <v>2444</v>
      </c>
      <c r="O195" s="136" t="s">
        <v>2677</v>
      </c>
      <c r="P195" s="95"/>
      <c r="Q195" s="129" t="s">
        <v>2410</v>
      </c>
    </row>
    <row r="196" spans="1:17" s="123" customFormat="1" ht="18" x14ac:dyDescent="0.25">
      <c r="A196" s="136" t="str">
        <f>VLOOKUP(E196,'LISTADO ATM'!$A$2:$C$901,3,0)</f>
        <v>NORTE</v>
      </c>
      <c r="B196" s="126" t="s">
        <v>2659</v>
      </c>
      <c r="C196" s="96">
        <v>44439.102800925924</v>
      </c>
      <c r="D196" s="96" t="s">
        <v>2626</v>
      </c>
      <c r="E196" s="126">
        <v>668</v>
      </c>
      <c r="F196" s="136" t="str">
        <f>VLOOKUP(E196,VIP!$A$2:$O15598,2,0)</f>
        <v>DRBR668</v>
      </c>
      <c r="G196" s="136" t="str">
        <f>VLOOKUP(E196,'LISTADO ATM'!$A$2:$B$900,2,0)</f>
        <v>ATM Hospital HEMMI (Santiago)</v>
      </c>
      <c r="H196" s="136" t="str">
        <f>VLOOKUP(E196,VIP!$A$2:$O20559,7,FALSE)</f>
        <v>N/A</v>
      </c>
      <c r="I196" s="136" t="str">
        <f>VLOOKUP(E196,VIP!$A$2:$O12524,8,FALSE)</f>
        <v>N/A</v>
      </c>
      <c r="J196" s="136" t="str">
        <f>VLOOKUP(E196,VIP!$A$2:$O12474,8,FALSE)</f>
        <v>N/A</v>
      </c>
      <c r="K196" s="136" t="str">
        <f>VLOOKUP(E196,VIP!$A$2:$O16048,6,0)</f>
        <v>N/A</v>
      </c>
      <c r="L196" s="142" t="s">
        <v>2410</v>
      </c>
      <c r="M196" s="95" t="s">
        <v>2438</v>
      </c>
      <c r="N196" s="95" t="s">
        <v>2444</v>
      </c>
      <c r="O196" s="136" t="s">
        <v>2627</v>
      </c>
      <c r="P196" s="95"/>
      <c r="Q196" s="129" t="s">
        <v>2410</v>
      </c>
    </row>
    <row r="197" spans="1:17" s="123" customFormat="1" ht="18" x14ac:dyDescent="0.25">
      <c r="A197" s="136" t="str">
        <f>VLOOKUP(E197,'LISTADO ATM'!$A$2:$C$901,3,0)</f>
        <v>SUR</v>
      </c>
      <c r="B197" s="126" t="s">
        <v>2657</v>
      </c>
      <c r="C197" s="96">
        <v>44439.107233796298</v>
      </c>
      <c r="D197" s="96" t="s">
        <v>2441</v>
      </c>
      <c r="E197" s="126">
        <v>592</v>
      </c>
      <c r="F197" s="136" t="str">
        <f>VLOOKUP(E197,VIP!$A$2:$O15596,2,0)</f>
        <v>DRBR081</v>
      </c>
      <c r="G197" s="136" t="str">
        <f>VLOOKUP(E197,'LISTADO ATM'!$A$2:$B$900,2,0)</f>
        <v xml:space="preserve">ATM Centro de Caja San Cristóbal I </v>
      </c>
      <c r="H197" s="136" t="str">
        <f>VLOOKUP(E197,VIP!$A$2:$O20557,7,FALSE)</f>
        <v>Si</v>
      </c>
      <c r="I197" s="136" t="str">
        <f>VLOOKUP(E197,VIP!$A$2:$O12522,8,FALSE)</f>
        <v>Si</v>
      </c>
      <c r="J197" s="136" t="str">
        <f>VLOOKUP(E197,VIP!$A$2:$O12472,8,FALSE)</f>
        <v>Si</v>
      </c>
      <c r="K197" s="136" t="str">
        <f>VLOOKUP(E197,VIP!$A$2:$O16046,6,0)</f>
        <v>SI</v>
      </c>
      <c r="L197" s="142" t="s">
        <v>2410</v>
      </c>
      <c r="M197" s="95" t="s">
        <v>2438</v>
      </c>
      <c r="N197" s="216" t="s">
        <v>2722</v>
      </c>
      <c r="O197" s="136" t="s">
        <v>2445</v>
      </c>
      <c r="P197" s="95"/>
      <c r="Q197" s="129" t="s">
        <v>2410</v>
      </c>
    </row>
    <row r="198" spans="1:17" s="123" customFormat="1" ht="18" x14ac:dyDescent="0.25">
      <c r="A198" s="136" t="str">
        <f>VLOOKUP(E198,'LISTADO ATM'!$A$2:$C$901,3,0)</f>
        <v>DISTRITO NACIONAL</v>
      </c>
      <c r="B198" s="126" t="s">
        <v>2654</v>
      </c>
      <c r="C198" s="96">
        <v>44439.111493055556</v>
      </c>
      <c r="D198" s="96" t="s">
        <v>2441</v>
      </c>
      <c r="E198" s="126">
        <v>563</v>
      </c>
      <c r="F198" s="136" t="str">
        <f>VLOOKUP(E198,VIP!$A$2:$O15593,2,0)</f>
        <v>DRBR233</v>
      </c>
      <c r="G198" s="136" t="str">
        <f>VLOOKUP(E198,'LISTADO ATM'!$A$2:$B$900,2,0)</f>
        <v xml:space="preserve">ATM Base Aérea San Isidro </v>
      </c>
      <c r="H198" s="136" t="str">
        <f>VLOOKUP(E198,VIP!$A$2:$O20554,7,FALSE)</f>
        <v>Si</v>
      </c>
      <c r="I198" s="136" t="str">
        <f>VLOOKUP(E198,VIP!$A$2:$O12519,8,FALSE)</f>
        <v>Si</v>
      </c>
      <c r="J198" s="136" t="str">
        <f>VLOOKUP(E198,VIP!$A$2:$O12469,8,FALSE)</f>
        <v>Si</v>
      </c>
      <c r="K198" s="136" t="str">
        <f>VLOOKUP(E198,VIP!$A$2:$O16043,6,0)</f>
        <v>NO</v>
      </c>
      <c r="L198" s="142" t="s">
        <v>2410</v>
      </c>
      <c r="M198" s="95" t="s">
        <v>2438</v>
      </c>
      <c r="N198" s="216" t="s">
        <v>2722</v>
      </c>
      <c r="O198" s="136" t="s">
        <v>2445</v>
      </c>
      <c r="P198" s="95"/>
      <c r="Q198" s="129" t="s">
        <v>2410</v>
      </c>
    </row>
    <row r="199" spans="1:17" s="123" customFormat="1" ht="18" x14ac:dyDescent="0.25">
      <c r="A199" s="136" t="str">
        <f>VLOOKUP(E199,'LISTADO ATM'!$A$2:$C$901,3,0)</f>
        <v>DISTRITO NACIONAL</v>
      </c>
      <c r="B199" s="126" t="s">
        <v>2650</v>
      </c>
      <c r="C199" s="96">
        <v>44439.132916666669</v>
      </c>
      <c r="D199" s="96" t="s">
        <v>2441</v>
      </c>
      <c r="E199" s="126">
        <v>958</v>
      </c>
      <c r="F199" s="136" t="str">
        <f>VLOOKUP(E199,VIP!$A$2:$O15589,2,0)</f>
        <v>DRBR958</v>
      </c>
      <c r="G199" s="136" t="str">
        <f>VLOOKUP(E199,'LISTADO ATM'!$A$2:$B$900,2,0)</f>
        <v xml:space="preserve">ATM Olé Aut. San Isidro </v>
      </c>
      <c r="H199" s="136" t="str">
        <f>VLOOKUP(E199,VIP!$A$2:$O20550,7,FALSE)</f>
        <v>Si</v>
      </c>
      <c r="I199" s="136" t="str">
        <f>VLOOKUP(E199,VIP!$A$2:$O12515,8,FALSE)</f>
        <v>Si</v>
      </c>
      <c r="J199" s="136" t="str">
        <f>VLOOKUP(E199,VIP!$A$2:$O12465,8,FALSE)</f>
        <v>Si</v>
      </c>
      <c r="K199" s="136" t="str">
        <f>VLOOKUP(E199,VIP!$A$2:$O16039,6,0)</f>
        <v>NO</v>
      </c>
      <c r="L199" s="142" t="s">
        <v>2410</v>
      </c>
      <c r="M199" s="95" t="s">
        <v>2438</v>
      </c>
      <c r="N199" s="216" t="s">
        <v>2722</v>
      </c>
      <c r="O199" s="136" t="s">
        <v>2445</v>
      </c>
      <c r="P199" s="95"/>
      <c r="Q199" s="129" t="s">
        <v>2410</v>
      </c>
    </row>
    <row r="200" spans="1:17" s="123" customFormat="1" ht="18" x14ac:dyDescent="0.25">
      <c r="A200" s="136" t="str">
        <f>VLOOKUP(E200,'LISTADO ATM'!$A$2:$C$901,3,0)</f>
        <v>DISTRITO NACIONAL</v>
      </c>
      <c r="B200" s="126" t="s">
        <v>2648</v>
      </c>
      <c r="C200" s="96">
        <v>44439.13585648148</v>
      </c>
      <c r="D200" s="96" t="s">
        <v>2460</v>
      </c>
      <c r="E200" s="126">
        <v>930</v>
      </c>
      <c r="F200" s="136" t="str">
        <f>VLOOKUP(E200,VIP!$A$2:$O15587,2,0)</f>
        <v>DRBR930</v>
      </c>
      <c r="G200" s="136" t="str">
        <f>VLOOKUP(E200,'LISTADO ATM'!$A$2:$B$900,2,0)</f>
        <v>ATM Oficina Plaza Spring Center</v>
      </c>
      <c r="H200" s="136" t="str">
        <f>VLOOKUP(E200,VIP!$A$2:$O20548,7,FALSE)</f>
        <v>Si</v>
      </c>
      <c r="I200" s="136" t="str">
        <f>VLOOKUP(E200,VIP!$A$2:$O12513,8,FALSE)</f>
        <v>Si</v>
      </c>
      <c r="J200" s="136" t="str">
        <f>VLOOKUP(E200,VIP!$A$2:$O12463,8,FALSE)</f>
        <v>Si</v>
      </c>
      <c r="K200" s="136" t="str">
        <f>VLOOKUP(E200,VIP!$A$2:$O16037,6,0)</f>
        <v>NO</v>
      </c>
      <c r="L200" s="142" t="s">
        <v>2410</v>
      </c>
      <c r="M200" s="95" t="s">
        <v>2438</v>
      </c>
      <c r="N200" s="95" t="s">
        <v>2444</v>
      </c>
      <c r="O200" s="136" t="s">
        <v>2677</v>
      </c>
      <c r="P200" s="95"/>
      <c r="Q200" s="129" t="s">
        <v>2410</v>
      </c>
    </row>
    <row r="201" spans="1:17" s="123" customFormat="1" ht="18" x14ac:dyDescent="0.25">
      <c r="A201" s="136" t="str">
        <f>VLOOKUP(E201,'LISTADO ATM'!$A$2:$C$901,3,0)</f>
        <v>DISTRITO NACIONAL</v>
      </c>
      <c r="B201" s="126" t="s">
        <v>2682</v>
      </c>
      <c r="C201" s="96">
        <v>44439.324861111112</v>
      </c>
      <c r="D201" s="96" t="s">
        <v>2441</v>
      </c>
      <c r="E201" s="126">
        <v>879</v>
      </c>
      <c r="F201" s="136" t="str">
        <f>VLOOKUP(E201,VIP!$A$2:$O15576,2,0)</f>
        <v>DRBR879</v>
      </c>
      <c r="G201" s="136" t="str">
        <f>VLOOKUP(E201,'LISTADO ATM'!$A$2:$B$900,2,0)</f>
        <v xml:space="preserve">ATM Plaza Metropolitana </v>
      </c>
      <c r="H201" s="136" t="str">
        <f>VLOOKUP(E201,VIP!$A$2:$O20537,7,FALSE)</f>
        <v>Si</v>
      </c>
      <c r="I201" s="136" t="str">
        <f>VLOOKUP(E201,VIP!$A$2:$O12502,8,FALSE)</f>
        <v>Si</v>
      </c>
      <c r="J201" s="136" t="str">
        <f>VLOOKUP(E201,VIP!$A$2:$O12452,8,FALSE)</f>
        <v>Si</v>
      </c>
      <c r="K201" s="136" t="str">
        <f>VLOOKUP(E201,VIP!$A$2:$O16026,6,0)</f>
        <v>NO</v>
      </c>
      <c r="L201" s="142" t="s">
        <v>2410</v>
      </c>
      <c r="M201" s="95" t="s">
        <v>2438</v>
      </c>
      <c r="N201" s="216" t="s">
        <v>2722</v>
      </c>
      <c r="O201" s="136" t="s">
        <v>2445</v>
      </c>
      <c r="P201" s="95"/>
      <c r="Q201" s="129" t="s">
        <v>2410</v>
      </c>
    </row>
    <row r="202" spans="1:17" s="123" customFormat="1" ht="18" x14ac:dyDescent="0.25">
      <c r="A202" s="136" t="str">
        <f>VLOOKUP(E202,'LISTADO ATM'!$A$2:$C$901,3,0)</f>
        <v>DISTRITO NACIONAL</v>
      </c>
      <c r="B202" s="126" t="s">
        <v>2679</v>
      </c>
      <c r="C202" s="96">
        <v>44439.336099537039</v>
      </c>
      <c r="D202" s="96" t="s">
        <v>2441</v>
      </c>
      <c r="E202" s="126">
        <v>212</v>
      </c>
      <c r="F202" s="136" t="str">
        <f>VLOOKUP(E202,VIP!$A$2:$O15573,2,0)</f>
        <v>DRBR212</v>
      </c>
      <c r="G202" s="136" t="str">
        <f>VLOOKUP(E202,'LISTADO ATM'!$A$2:$B$900,2,0)</f>
        <v>ATM Universidad Nacional Evangélica (Santo Domingo)</v>
      </c>
      <c r="H202" s="136" t="str">
        <f>VLOOKUP(E202,VIP!$A$2:$O20534,7,FALSE)</f>
        <v>Si</v>
      </c>
      <c r="I202" s="136" t="str">
        <f>VLOOKUP(E202,VIP!$A$2:$O12499,8,FALSE)</f>
        <v>No</v>
      </c>
      <c r="J202" s="136" t="str">
        <f>VLOOKUP(E202,VIP!$A$2:$O12449,8,FALSE)</f>
        <v>No</v>
      </c>
      <c r="K202" s="136" t="str">
        <f>VLOOKUP(E202,VIP!$A$2:$O16023,6,0)</f>
        <v>NO</v>
      </c>
      <c r="L202" s="142" t="s">
        <v>2410</v>
      </c>
      <c r="M202" s="95" t="s">
        <v>2438</v>
      </c>
      <c r="N202" s="216" t="s">
        <v>2722</v>
      </c>
      <c r="O202" s="136" t="s">
        <v>2445</v>
      </c>
      <c r="P202" s="95"/>
      <c r="Q202" s="129" t="s">
        <v>2410</v>
      </c>
    </row>
    <row r="203" spans="1:17" s="123" customFormat="1" ht="18" x14ac:dyDescent="0.25">
      <c r="A203" s="136" t="str">
        <f>VLOOKUP(E203,'LISTADO ATM'!$A$2:$C$901,3,0)</f>
        <v>DISTRITO NACIONAL</v>
      </c>
      <c r="B203" s="126" t="s">
        <v>2715</v>
      </c>
      <c r="C203" s="96">
        <v>44439.364571759259</v>
      </c>
      <c r="D203" s="96" t="s">
        <v>2441</v>
      </c>
      <c r="E203" s="126">
        <v>863</v>
      </c>
      <c r="F203" s="136" t="e">
        <f>VLOOKUP(E203,VIP!$A$2:$O15594,2,0)</f>
        <v>#N/A</v>
      </c>
      <c r="G203" s="136" t="str">
        <f>VLOOKUP(E203,'LISTADO ATM'!$A$2:$B$900,2,0)</f>
        <v xml:space="preserve">ATM Estación Esso Autop. Duarte Km. 14 </v>
      </c>
      <c r="H203" s="136" t="e">
        <f>VLOOKUP(E203,VIP!$A$2:$O20555,7,FALSE)</f>
        <v>#N/A</v>
      </c>
      <c r="I203" s="136" t="e">
        <f>VLOOKUP(E203,VIP!$A$2:$O12520,8,FALSE)</f>
        <v>#N/A</v>
      </c>
      <c r="J203" s="136" t="e">
        <f>VLOOKUP(E203,VIP!$A$2:$O12470,8,FALSE)</f>
        <v>#N/A</v>
      </c>
      <c r="K203" s="136" t="e">
        <f>VLOOKUP(E203,VIP!$A$2:$O16044,6,0)</f>
        <v>#N/A</v>
      </c>
      <c r="L203" s="142" t="s">
        <v>2410</v>
      </c>
      <c r="M203" s="95" t="s">
        <v>2438</v>
      </c>
      <c r="N203" s="216" t="s">
        <v>2722</v>
      </c>
      <c r="O203" s="136" t="s">
        <v>2445</v>
      </c>
      <c r="P203" s="95"/>
      <c r="Q203" s="129" t="s">
        <v>2410</v>
      </c>
    </row>
    <row r="204" spans="1:17" s="123" customFormat="1" ht="18" x14ac:dyDescent="0.25">
      <c r="A204" s="136" t="str">
        <f>VLOOKUP(E204,'LISTADO ATM'!$A$2:$C$901,3,0)</f>
        <v>DISTRITO NACIONAL</v>
      </c>
      <c r="B204" s="126" t="s">
        <v>2714</v>
      </c>
      <c r="C204" s="96">
        <v>44439.366261574076</v>
      </c>
      <c r="D204" s="96" t="s">
        <v>2441</v>
      </c>
      <c r="E204" s="126">
        <v>553</v>
      </c>
      <c r="F204" s="136" t="str">
        <f>VLOOKUP(E204,VIP!$A$2:$O15593,2,0)</f>
        <v>DRBR270</v>
      </c>
      <c r="G204" s="136" t="str">
        <f>VLOOKUP(E204,'LISTADO ATM'!$A$2:$B$900,2,0)</f>
        <v>ATM Centro de Caja Las Américas (RETIRADO)</v>
      </c>
      <c r="H204" s="136" t="str">
        <f>VLOOKUP(E204,VIP!$A$2:$O20554,7,FALSE)</f>
        <v>Si</v>
      </c>
      <c r="I204" s="136" t="str">
        <f>VLOOKUP(E204,VIP!$A$2:$O12519,8,FALSE)</f>
        <v>No</v>
      </c>
      <c r="J204" s="136" t="str">
        <f>VLOOKUP(E204,VIP!$A$2:$O12469,8,FALSE)</f>
        <v>No</v>
      </c>
      <c r="K204" s="136" t="str">
        <f>VLOOKUP(E204,VIP!$A$2:$O16043,6,0)</f>
        <v>NO</v>
      </c>
      <c r="L204" s="142" t="s">
        <v>2410</v>
      </c>
      <c r="M204" s="95" t="s">
        <v>2438</v>
      </c>
      <c r="N204" s="216" t="s">
        <v>2722</v>
      </c>
      <c r="O204" s="136" t="s">
        <v>2445</v>
      </c>
      <c r="P204" s="95"/>
      <c r="Q204" s="129" t="s">
        <v>2410</v>
      </c>
    </row>
    <row r="205" spans="1:17" s="123" customFormat="1" ht="18" x14ac:dyDescent="0.25">
      <c r="A205" s="136" t="str">
        <f>VLOOKUP(E205,'LISTADO ATM'!$A$2:$C$901,3,0)</f>
        <v>DISTRITO NACIONAL</v>
      </c>
      <c r="B205" s="126" t="s">
        <v>2712</v>
      </c>
      <c r="C205" s="96">
        <v>44439.374328703707</v>
      </c>
      <c r="D205" s="96" t="s">
        <v>2441</v>
      </c>
      <c r="E205" s="126">
        <v>577</v>
      </c>
      <c r="F205" s="136" t="str">
        <f>VLOOKUP(E205,VIP!$A$2:$O15591,2,0)</f>
        <v>DRBR173</v>
      </c>
      <c r="G205" s="136" t="str">
        <f>VLOOKUP(E205,'LISTADO ATM'!$A$2:$B$900,2,0)</f>
        <v xml:space="preserve">ATM Olé Ave. Duarte </v>
      </c>
      <c r="H205" s="136" t="str">
        <f>VLOOKUP(E205,VIP!$A$2:$O20552,7,FALSE)</f>
        <v>Si</v>
      </c>
      <c r="I205" s="136" t="str">
        <f>VLOOKUP(E205,VIP!$A$2:$O12517,8,FALSE)</f>
        <v>Si</v>
      </c>
      <c r="J205" s="136" t="str">
        <f>VLOOKUP(E205,VIP!$A$2:$O12467,8,FALSE)</f>
        <v>Si</v>
      </c>
      <c r="K205" s="136" t="str">
        <f>VLOOKUP(E205,VIP!$A$2:$O16041,6,0)</f>
        <v>SI</v>
      </c>
      <c r="L205" s="142" t="s">
        <v>2410</v>
      </c>
      <c r="M205" s="95" t="s">
        <v>2438</v>
      </c>
      <c r="N205" s="216" t="s">
        <v>2722</v>
      </c>
      <c r="O205" s="136" t="s">
        <v>2445</v>
      </c>
      <c r="P205" s="95"/>
      <c r="Q205" s="129" t="s">
        <v>2410</v>
      </c>
    </row>
    <row r="206" spans="1:17" s="123" customFormat="1" ht="18" x14ac:dyDescent="0.25">
      <c r="A206" s="136" t="str">
        <f>VLOOKUP(E206,'LISTADO ATM'!$A$2:$C$901,3,0)</f>
        <v>DISTRITO NACIONAL</v>
      </c>
      <c r="B206" s="126" t="s">
        <v>2707</v>
      </c>
      <c r="C206" s="96">
        <v>44439.395810185182</v>
      </c>
      <c r="D206" s="96" t="s">
        <v>2460</v>
      </c>
      <c r="E206" s="126">
        <v>979</v>
      </c>
      <c r="F206" s="136" t="str">
        <f>VLOOKUP(E206,VIP!$A$2:$O15586,2,0)</f>
        <v>DRBR979</v>
      </c>
      <c r="G206" s="136" t="str">
        <f>VLOOKUP(E206,'LISTADO ATM'!$A$2:$B$900,2,0)</f>
        <v xml:space="preserve">ATM Oficina Luperón I </v>
      </c>
      <c r="H206" s="136" t="str">
        <f>VLOOKUP(E206,VIP!$A$2:$O20547,7,FALSE)</f>
        <v>Si</v>
      </c>
      <c r="I206" s="136" t="str">
        <f>VLOOKUP(E206,VIP!$A$2:$O12512,8,FALSE)</f>
        <v>Si</v>
      </c>
      <c r="J206" s="136" t="str">
        <f>VLOOKUP(E206,VIP!$A$2:$O12462,8,FALSE)</f>
        <v>Si</v>
      </c>
      <c r="K206" s="136" t="str">
        <f>VLOOKUP(E206,VIP!$A$2:$O16036,6,0)</f>
        <v>NO</v>
      </c>
      <c r="L206" s="142" t="s">
        <v>2410</v>
      </c>
      <c r="M206" s="95" t="s">
        <v>2438</v>
      </c>
      <c r="N206" s="95" t="s">
        <v>2444</v>
      </c>
      <c r="O206" s="136" t="s">
        <v>2685</v>
      </c>
      <c r="P206" s="95"/>
      <c r="Q206" s="129" t="s">
        <v>2410</v>
      </c>
    </row>
    <row r="207" spans="1:17" s="123" customFormat="1" ht="18" x14ac:dyDescent="0.25">
      <c r="A207" s="136" t="str">
        <f>VLOOKUP(E207,'LISTADO ATM'!$A$2:$C$901,3,0)</f>
        <v>DISTRITO NACIONAL</v>
      </c>
      <c r="B207" s="126" t="s">
        <v>2706</v>
      </c>
      <c r="C207" s="96">
        <v>44439.397974537038</v>
      </c>
      <c r="D207" s="96" t="s">
        <v>2460</v>
      </c>
      <c r="E207" s="126">
        <v>734</v>
      </c>
      <c r="F207" s="136" t="str">
        <f>VLOOKUP(E207,VIP!$A$2:$O15585,2,0)</f>
        <v>DRBR178</v>
      </c>
      <c r="G207" s="136" t="str">
        <f>VLOOKUP(E207,'LISTADO ATM'!$A$2:$B$900,2,0)</f>
        <v xml:space="preserve">ATM Oficina Independencia I </v>
      </c>
      <c r="H207" s="136" t="str">
        <f>VLOOKUP(E207,VIP!$A$2:$O20546,7,FALSE)</f>
        <v>Si</v>
      </c>
      <c r="I207" s="136" t="str">
        <f>VLOOKUP(E207,VIP!$A$2:$O12511,8,FALSE)</f>
        <v>Si</v>
      </c>
      <c r="J207" s="136" t="str">
        <f>VLOOKUP(E207,VIP!$A$2:$O12461,8,FALSE)</f>
        <v>Si</v>
      </c>
      <c r="K207" s="136" t="str">
        <f>VLOOKUP(E207,VIP!$A$2:$O16035,6,0)</f>
        <v>SI</v>
      </c>
      <c r="L207" s="142" t="s">
        <v>2410</v>
      </c>
      <c r="M207" s="95" t="s">
        <v>2438</v>
      </c>
      <c r="N207" s="95" t="s">
        <v>2444</v>
      </c>
      <c r="O207" s="136" t="s">
        <v>2685</v>
      </c>
      <c r="P207" s="95"/>
      <c r="Q207" s="129" t="s">
        <v>2410</v>
      </c>
    </row>
    <row r="208" spans="1:17" s="123" customFormat="1" ht="18" x14ac:dyDescent="0.25">
      <c r="A208" s="136" t="str">
        <f>VLOOKUP(E208,'LISTADO ATM'!$A$2:$C$901,3,0)</f>
        <v>DISTRITO NACIONAL</v>
      </c>
      <c r="B208" s="126" t="s">
        <v>2698</v>
      </c>
      <c r="C208" s="96">
        <v>44439.42359953704</v>
      </c>
      <c r="D208" s="96" t="s">
        <v>2441</v>
      </c>
      <c r="E208" s="126">
        <v>918</v>
      </c>
      <c r="F208" s="136" t="str">
        <f>VLOOKUP(E208,VIP!$A$2:$O15577,2,0)</f>
        <v>DRBR918</v>
      </c>
      <c r="G208" s="136" t="str">
        <f>VLOOKUP(E208,'LISTADO ATM'!$A$2:$B$900,2,0)</f>
        <v xml:space="preserve">ATM S/M Liverpool de la Jacobo Majluta </v>
      </c>
      <c r="H208" s="136" t="str">
        <f>VLOOKUP(E208,VIP!$A$2:$O20538,7,FALSE)</f>
        <v>Si</v>
      </c>
      <c r="I208" s="136" t="str">
        <f>VLOOKUP(E208,VIP!$A$2:$O12503,8,FALSE)</f>
        <v>Si</v>
      </c>
      <c r="J208" s="136" t="str">
        <f>VLOOKUP(E208,VIP!$A$2:$O12453,8,FALSE)</f>
        <v>Si</v>
      </c>
      <c r="K208" s="136" t="str">
        <f>VLOOKUP(E208,VIP!$A$2:$O16027,6,0)</f>
        <v>NO</v>
      </c>
      <c r="L208" s="142" t="s">
        <v>2410</v>
      </c>
      <c r="M208" s="95" t="s">
        <v>2438</v>
      </c>
      <c r="N208" s="216" t="s">
        <v>2722</v>
      </c>
      <c r="O208" s="136" t="s">
        <v>2445</v>
      </c>
      <c r="P208" s="95"/>
      <c r="Q208" s="129" t="s">
        <v>2410</v>
      </c>
    </row>
    <row r="209" spans="1:17" s="123" customFormat="1" ht="18" x14ac:dyDescent="0.25">
      <c r="A209" s="136" t="str">
        <f>VLOOKUP(E209,'LISTADO ATM'!$A$2:$C$901,3,0)</f>
        <v>SUR</v>
      </c>
      <c r="B209" s="126" t="s">
        <v>2696</v>
      </c>
      <c r="C209" s="96">
        <v>44439.425104166665</v>
      </c>
      <c r="D209" s="96" t="s">
        <v>2441</v>
      </c>
      <c r="E209" s="126">
        <v>699</v>
      </c>
      <c r="F209" s="136" t="str">
        <f>VLOOKUP(E209,VIP!$A$2:$O15575,2,0)</f>
        <v>DRBR699</v>
      </c>
      <c r="G209" s="136" t="str">
        <f>VLOOKUP(E209,'LISTADO ATM'!$A$2:$B$900,2,0)</f>
        <v>ATM S/M Bravo Bani</v>
      </c>
      <c r="H209" s="136" t="str">
        <f>VLOOKUP(E209,VIP!$A$2:$O20536,7,FALSE)</f>
        <v>NO</v>
      </c>
      <c r="I209" s="136" t="str">
        <f>VLOOKUP(E209,VIP!$A$2:$O12501,8,FALSE)</f>
        <v>SI</v>
      </c>
      <c r="J209" s="136" t="str">
        <f>VLOOKUP(E209,VIP!$A$2:$O12451,8,FALSE)</f>
        <v>SI</v>
      </c>
      <c r="K209" s="136" t="str">
        <f>VLOOKUP(E209,VIP!$A$2:$O16025,6,0)</f>
        <v>NO</v>
      </c>
      <c r="L209" s="142" t="s">
        <v>2410</v>
      </c>
      <c r="M209" s="95" t="s">
        <v>2438</v>
      </c>
      <c r="N209" s="216" t="s">
        <v>2722</v>
      </c>
      <c r="O209" s="136" t="s">
        <v>2445</v>
      </c>
      <c r="P209" s="95"/>
      <c r="Q209" s="129" t="s">
        <v>2410</v>
      </c>
    </row>
    <row r="210" spans="1:17" s="123" customFormat="1" ht="18" x14ac:dyDescent="0.25">
      <c r="A210" s="136" t="str">
        <f>VLOOKUP(E210,'LISTADO ATM'!$A$2:$C$901,3,0)</f>
        <v>NORTE</v>
      </c>
      <c r="B210" s="126" t="s">
        <v>2767</v>
      </c>
      <c r="C210" s="96">
        <v>44439.530185185184</v>
      </c>
      <c r="D210" s="96" t="s">
        <v>2626</v>
      </c>
      <c r="E210" s="126">
        <v>444</v>
      </c>
      <c r="F210" s="136" t="str">
        <f>VLOOKUP(E210,VIP!$A$2:$O15595,2,0)</f>
        <v>DRBR444</v>
      </c>
      <c r="G210" s="136" t="str">
        <f>VLOOKUP(E210,'LISTADO ATM'!$A$2:$B$900,2,0)</f>
        <v xml:space="preserve">ATM Hospital Metropolitano de (Santiago) (HOMS) </v>
      </c>
      <c r="H210" s="136" t="str">
        <f>VLOOKUP(E210,VIP!$A$2:$O20556,7,FALSE)</f>
        <v>Si</v>
      </c>
      <c r="I210" s="136" t="str">
        <f>VLOOKUP(E210,VIP!$A$2:$O12521,8,FALSE)</f>
        <v>Si</v>
      </c>
      <c r="J210" s="136" t="str">
        <f>VLOOKUP(E210,VIP!$A$2:$O12471,8,FALSE)</f>
        <v>Si</v>
      </c>
      <c r="K210" s="136" t="str">
        <f>VLOOKUP(E210,VIP!$A$2:$O16045,6,0)</f>
        <v>NO</v>
      </c>
      <c r="L210" s="142" t="s">
        <v>2410</v>
      </c>
      <c r="M210" s="95" t="s">
        <v>2438</v>
      </c>
      <c r="N210" s="95" t="s">
        <v>2444</v>
      </c>
      <c r="O210" s="136" t="s">
        <v>2627</v>
      </c>
      <c r="P210" s="95"/>
      <c r="Q210" s="129" t="s">
        <v>2410</v>
      </c>
    </row>
    <row r="211" spans="1:17" s="123" customFormat="1" ht="18" x14ac:dyDescent="0.25">
      <c r="A211" s="136" t="str">
        <f>VLOOKUP(E211,'LISTADO ATM'!$A$2:$C$901,3,0)</f>
        <v>DISTRITO NACIONAL</v>
      </c>
      <c r="B211" s="126" t="s">
        <v>2766</v>
      </c>
      <c r="C211" s="96">
        <v>44439.532847222225</v>
      </c>
      <c r="D211" s="96" t="s">
        <v>2441</v>
      </c>
      <c r="E211" s="126">
        <v>769</v>
      </c>
      <c r="F211" s="136" t="str">
        <f>VLOOKUP(E211,VIP!$A$2:$O15594,2,0)</f>
        <v>DRBR769</v>
      </c>
      <c r="G211" s="136" t="str">
        <f>VLOOKUP(E211,'LISTADO ATM'!$A$2:$B$900,2,0)</f>
        <v>ATM UNP Pablo Mella Morales</v>
      </c>
      <c r="H211" s="136" t="str">
        <f>VLOOKUP(E211,VIP!$A$2:$O20555,7,FALSE)</f>
        <v>Si</v>
      </c>
      <c r="I211" s="136" t="str">
        <f>VLOOKUP(E211,VIP!$A$2:$O12520,8,FALSE)</f>
        <v>Si</v>
      </c>
      <c r="J211" s="136" t="str">
        <f>VLOOKUP(E211,VIP!$A$2:$O12470,8,FALSE)</f>
        <v>Si</v>
      </c>
      <c r="K211" s="136" t="str">
        <f>VLOOKUP(E211,VIP!$A$2:$O16044,6,0)</f>
        <v>NO</v>
      </c>
      <c r="L211" s="142" t="s">
        <v>2410</v>
      </c>
      <c r="M211" s="95" t="s">
        <v>2438</v>
      </c>
      <c r="N211" s="216" t="s">
        <v>2722</v>
      </c>
      <c r="O211" s="136" t="s">
        <v>2445</v>
      </c>
      <c r="P211" s="95"/>
      <c r="Q211" s="129" t="s">
        <v>2410</v>
      </c>
    </row>
    <row r="212" spans="1:17" s="123" customFormat="1" ht="18" x14ac:dyDescent="0.25">
      <c r="A212" s="136" t="str">
        <f>VLOOKUP(E212,'LISTADO ATM'!$A$2:$C$901,3,0)</f>
        <v>DISTRITO NACIONAL</v>
      </c>
      <c r="B212" s="126" t="s">
        <v>2765</v>
      </c>
      <c r="C212" s="96">
        <v>44439.535046296296</v>
      </c>
      <c r="D212" s="96" t="s">
        <v>2441</v>
      </c>
      <c r="E212" s="126">
        <v>379</v>
      </c>
      <c r="F212" s="136" t="str">
        <f>VLOOKUP(E212,VIP!$A$2:$O15593,2,0)</f>
        <v>DRBR379</v>
      </c>
      <c r="G212" s="136" t="str">
        <f>VLOOKUP(E212,'LISTADO ATM'!$A$2:$B$900,2,0)</f>
        <v>ATM S/M Nacional Plaza Central</v>
      </c>
      <c r="H212" s="136">
        <f>VLOOKUP(E212,VIP!$A$2:$O20554,7,FALSE)</f>
        <v>0</v>
      </c>
      <c r="I212" s="136">
        <f>VLOOKUP(E212,VIP!$A$2:$O12519,8,FALSE)</f>
        <v>0</v>
      </c>
      <c r="J212" s="136">
        <f>VLOOKUP(E212,VIP!$A$2:$O12469,8,FALSE)</f>
        <v>0</v>
      </c>
      <c r="K212" s="136">
        <f>VLOOKUP(E212,VIP!$A$2:$O16043,6,0)</f>
        <v>0</v>
      </c>
      <c r="L212" s="142" t="s">
        <v>2410</v>
      </c>
      <c r="M212" s="95" t="s">
        <v>2438</v>
      </c>
      <c r="N212" s="216" t="s">
        <v>2722</v>
      </c>
      <c r="O212" s="136" t="s">
        <v>2445</v>
      </c>
      <c r="P212" s="95"/>
      <c r="Q212" s="129" t="s">
        <v>2410</v>
      </c>
    </row>
    <row r="213" spans="1:17" s="123" customFormat="1" ht="18" x14ac:dyDescent="0.25">
      <c r="A213" s="136" t="str">
        <f>VLOOKUP(E213,'LISTADO ATM'!$A$2:$C$901,3,0)</f>
        <v>DISTRITO NACIONAL</v>
      </c>
      <c r="B213" s="126" t="s">
        <v>2762</v>
      </c>
      <c r="C213" s="96">
        <v>44439.568993055553</v>
      </c>
      <c r="D213" s="96" t="s">
        <v>2441</v>
      </c>
      <c r="E213" s="126">
        <v>443</v>
      </c>
      <c r="F213" s="136" t="str">
        <f>VLOOKUP(E213,VIP!$A$2:$O15590,2,0)</f>
        <v>DRBR443</v>
      </c>
      <c r="G213" s="136" t="str">
        <f>VLOOKUP(E213,'LISTADO ATM'!$A$2:$B$900,2,0)</f>
        <v xml:space="preserve">ATM Edificio San Rafael </v>
      </c>
      <c r="H213" s="136" t="str">
        <f>VLOOKUP(E213,VIP!$A$2:$O20551,7,FALSE)</f>
        <v>Si</v>
      </c>
      <c r="I213" s="136" t="str">
        <f>VLOOKUP(E213,VIP!$A$2:$O12516,8,FALSE)</f>
        <v>Si</v>
      </c>
      <c r="J213" s="136" t="str">
        <f>VLOOKUP(E213,VIP!$A$2:$O12466,8,FALSE)</f>
        <v>Si</v>
      </c>
      <c r="K213" s="136" t="str">
        <f>VLOOKUP(E213,VIP!$A$2:$O16040,6,0)</f>
        <v>NO</v>
      </c>
      <c r="L213" s="142" t="s">
        <v>2410</v>
      </c>
      <c r="M213" s="95" t="s">
        <v>2438</v>
      </c>
      <c r="N213" s="216" t="s">
        <v>2722</v>
      </c>
      <c r="O213" s="136" t="s">
        <v>2445</v>
      </c>
      <c r="P213" s="95"/>
      <c r="Q213" s="129" t="s">
        <v>2410</v>
      </c>
    </row>
    <row r="214" spans="1:17" s="123" customFormat="1" ht="18" x14ac:dyDescent="0.25">
      <c r="A214" s="136" t="str">
        <f>VLOOKUP(E214,'LISTADO ATM'!$A$2:$C$901,3,0)</f>
        <v>SUR</v>
      </c>
      <c r="B214" s="126" t="s">
        <v>2761</v>
      </c>
      <c r="C214" s="96">
        <v>44439.570960648147</v>
      </c>
      <c r="D214" s="96" t="s">
        <v>2441</v>
      </c>
      <c r="E214" s="126">
        <v>44</v>
      </c>
      <c r="F214" s="136" t="str">
        <f>VLOOKUP(E214,VIP!$A$2:$O15589,2,0)</f>
        <v>DRBR044</v>
      </c>
      <c r="G214" s="136" t="str">
        <f>VLOOKUP(E214,'LISTADO ATM'!$A$2:$B$900,2,0)</f>
        <v xml:space="preserve">ATM Oficina Pedernales </v>
      </c>
      <c r="H214" s="136" t="str">
        <f>VLOOKUP(E214,VIP!$A$2:$O20550,7,FALSE)</f>
        <v>Si</v>
      </c>
      <c r="I214" s="136" t="str">
        <f>VLOOKUP(E214,VIP!$A$2:$O12515,8,FALSE)</f>
        <v>Si</v>
      </c>
      <c r="J214" s="136" t="str">
        <f>VLOOKUP(E214,VIP!$A$2:$O12465,8,FALSE)</f>
        <v>Si</v>
      </c>
      <c r="K214" s="136" t="str">
        <f>VLOOKUP(E214,VIP!$A$2:$O16039,6,0)</f>
        <v>SI</v>
      </c>
      <c r="L214" s="142" t="s">
        <v>2410</v>
      </c>
      <c r="M214" s="95" t="s">
        <v>2438</v>
      </c>
      <c r="N214" s="216" t="s">
        <v>2722</v>
      </c>
      <c r="O214" s="136" t="s">
        <v>2445</v>
      </c>
      <c r="P214" s="95"/>
      <c r="Q214" s="129" t="s">
        <v>2410</v>
      </c>
    </row>
    <row r="215" spans="1:17" s="123" customFormat="1" ht="18" x14ac:dyDescent="0.25">
      <c r="A215" s="136" t="str">
        <f>VLOOKUP(E215,'LISTADO ATM'!$A$2:$C$901,3,0)</f>
        <v>DISTRITO NACIONAL</v>
      </c>
      <c r="B215" s="126" t="s">
        <v>2760</v>
      </c>
      <c r="C215" s="96">
        <v>44439.576574074075</v>
      </c>
      <c r="D215" s="96" t="s">
        <v>2441</v>
      </c>
      <c r="E215" s="126">
        <v>369</v>
      </c>
      <c r="F215" s="136" t="str">
        <f>VLOOKUP(E215,VIP!$A$2:$O15588,2,0)</f>
        <v xml:space="preserve">DRBR369 </v>
      </c>
      <c r="G215" s="136" t="str">
        <f>VLOOKUP(E215,'LISTADO ATM'!$A$2:$B$900,2,0)</f>
        <v>ATM Plaza Lama Aut. Duarte</v>
      </c>
      <c r="H215" s="136" t="str">
        <f>VLOOKUP(E215,VIP!$A$2:$O20549,7,FALSE)</f>
        <v>N/A</v>
      </c>
      <c r="I215" s="136" t="str">
        <f>VLOOKUP(E215,VIP!$A$2:$O12514,8,FALSE)</f>
        <v>N/A</v>
      </c>
      <c r="J215" s="136" t="str">
        <f>VLOOKUP(E215,VIP!$A$2:$O12464,8,FALSE)</f>
        <v>N/A</v>
      </c>
      <c r="K215" s="136" t="str">
        <f>VLOOKUP(E215,VIP!$A$2:$O16038,6,0)</f>
        <v>N/A</v>
      </c>
      <c r="L215" s="142" t="s">
        <v>2410</v>
      </c>
      <c r="M215" s="95" t="s">
        <v>2438</v>
      </c>
      <c r="N215" s="216" t="s">
        <v>2722</v>
      </c>
      <c r="O215" s="136" t="s">
        <v>2445</v>
      </c>
      <c r="P215" s="95"/>
      <c r="Q215" s="129" t="s">
        <v>2410</v>
      </c>
    </row>
    <row r="216" spans="1:17" s="123" customFormat="1" ht="18" x14ac:dyDescent="0.25">
      <c r="A216" s="136" t="str">
        <f>VLOOKUP(E216,'LISTADO ATM'!$A$2:$C$901,3,0)</f>
        <v>ESTE</v>
      </c>
      <c r="B216" s="126" t="s">
        <v>2759</v>
      </c>
      <c r="C216" s="96">
        <v>44439.579710648148</v>
      </c>
      <c r="D216" s="96" t="s">
        <v>2441</v>
      </c>
      <c r="E216" s="126">
        <v>843</v>
      </c>
      <c r="F216" s="136" t="str">
        <f>VLOOKUP(E216,VIP!$A$2:$O15587,2,0)</f>
        <v>DRBR843</v>
      </c>
      <c r="G216" s="136" t="str">
        <f>VLOOKUP(E216,'LISTADO ATM'!$A$2:$B$900,2,0)</f>
        <v xml:space="preserve">ATM Oficina Romana Centro </v>
      </c>
      <c r="H216" s="136" t="str">
        <f>VLOOKUP(E216,VIP!$A$2:$O20548,7,FALSE)</f>
        <v>Si</v>
      </c>
      <c r="I216" s="136" t="str">
        <f>VLOOKUP(E216,VIP!$A$2:$O12513,8,FALSE)</f>
        <v>Si</v>
      </c>
      <c r="J216" s="136" t="str">
        <f>VLOOKUP(E216,VIP!$A$2:$O12463,8,FALSE)</f>
        <v>Si</v>
      </c>
      <c r="K216" s="136" t="str">
        <f>VLOOKUP(E216,VIP!$A$2:$O16037,6,0)</f>
        <v>NO</v>
      </c>
      <c r="L216" s="142" t="s">
        <v>2410</v>
      </c>
      <c r="M216" s="95" t="s">
        <v>2438</v>
      </c>
      <c r="N216" s="216" t="s">
        <v>2722</v>
      </c>
      <c r="O216" s="136" t="s">
        <v>2445</v>
      </c>
      <c r="P216" s="95"/>
      <c r="Q216" s="129" t="s">
        <v>2410</v>
      </c>
    </row>
    <row r="217" spans="1:17" s="123" customFormat="1" ht="18" x14ac:dyDescent="0.25">
      <c r="A217" s="136" t="str">
        <f>VLOOKUP(E217,'LISTADO ATM'!$A$2:$C$901,3,0)</f>
        <v>ESTE</v>
      </c>
      <c r="B217" s="126" t="s">
        <v>2758</v>
      </c>
      <c r="C217" s="96">
        <v>44439.581354166665</v>
      </c>
      <c r="D217" s="96" t="s">
        <v>2441</v>
      </c>
      <c r="E217" s="126">
        <v>16</v>
      </c>
      <c r="F217" s="136" t="str">
        <f>VLOOKUP(E217,VIP!$A$2:$O15586,2,0)</f>
        <v>DRBR046</v>
      </c>
      <c r="G217" s="136" t="str">
        <f>VLOOKUP(E217,'LISTADO ATM'!$A$2:$B$900,2,0)</f>
        <v>ATM Estación Texaco Sabana de la Mar</v>
      </c>
      <c r="H217" s="136" t="str">
        <f>VLOOKUP(E217,VIP!$A$2:$O20547,7,FALSE)</f>
        <v>Si</v>
      </c>
      <c r="I217" s="136" t="str">
        <f>VLOOKUP(E217,VIP!$A$2:$O12512,8,FALSE)</f>
        <v>Si</v>
      </c>
      <c r="J217" s="136" t="str">
        <f>VLOOKUP(E217,VIP!$A$2:$O12462,8,FALSE)</f>
        <v>Si</v>
      </c>
      <c r="K217" s="136" t="str">
        <f>VLOOKUP(E217,VIP!$A$2:$O16036,6,0)</f>
        <v>NO</v>
      </c>
      <c r="L217" s="142" t="s">
        <v>2410</v>
      </c>
      <c r="M217" s="95" t="s">
        <v>2438</v>
      </c>
      <c r="N217" s="95" t="s">
        <v>2444</v>
      </c>
      <c r="O217" s="136" t="s">
        <v>2445</v>
      </c>
      <c r="P217" s="95"/>
      <c r="Q217" s="129" t="s">
        <v>2410</v>
      </c>
    </row>
    <row r="218" spans="1:17" s="123" customFormat="1" ht="18" x14ac:dyDescent="0.25">
      <c r="A218" s="136" t="str">
        <f>VLOOKUP(E218,'LISTADO ATM'!$A$2:$C$901,3,0)</f>
        <v>SUR</v>
      </c>
      <c r="B218" s="126" t="s">
        <v>2755</v>
      </c>
      <c r="C218" s="96">
        <v>44439.583773148152</v>
      </c>
      <c r="D218" s="96" t="s">
        <v>2441</v>
      </c>
      <c r="E218" s="126">
        <v>48</v>
      </c>
      <c r="F218" s="136" t="str">
        <f>VLOOKUP(E218,VIP!$A$2:$O15583,2,0)</f>
        <v>DRBR048</v>
      </c>
      <c r="G218" s="136" t="str">
        <f>VLOOKUP(E218,'LISTADO ATM'!$A$2:$B$900,2,0)</f>
        <v xml:space="preserve">ATM Autoservicio Neiba I </v>
      </c>
      <c r="H218" s="136" t="str">
        <f>VLOOKUP(E218,VIP!$A$2:$O20544,7,FALSE)</f>
        <v>Si</v>
      </c>
      <c r="I218" s="136" t="str">
        <f>VLOOKUP(E218,VIP!$A$2:$O12509,8,FALSE)</f>
        <v>Si</v>
      </c>
      <c r="J218" s="136" t="str">
        <f>VLOOKUP(E218,VIP!$A$2:$O12459,8,FALSE)</f>
        <v>Si</v>
      </c>
      <c r="K218" s="136" t="str">
        <f>VLOOKUP(E218,VIP!$A$2:$O16033,6,0)</f>
        <v>SI</v>
      </c>
      <c r="L218" s="142" t="s">
        <v>2410</v>
      </c>
      <c r="M218" s="95" t="s">
        <v>2438</v>
      </c>
      <c r="N218" s="216" t="s">
        <v>2722</v>
      </c>
      <c r="O218" s="136" t="s">
        <v>2445</v>
      </c>
      <c r="P218" s="95"/>
      <c r="Q218" s="129" t="s">
        <v>2410</v>
      </c>
    </row>
    <row r="219" spans="1:17" s="123" customFormat="1" ht="18" x14ac:dyDescent="0.25">
      <c r="A219" s="136" t="str">
        <f>VLOOKUP(E219,'LISTADO ATM'!$A$2:$C$901,3,0)</f>
        <v>NORTE</v>
      </c>
      <c r="B219" s="126" t="s">
        <v>2746</v>
      </c>
      <c r="C219" s="96">
        <v>44439.606192129628</v>
      </c>
      <c r="D219" s="96" t="s">
        <v>2460</v>
      </c>
      <c r="E219" s="126">
        <v>746</v>
      </c>
      <c r="F219" s="136" t="str">
        <f>VLOOKUP(E219,VIP!$A$2:$O15574,2,0)</f>
        <v>DRBR156</v>
      </c>
      <c r="G219" s="136" t="str">
        <f>VLOOKUP(E219,'LISTADO ATM'!$A$2:$B$900,2,0)</f>
        <v xml:space="preserve">ATM Oficina Las Terrenas </v>
      </c>
      <c r="H219" s="136" t="str">
        <f>VLOOKUP(E219,VIP!$A$2:$O20535,7,FALSE)</f>
        <v>Si</v>
      </c>
      <c r="I219" s="136" t="str">
        <f>VLOOKUP(E219,VIP!$A$2:$O12500,8,FALSE)</f>
        <v>Si</v>
      </c>
      <c r="J219" s="136" t="str">
        <f>VLOOKUP(E219,VIP!$A$2:$O12450,8,FALSE)</f>
        <v>Si</v>
      </c>
      <c r="K219" s="136" t="str">
        <f>VLOOKUP(E219,VIP!$A$2:$O16024,6,0)</f>
        <v>SI</v>
      </c>
      <c r="L219" s="142" t="s">
        <v>2410</v>
      </c>
      <c r="M219" s="95" t="s">
        <v>2438</v>
      </c>
      <c r="N219" s="95" t="s">
        <v>2444</v>
      </c>
      <c r="O219" s="136" t="s">
        <v>2461</v>
      </c>
      <c r="P219" s="95"/>
      <c r="Q219" s="129" t="s">
        <v>2410</v>
      </c>
    </row>
    <row r="220" spans="1:17" s="123" customFormat="1" ht="18" x14ac:dyDescent="0.25">
      <c r="A220" s="136" t="str">
        <f>VLOOKUP(E220,'LISTADO ATM'!$A$2:$C$901,3,0)</f>
        <v>NORTE</v>
      </c>
      <c r="B220" s="126" t="s">
        <v>2813</v>
      </c>
      <c r="C220" s="96">
        <v>44439.610092592593</v>
      </c>
      <c r="D220" s="96" t="s">
        <v>2626</v>
      </c>
      <c r="E220" s="126">
        <v>348</v>
      </c>
      <c r="F220" s="136" t="str">
        <f>VLOOKUP(E220,VIP!$A$2:$O15587,2,0)</f>
        <v>DRBR348</v>
      </c>
      <c r="G220" s="136" t="str">
        <f>VLOOKUP(E220,'LISTADO ATM'!$A$2:$B$900,2,0)</f>
        <v xml:space="preserve">ATM Oficina Las Terrenas </v>
      </c>
      <c r="H220" s="136" t="str">
        <f>VLOOKUP(E220,VIP!$A$2:$O20548,7,FALSE)</f>
        <v>N/A</v>
      </c>
      <c r="I220" s="136" t="str">
        <f>VLOOKUP(E220,VIP!$A$2:$O12513,8,FALSE)</f>
        <v>N/A</v>
      </c>
      <c r="J220" s="136" t="str">
        <f>VLOOKUP(E220,VIP!$A$2:$O12463,8,FALSE)</f>
        <v>N/A</v>
      </c>
      <c r="K220" s="136" t="str">
        <f>VLOOKUP(E220,VIP!$A$2:$O16037,6,0)</f>
        <v>N/A</v>
      </c>
      <c r="L220" s="142" t="s">
        <v>2410</v>
      </c>
      <c r="M220" s="95" t="s">
        <v>2438</v>
      </c>
      <c r="N220" s="95" t="s">
        <v>2444</v>
      </c>
      <c r="O220" s="136" t="s">
        <v>2627</v>
      </c>
      <c r="P220" s="95"/>
      <c r="Q220" s="129" t="s">
        <v>2410</v>
      </c>
    </row>
    <row r="221" spans="1:17" s="123" customFormat="1" ht="18" x14ac:dyDescent="0.25">
      <c r="A221" s="136" t="str">
        <f>VLOOKUP(E221,'LISTADO ATM'!$A$2:$C$901,3,0)</f>
        <v>DISTRITO NACIONAL</v>
      </c>
      <c r="B221" s="126" t="s">
        <v>2812</v>
      </c>
      <c r="C221" s="96">
        <v>44439.611701388887</v>
      </c>
      <c r="D221" s="96" t="s">
        <v>2441</v>
      </c>
      <c r="E221" s="126">
        <v>32</v>
      </c>
      <c r="F221" s="136" t="str">
        <f>VLOOKUP(E221,VIP!$A$2:$O15586,2,0)</f>
        <v>DRBR032</v>
      </c>
      <c r="G221" s="136" t="str">
        <f>VLOOKUP(E221,'LISTADO ATM'!$A$2:$B$900,2,0)</f>
        <v xml:space="preserve">ATM Oficina San Martín II </v>
      </c>
      <c r="H221" s="136" t="str">
        <f>VLOOKUP(E221,VIP!$A$2:$O20547,7,FALSE)</f>
        <v>Si</v>
      </c>
      <c r="I221" s="136" t="str">
        <f>VLOOKUP(E221,VIP!$A$2:$O12512,8,FALSE)</f>
        <v>Si</v>
      </c>
      <c r="J221" s="136" t="str">
        <f>VLOOKUP(E221,VIP!$A$2:$O12462,8,FALSE)</f>
        <v>Si</v>
      </c>
      <c r="K221" s="136" t="str">
        <f>VLOOKUP(E221,VIP!$A$2:$O16036,6,0)</f>
        <v>NO</v>
      </c>
      <c r="L221" s="142" t="s">
        <v>2410</v>
      </c>
      <c r="M221" s="95" t="s">
        <v>2438</v>
      </c>
      <c r="N221" s="95" t="s">
        <v>2444</v>
      </c>
      <c r="O221" s="136" t="s">
        <v>2445</v>
      </c>
      <c r="P221" s="95"/>
      <c r="Q221" s="129" t="s">
        <v>2410</v>
      </c>
    </row>
    <row r="222" spans="1:17" s="123" customFormat="1" ht="18" x14ac:dyDescent="0.25">
      <c r="A222" s="136" t="str">
        <f>VLOOKUP(E222,'LISTADO ATM'!$A$2:$C$901,3,0)</f>
        <v>NORTE</v>
      </c>
      <c r="B222" s="126" t="s">
        <v>2810</v>
      </c>
      <c r="C222" s="96">
        <v>44439.615972222222</v>
      </c>
      <c r="D222" s="96" t="s">
        <v>2626</v>
      </c>
      <c r="E222" s="126">
        <v>632</v>
      </c>
      <c r="F222" s="136" t="str">
        <f>VLOOKUP(E222,VIP!$A$2:$O15584,2,0)</f>
        <v>DRBR263</v>
      </c>
      <c r="G222" s="136" t="str">
        <f>VLOOKUP(E222,'LISTADO ATM'!$A$2:$B$900,2,0)</f>
        <v xml:space="preserve">ATM Autobanco Gurabo </v>
      </c>
      <c r="H222" s="136" t="str">
        <f>VLOOKUP(E222,VIP!$A$2:$O20545,7,FALSE)</f>
        <v>Si</v>
      </c>
      <c r="I222" s="136" t="str">
        <f>VLOOKUP(E222,VIP!$A$2:$O12510,8,FALSE)</f>
        <v>Si</v>
      </c>
      <c r="J222" s="136" t="str">
        <f>VLOOKUP(E222,VIP!$A$2:$O12460,8,FALSE)</f>
        <v>Si</v>
      </c>
      <c r="K222" s="136" t="str">
        <f>VLOOKUP(E222,VIP!$A$2:$O16034,6,0)</f>
        <v>NO</v>
      </c>
      <c r="L222" s="142" t="s">
        <v>2410</v>
      </c>
      <c r="M222" s="95" t="s">
        <v>2438</v>
      </c>
      <c r="N222" s="95" t="s">
        <v>2444</v>
      </c>
      <c r="O222" s="136" t="s">
        <v>2627</v>
      </c>
      <c r="P222" s="95"/>
      <c r="Q222" s="129" t="s">
        <v>2410</v>
      </c>
    </row>
    <row r="223" spans="1:17" s="123" customFormat="1" ht="18" x14ac:dyDescent="0.25">
      <c r="A223" s="136" t="str">
        <f>VLOOKUP(E223,'LISTADO ATM'!$A$2:$C$901,3,0)</f>
        <v>DISTRITO NACIONAL</v>
      </c>
      <c r="B223" s="126" t="s">
        <v>2808</v>
      </c>
      <c r="C223" s="96">
        <v>44439.627905092595</v>
      </c>
      <c r="D223" s="96" t="s">
        <v>2441</v>
      </c>
      <c r="E223" s="126">
        <v>815</v>
      </c>
      <c r="F223" s="136" t="str">
        <f>VLOOKUP(E223,VIP!$A$2:$O15582,2,0)</f>
        <v>DRBR24A</v>
      </c>
      <c r="G223" s="136" t="str">
        <f>VLOOKUP(E223,'LISTADO ATM'!$A$2:$B$900,2,0)</f>
        <v xml:space="preserve">ATM Oficina Atalaya del Mar </v>
      </c>
      <c r="H223" s="136" t="str">
        <f>VLOOKUP(E223,VIP!$A$2:$O20543,7,FALSE)</f>
        <v>Si</v>
      </c>
      <c r="I223" s="136" t="str">
        <f>VLOOKUP(E223,VIP!$A$2:$O12508,8,FALSE)</f>
        <v>Si</v>
      </c>
      <c r="J223" s="136" t="str">
        <f>VLOOKUP(E223,VIP!$A$2:$O12458,8,FALSE)</f>
        <v>Si</v>
      </c>
      <c r="K223" s="136" t="str">
        <f>VLOOKUP(E223,VIP!$A$2:$O16032,6,0)</f>
        <v>SI</v>
      </c>
      <c r="L223" s="142" t="s">
        <v>2410</v>
      </c>
      <c r="M223" s="95" t="s">
        <v>2438</v>
      </c>
      <c r="N223" s="95" t="s">
        <v>2444</v>
      </c>
      <c r="O223" s="136" t="s">
        <v>2445</v>
      </c>
      <c r="P223" s="95"/>
      <c r="Q223" s="129" t="s">
        <v>2410</v>
      </c>
    </row>
    <row r="224" spans="1:17" s="123" customFormat="1" ht="18" x14ac:dyDescent="0.25">
      <c r="A224" s="136" t="str">
        <f>VLOOKUP(E224,'LISTADO ATM'!$A$2:$C$901,3,0)</f>
        <v>ESTE</v>
      </c>
      <c r="B224" s="126">
        <v>3336005527</v>
      </c>
      <c r="C224" s="96">
        <v>44437.514201388891</v>
      </c>
      <c r="D224" s="96" t="s">
        <v>2174</v>
      </c>
      <c r="E224" s="126">
        <v>104</v>
      </c>
      <c r="F224" s="136" t="str">
        <f>VLOOKUP(E224,VIP!$A$2:$O15604,2,0)</f>
        <v>DRBR104</v>
      </c>
      <c r="G224" s="136" t="str">
        <f>VLOOKUP(E224,'LISTADO ATM'!$A$2:$B$900,2,0)</f>
        <v xml:space="preserve">ATM Jumbo Higuey </v>
      </c>
      <c r="H224" s="136" t="str">
        <f>VLOOKUP(E224,VIP!$A$2:$O20565,7,FALSE)</f>
        <v>Si</v>
      </c>
      <c r="I224" s="136" t="str">
        <f>VLOOKUP(E224,VIP!$A$2:$O12530,8,FALSE)</f>
        <v>Si</v>
      </c>
      <c r="J224" s="136" t="str">
        <f>VLOOKUP(E224,VIP!$A$2:$O12480,8,FALSE)</f>
        <v>Si</v>
      </c>
      <c r="K224" s="136" t="str">
        <f>VLOOKUP(E224,VIP!$A$2:$O16054,6,0)</f>
        <v>NO</v>
      </c>
      <c r="L224" s="142" t="s">
        <v>2456</v>
      </c>
      <c r="M224" s="95" t="s">
        <v>2438</v>
      </c>
      <c r="N224" s="95" t="s">
        <v>2444</v>
      </c>
      <c r="O224" s="136" t="s">
        <v>2446</v>
      </c>
      <c r="P224" s="136"/>
      <c r="Q224" s="129" t="s">
        <v>2456</v>
      </c>
    </row>
    <row r="225" spans="1:17" s="123" customFormat="1" ht="18" x14ac:dyDescent="0.25">
      <c r="A225" s="136" t="str">
        <f>VLOOKUP(E225,'LISTADO ATM'!$A$2:$C$901,3,0)</f>
        <v>SUR</v>
      </c>
      <c r="B225" s="126">
        <v>3336006843</v>
      </c>
      <c r="C225" s="96">
        <v>44438.612812500003</v>
      </c>
      <c r="D225" s="96" t="s">
        <v>2174</v>
      </c>
      <c r="E225" s="126">
        <v>584</v>
      </c>
      <c r="F225" s="136" t="str">
        <f>VLOOKUP(E225,VIP!$A$2:$O15566,2,0)</f>
        <v>DRBR404</v>
      </c>
      <c r="G225" s="136" t="str">
        <f>VLOOKUP(E225,'LISTADO ATM'!$A$2:$B$900,2,0)</f>
        <v xml:space="preserve">ATM Oficina San Cristóbal I </v>
      </c>
      <c r="H225" s="136" t="str">
        <f>VLOOKUP(E225,VIP!$A$2:$O20527,7,FALSE)</f>
        <v>Si</v>
      </c>
      <c r="I225" s="136" t="str">
        <f>VLOOKUP(E225,VIP!$A$2:$O12492,8,FALSE)</f>
        <v>Si</v>
      </c>
      <c r="J225" s="136" t="str">
        <f>VLOOKUP(E225,VIP!$A$2:$O12442,8,FALSE)</f>
        <v>Si</v>
      </c>
      <c r="K225" s="136" t="str">
        <f>VLOOKUP(E225,VIP!$A$2:$O16016,6,0)</f>
        <v>SI</v>
      </c>
      <c r="L225" s="142" t="s">
        <v>2456</v>
      </c>
      <c r="M225" s="95" t="s">
        <v>2438</v>
      </c>
      <c r="N225" s="95" t="s">
        <v>2444</v>
      </c>
      <c r="O225" s="136" t="s">
        <v>2446</v>
      </c>
      <c r="P225" s="95"/>
      <c r="Q225" s="129" t="s">
        <v>2456</v>
      </c>
    </row>
    <row r="226" spans="1:17" s="123" customFormat="1" ht="18" x14ac:dyDescent="0.25">
      <c r="A226" s="136" t="str">
        <f>VLOOKUP(E226,'LISTADO ATM'!$A$2:$C$901,3,0)</f>
        <v>DISTRITO NACIONAL</v>
      </c>
      <c r="B226" s="126">
        <v>3336007156</v>
      </c>
      <c r="C226" s="96">
        <v>44438.697685185187</v>
      </c>
      <c r="D226" s="96" t="s">
        <v>2174</v>
      </c>
      <c r="E226" s="126">
        <v>697</v>
      </c>
      <c r="F226" s="136" t="str">
        <f>VLOOKUP(E226,VIP!$A$2:$O15575,2,0)</f>
        <v>DRBR697</v>
      </c>
      <c r="G226" s="136" t="str">
        <f>VLOOKUP(E226,'LISTADO ATM'!$A$2:$B$900,2,0)</f>
        <v>ATM Hipermercado Olé Ciudad Juan Bosch</v>
      </c>
      <c r="H226" s="136" t="str">
        <f>VLOOKUP(E226,VIP!$A$2:$O20536,7,FALSE)</f>
        <v>Si</v>
      </c>
      <c r="I226" s="136" t="str">
        <f>VLOOKUP(E226,VIP!$A$2:$O12501,8,FALSE)</f>
        <v>Si</v>
      </c>
      <c r="J226" s="136" t="str">
        <f>VLOOKUP(E226,VIP!$A$2:$O12451,8,FALSE)</f>
        <v>Si</v>
      </c>
      <c r="K226" s="136" t="str">
        <f>VLOOKUP(E226,VIP!$A$2:$O16025,6,0)</f>
        <v>NO</v>
      </c>
      <c r="L226" s="142" t="s">
        <v>2456</v>
      </c>
      <c r="M226" s="95" t="s">
        <v>2438</v>
      </c>
      <c r="N226" s="95" t="s">
        <v>2444</v>
      </c>
      <c r="O226" s="136" t="s">
        <v>2446</v>
      </c>
      <c r="P226" s="95"/>
      <c r="Q226" s="129" t="s">
        <v>2456</v>
      </c>
    </row>
    <row r="227" spans="1:17" s="123" customFormat="1" ht="18" x14ac:dyDescent="0.25">
      <c r="A227" s="136" t="str">
        <f>VLOOKUP(E227,'LISTADO ATM'!$A$2:$C$901,3,0)</f>
        <v>SUR</v>
      </c>
      <c r="B227" s="126">
        <v>3336007396</v>
      </c>
      <c r="C227" s="96">
        <v>44438.900173611109</v>
      </c>
      <c r="D227" s="96" t="s">
        <v>2174</v>
      </c>
      <c r="E227" s="126">
        <v>356</v>
      </c>
      <c r="F227" s="136" t="str">
        <f>VLOOKUP(E227,VIP!$A$2:$O15582,2,0)</f>
        <v>DRBR356</v>
      </c>
      <c r="G227" s="136" t="str">
        <f>VLOOKUP(E227,'LISTADO ATM'!$A$2:$B$900,2,0)</f>
        <v xml:space="preserve">ATM Estación Sigma (San Cristóbal) </v>
      </c>
      <c r="H227" s="136" t="str">
        <f>VLOOKUP(E227,VIP!$A$2:$O20543,7,FALSE)</f>
        <v>Si</v>
      </c>
      <c r="I227" s="136" t="str">
        <f>VLOOKUP(E227,VIP!$A$2:$O12508,8,FALSE)</f>
        <v>Si</v>
      </c>
      <c r="J227" s="136" t="str">
        <f>VLOOKUP(E227,VIP!$A$2:$O12458,8,FALSE)</f>
        <v>Si</v>
      </c>
      <c r="K227" s="136" t="str">
        <f>VLOOKUP(E227,VIP!$A$2:$O16032,6,0)</f>
        <v>NO</v>
      </c>
      <c r="L227" s="142" t="s">
        <v>2456</v>
      </c>
      <c r="M227" s="95" t="s">
        <v>2438</v>
      </c>
      <c r="N227" s="95" t="s">
        <v>2444</v>
      </c>
      <c r="O227" s="136" t="s">
        <v>2446</v>
      </c>
      <c r="P227" s="95"/>
      <c r="Q227" s="129" t="s">
        <v>2456</v>
      </c>
    </row>
    <row r="228" spans="1:17" s="123" customFormat="1" ht="18" x14ac:dyDescent="0.25">
      <c r="A228" s="136" t="str">
        <f>VLOOKUP(E228,'LISTADO ATM'!$A$2:$C$901,3,0)</f>
        <v>NORTE</v>
      </c>
      <c r="B228" s="126">
        <v>3336007426</v>
      </c>
      <c r="C228" s="96">
        <v>44438.949502314812</v>
      </c>
      <c r="D228" s="96" t="s">
        <v>2175</v>
      </c>
      <c r="E228" s="126">
        <v>332</v>
      </c>
      <c r="F228" s="136" t="str">
        <f>VLOOKUP(E228,VIP!$A$2:$O15574,2,0)</f>
        <v>DRBR332</v>
      </c>
      <c r="G228" s="136" t="str">
        <f>VLOOKUP(E228,'LISTADO ATM'!$A$2:$B$900,2,0)</f>
        <v>ATM Estación Sigma (Cotuí)</v>
      </c>
      <c r="H228" s="136" t="str">
        <f>VLOOKUP(E228,VIP!$A$2:$O20535,7,FALSE)</f>
        <v>Si</v>
      </c>
      <c r="I228" s="136" t="str">
        <f>VLOOKUP(E228,VIP!$A$2:$O12500,8,FALSE)</f>
        <v>Si</v>
      </c>
      <c r="J228" s="136" t="str">
        <f>VLOOKUP(E228,VIP!$A$2:$O12450,8,FALSE)</f>
        <v>Si</v>
      </c>
      <c r="K228" s="136" t="str">
        <f>VLOOKUP(E228,VIP!$A$2:$O16024,6,0)</f>
        <v>NO</v>
      </c>
      <c r="L228" s="142" t="s">
        <v>2456</v>
      </c>
      <c r="M228" s="95" t="s">
        <v>2438</v>
      </c>
      <c r="N228" s="95" t="s">
        <v>2444</v>
      </c>
      <c r="O228" s="136" t="s">
        <v>2630</v>
      </c>
      <c r="P228" s="95"/>
      <c r="Q228" s="129" t="s">
        <v>2456</v>
      </c>
    </row>
    <row r="229" spans="1:17" s="123" customFormat="1" ht="18" x14ac:dyDescent="0.25">
      <c r="A229" s="136" t="str">
        <f>VLOOKUP(E229,'LISTADO ATM'!$A$2:$C$901,3,0)</f>
        <v>DISTRITO NACIONAL</v>
      </c>
      <c r="B229" s="126" t="s">
        <v>2701</v>
      </c>
      <c r="C229" s="96">
        <v>44439.417650462965</v>
      </c>
      <c r="D229" s="96" t="s">
        <v>2174</v>
      </c>
      <c r="E229" s="126">
        <v>850</v>
      </c>
      <c r="F229" s="136" t="str">
        <f>VLOOKUP(E229,VIP!$A$2:$O15580,2,0)</f>
        <v>DRBR850</v>
      </c>
      <c r="G229" s="136" t="str">
        <f>VLOOKUP(E229,'LISTADO ATM'!$A$2:$B$900,2,0)</f>
        <v xml:space="preserve">ATM Hotel Be Live Hamaca </v>
      </c>
      <c r="H229" s="136" t="str">
        <f>VLOOKUP(E229,VIP!$A$2:$O20541,7,FALSE)</f>
        <v>Si</v>
      </c>
      <c r="I229" s="136" t="str">
        <f>VLOOKUP(E229,VIP!$A$2:$O12506,8,FALSE)</f>
        <v>Si</v>
      </c>
      <c r="J229" s="136" t="str">
        <f>VLOOKUP(E229,VIP!$A$2:$O12456,8,FALSE)</f>
        <v>Si</v>
      </c>
      <c r="K229" s="136" t="str">
        <f>VLOOKUP(E229,VIP!$A$2:$O16030,6,0)</f>
        <v>NO</v>
      </c>
      <c r="L229" s="142" t="s">
        <v>2456</v>
      </c>
      <c r="M229" s="95" t="s">
        <v>2438</v>
      </c>
      <c r="N229" s="95" t="s">
        <v>2444</v>
      </c>
      <c r="O229" s="136" t="s">
        <v>2446</v>
      </c>
      <c r="P229" s="95" t="s">
        <v>2745</v>
      </c>
      <c r="Q229" s="129" t="s">
        <v>2456</v>
      </c>
    </row>
    <row r="230" spans="1:17" s="123" customFormat="1" ht="18" x14ac:dyDescent="0.25">
      <c r="A230" s="136" t="str">
        <f>VLOOKUP(E230,'LISTADO ATM'!$A$2:$C$901,3,0)</f>
        <v>DISTRITO NACIONAL</v>
      </c>
      <c r="B230" s="126" t="s">
        <v>2700</v>
      </c>
      <c r="C230" s="96">
        <v>44439.418611111112</v>
      </c>
      <c r="D230" s="96" t="s">
        <v>2174</v>
      </c>
      <c r="E230" s="126">
        <v>153</v>
      </c>
      <c r="F230" s="136" t="str">
        <f>VLOOKUP(E230,VIP!$A$2:$O15579,2,0)</f>
        <v>DRBR153</v>
      </c>
      <c r="G230" s="136" t="str">
        <f>VLOOKUP(E230,'LISTADO ATM'!$A$2:$B$900,2,0)</f>
        <v xml:space="preserve">ATM Rehabilitación </v>
      </c>
      <c r="H230" s="136" t="str">
        <f>VLOOKUP(E230,VIP!$A$2:$O20540,7,FALSE)</f>
        <v>No</v>
      </c>
      <c r="I230" s="136" t="str">
        <f>VLOOKUP(E230,VIP!$A$2:$O12505,8,FALSE)</f>
        <v>No</v>
      </c>
      <c r="J230" s="136" t="str">
        <f>VLOOKUP(E230,VIP!$A$2:$O12455,8,FALSE)</f>
        <v>No</v>
      </c>
      <c r="K230" s="136" t="str">
        <f>VLOOKUP(E230,VIP!$A$2:$O16029,6,0)</f>
        <v>NO</v>
      </c>
      <c r="L230" s="142" t="s">
        <v>2456</v>
      </c>
      <c r="M230" s="95" t="s">
        <v>2438</v>
      </c>
      <c r="N230" s="95" t="s">
        <v>2444</v>
      </c>
      <c r="O230" s="136" t="s">
        <v>2446</v>
      </c>
      <c r="P230" s="95" t="s">
        <v>2745</v>
      </c>
      <c r="Q230" s="129" t="s">
        <v>2456</v>
      </c>
    </row>
    <row r="231" spans="1:17" s="123" customFormat="1" ht="18" x14ac:dyDescent="0.25">
      <c r="A231" s="136" t="str">
        <f>VLOOKUP(E231,'LISTADO ATM'!$A$2:$C$901,3,0)</f>
        <v>DISTRITO NACIONAL</v>
      </c>
      <c r="B231" s="126" t="s">
        <v>2770</v>
      </c>
      <c r="C231" s="96">
        <v>44439.479861111111</v>
      </c>
      <c r="D231" s="96" t="s">
        <v>2174</v>
      </c>
      <c r="E231" s="126">
        <v>525</v>
      </c>
      <c r="F231" s="136" t="str">
        <f>VLOOKUP(E231,VIP!$A$2:$O15598,2,0)</f>
        <v>DRBR525</v>
      </c>
      <c r="G231" s="136" t="str">
        <f>VLOOKUP(E231,'LISTADO ATM'!$A$2:$B$900,2,0)</f>
        <v>ATM S/M Bravo Las Americas</v>
      </c>
      <c r="H231" s="136" t="str">
        <f>VLOOKUP(E231,VIP!$A$2:$O20559,7,FALSE)</f>
        <v>Si</v>
      </c>
      <c r="I231" s="136" t="str">
        <f>VLOOKUP(E231,VIP!$A$2:$O12524,8,FALSE)</f>
        <v>Si</v>
      </c>
      <c r="J231" s="136" t="str">
        <f>VLOOKUP(E231,VIP!$A$2:$O12474,8,FALSE)</f>
        <v>Si</v>
      </c>
      <c r="K231" s="136" t="str">
        <f>VLOOKUP(E231,VIP!$A$2:$O16048,6,0)</f>
        <v>NO</v>
      </c>
      <c r="L231" s="142" t="s">
        <v>2456</v>
      </c>
      <c r="M231" s="95" t="s">
        <v>2438</v>
      </c>
      <c r="N231" s="95" t="s">
        <v>2625</v>
      </c>
      <c r="O231" s="136" t="s">
        <v>2446</v>
      </c>
      <c r="P231" s="95"/>
      <c r="Q231" s="129" t="s">
        <v>2456</v>
      </c>
    </row>
    <row r="232" spans="1:17" s="123" customFormat="1" ht="18" x14ac:dyDescent="0.25">
      <c r="A232" s="136" t="str">
        <f>VLOOKUP(E232,'LISTADO ATM'!$A$2:$C$901,3,0)</f>
        <v>DISTRITO NACIONAL</v>
      </c>
      <c r="B232" s="126" t="s">
        <v>2751</v>
      </c>
      <c r="C232" s="96">
        <v>44439.589166666665</v>
      </c>
      <c r="D232" s="96" t="s">
        <v>2174</v>
      </c>
      <c r="E232" s="126">
        <v>983</v>
      </c>
      <c r="F232" s="136" t="str">
        <f>VLOOKUP(E232,VIP!$A$2:$O15579,2,0)</f>
        <v>DRBR983</v>
      </c>
      <c r="G232" s="136" t="str">
        <f>VLOOKUP(E232,'LISTADO ATM'!$A$2:$B$900,2,0)</f>
        <v xml:space="preserve">ATM Bravo República de Colombia </v>
      </c>
      <c r="H232" s="136" t="str">
        <f>VLOOKUP(E232,VIP!$A$2:$O20540,7,FALSE)</f>
        <v>Si</v>
      </c>
      <c r="I232" s="136" t="str">
        <f>VLOOKUP(E232,VIP!$A$2:$O12505,8,FALSE)</f>
        <v>No</v>
      </c>
      <c r="J232" s="136" t="str">
        <f>VLOOKUP(E232,VIP!$A$2:$O12455,8,FALSE)</f>
        <v>No</v>
      </c>
      <c r="K232" s="136" t="str">
        <f>VLOOKUP(E232,VIP!$A$2:$O16029,6,0)</f>
        <v>NO</v>
      </c>
      <c r="L232" s="142" t="s">
        <v>2456</v>
      </c>
      <c r="M232" s="95" t="s">
        <v>2438</v>
      </c>
      <c r="N232" s="95" t="s">
        <v>2444</v>
      </c>
      <c r="O232" s="136" t="s">
        <v>2446</v>
      </c>
      <c r="P232" s="95"/>
      <c r="Q232" s="129" t="s">
        <v>2456</v>
      </c>
    </row>
    <row r="233" spans="1:17" s="123" customFormat="1" ht="18" x14ac:dyDescent="0.25">
      <c r="A233" s="136" t="str">
        <f>VLOOKUP(E233,'LISTADO ATM'!$A$2:$C$901,3,0)</f>
        <v>NORTE</v>
      </c>
      <c r="B233" s="126" t="s">
        <v>2750</v>
      </c>
      <c r="C233" s="96">
        <v>44439.594317129631</v>
      </c>
      <c r="D233" s="96" t="s">
        <v>2175</v>
      </c>
      <c r="E233" s="126">
        <v>857</v>
      </c>
      <c r="F233" s="136" t="str">
        <f>VLOOKUP(E233,VIP!$A$2:$O15578,2,0)</f>
        <v>DRBR857</v>
      </c>
      <c r="G233" s="136" t="str">
        <f>VLOOKUP(E233,'LISTADO ATM'!$A$2:$B$900,2,0)</f>
        <v xml:space="preserve">ATM Oficina Los Alamos </v>
      </c>
      <c r="H233" s="136" t="str">
        <f>VLOOKUP(E233,VIP!$A$2:$O20539,7,FALSE)</f>
        <v>Si</v>
      </c>
      <c r="I233" s="136" t="str">
        <f>VLOOKUP(E233,VIP!$A$2:$O12504,8,FALSE)</f>
        <v>Si</v>
      </c>
      <c r="J233" s="136" t="str">
        <f>VLOOKUP(E233,VIP!$A$2:$O12454,8,FALSE)</f>
        <v>Si</v>
      </c>
      <c r="K233" s="136" t="str">
        <f>VLOOKUP(E233,VIP!$A$2:$O16028,6,0)</f>
        <v>NO</v>
      </c>
      <c r="L233" s="142" t="s">
        <v>2456</v>
      </c>
      <c r="M233" s="95" t="s">
        <v>2438</v>
      </c>
      <c r="N233" s="95" t="s">
        <v>2444</v>
      </c>
      <c r="O233" s="136" t="s">
        <v>2581</v>
      </c>
      <c r="P233" s="95"/>
      <c r="Q233" s="129" t="s">
        <v>2456</v>
      </c>
    </row>
    <row r="1032176" spans="16:16" ht="18" x14ac:dyDescent="0.25">
      <c r="P1032176" s="110"/>
    </row>
  </sheetData>
  <autoFilter ref="A4:Q30">
    <sortState ref="A5:Q233">
      <sortCondition ref="M4:M30"/>
    </sortState>
  </autoFilter>
  <sortState ref="C107:C111">
    <sortCondition ref="C115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5"/>
  <sheetViews>
    <sheetView zoomScale="70" zoomScaleNormal="70" workbookViewId="0">
      <selection activeCell="H17" sqref="H17"/>
    </sheetView>
  </sheetViews>
  <sheetFormatPr defaultColWidth="23.42578125" defaultRowHeight="15" x14ac:dyDescent="0.25"/>
  <cols>
    <col min="1" max="1" width="26.42578125" style="114" bestFit="1" customWidth="1"/>
    <col min="2" max="2" width="20.42578125" style="117" customWidth="1"/>
    <col min="3" max="3" width="61.42578125" style="114" customWidth="1"/>
    <col min="4" max="4" width="40.7109375" style="114" customWidth="1"/>
    <col min="5" max="5" width="15.140625" style="69" customWidth="1"/>
    <col min="6" max="6" width="29.42578125" style="82" bestFit="1" customWidth="1"/>
    <col min="7" max="7" width="6.85546875" style="82" bestFit="1" customWidth="1"/>
    <col min="8" max="8" width="54.140625" style="82" bestFit="1" customWidth="1"/>
    <col min="9" max="9" width="5.28515625" style="82" bestFit="1" customWidth="1"/>
    <col min="10" max="10" width="22.28515625" style="82" bestFit="1" customWidth="1"/>
    <col min="11" max="11" width="3.7109375" style="82" bestFit="1" customWidth="1"/>
    <col min="12" max="16384" width="23.42578125" style="82"/>
  </cols>
  <sheetData>
    <row r="1" spans="1:11" ht="25.5" customHeight="1" x14ac:dyDescent="0.25">
      <c r="A1" s="199" t="s">
        <v>2144</v>
      </c>
      <c r="B1" s="200"/>
      <c r="C1" s="200"/>
      <c r="D1" s="200"/>
      <c r="E1" s="201"/>
      <c r="F1" s="197" t="s">
        <v>2538</v>
      </c>
      <c r="G1" s="198"/>
      <c r="H1" s="100">
        <f>COUNTIF(A:E,"2 Gavetas Vacías + 1 Fallando")</f>
        <v>2</v>
      </c>
      <c r="I1" s="100">
        <f>COUNTIF(A:E,("3 Gavetas Vacías"))</f>
        <v>7</v>
      </c>
      <c r="J1" s="123">
        <f>COUNTIF(A:E,"2 Gavetas Fallando + 1 Vacia")</f>
        <v>0</v>
      </c>
      <c r="K1" s="123"/>
    </row>
    <row r="2" spans="1:11" ht="25.5" customHeight="1" x14ac:dyDescent="0.25">
      <c r="A2" s="202" t="s">
        <v>2620</v>
      </c>
      <c r="B2" s="203"/>
      <c r="C2" s="203"/>
      <c r="D2" s="203"/>
      <c r="E2" s="204"/>
      <c r="F2" s="99" t="s">
        <v>2537</v>
      </c>
      <c r="G2" s="98">
        <f>G3+G4</f>
        <v>229</v>
      </c>
      <c r="H2" s="99" t="s">
        <v>2547</v>
      </c>
      <c r="I2" s="98">
        <f>COUNTIF(A:E,"Abastecido")</f>
        <v>59</v>
      </c>
      <c r="J2" s="99" t="s">
        <v>2564</v>
      </c>
      <c r="K2" s="98">
        <f>COUNTIF(REPORTE!A:Q,"REINICIO FALLIDO")</f>
        <v>3</v>
      </c>
    </row>
    <row r="3" spans="1:11" ht="15" customHeight="1" x14ac:dyDescent="0.25">
      <c r="A3" s="190"/>
      <c r="B3" s="186"/>
      <c r="C3" s="191"/>
      <c r="D3" s="191"/>
      <c r="E3" s="192"/>
      <c r="F3" s="99" t="s">
        <v>2536</v>
      </c>
      <c r="G3" s="98">
        <f>COUNTIF(REPORTE!A:Q,"fuera de Servicio")</f>
        <v>110</v>
      </c>
      <c r="H3" s="99" t="s">
        <v>2543</v>
      </c>
      <c r="I3" s="98">
        <f>COUNTIF(A:E,"Gavetas Vacías + Gavetas Fallando")</f>
        <v>18</v>
      </c>
      <c r="J3" s="99" t="s">
        <v>2565</v>
      </c>
      <c r="K3" s="98">
        <f>COUNTIF(REPORTE!A:Q,"CARGA FALLIDA")</f>
        <v>0</v>
      </c>
    </row>
    <row r="4" spans="1:11" ht="18.75" thickBot="1" x14ac:dyDescent="0.3">
      <c r="A4" s="143" t="s">
        <v>2406</v>
      </c>
      <c r="B4" s="132">
        <v>44438.708333333336</v>
      </c>
      <c r="C4" s="193"/>
      <c r="D4" s="193"/>
      <c r="E4" s="194"/>
      <c r="F4" s="99" t="s">
        <v>2533</v>
      </c>
      <c r="G4" s="98">
        <f>COUNTIF(REPORTE!A:Q,"En Servicio")</f>
        <v>119</v>
      </c>
      <c r="H4" s="99" t="s">
        <v>2546</v>
      </c>
      <c r="I4" s="98">
        <f>COUNTIF(A:E,"Solucionado")</f>
        <v>6</v>
      </c>
      <c r="J4" s="99" t="s">
        <v>2566</v>
      </c>
      <c r="K4" s="98">
        <f>COUNTIF(REPORTE!A:Q,"PRINTER ")</f>
        <v>0</v>
      </c>
    </row>
    <row r="5" spans="1:11" ht="18.75" thickBot="1" x14ac:dyDescent="0.3">
      <c r="A5" s="143" t="s">
        <v>2407</v>
      </c>
      <c r="B5" s="132">
        <v>44439.25</v>
      </c>
      <c r="C5" s="193"/>
      <c r="D5" s="193"/>
      <c r="E5" s="194"/>
      <c r="F5" s="99" t="s">
        <v>2534</v>
      </c>
      <c r="G5" s="98">
        <f>COUNTIF(REPORTE!A:Q,"REINICIO EXITOSO")</f>
        <v>2</v>
      </c>
      <c r="H5" s="99" t="s">
        <v>2540</v>
      </c>
      <c r="I5" s="98">
        <f>I1+H1+J1</f>
        <v>9</v>
      </c>
      <c r="J5" s="123"/>
      <c r="K5" s="123"/>
    </row>
    <row r="6" spans="1:11" ht="15" customHeight="1" x14ac:dyDescent="0.25">
      <c r="A6" s="172"/>
      <c r="B6" s="173"/>
      <c r="C6" s="195"/>
      <c r="D6" s="195"/>
      <c r="E6" s="196"/>
      <c r="F6" s="99" t="s">
        <v>2535</v>
      </c>
      <c r="G6" s="98">
        <f>COUNTIF(REPORTE!A:Q,"CARGA EXITOSA")</f>
        <v>4</v>
      </c>
      <c r="H6" s="99" t="s">
        <v>2544</v>
      </c>
      <c r="I6" s="98">
        <f>COUNTIF(A:E,"GAVETA DE RECHAZO LLENA")</f>
        <v>2</v>
      </c>
      <c r="J6" s="123"/>
      <c r="K6" s="123"/>
    </row>
    <row r="7" spans="1:11" ht="18" customHeight="1" thickBot="1" x14ac:dyDescent="0.3">
      <c r="A7" s="175" t="s">
        <v>2568</v>
      </c>
      <c r="B7" s="176"/>
      <c r="C7" s="176"/>
      <c r="D7" s="176"/>
      <c r="E7" s="177"/>
      <c r="F7" s="99" t="s">
        <v>2539</v>
      </c>
      <c r="G7" s="98">
        <f>COUNTIF(A:E,"Sin Efectivo")</f>
        <v>59</v>
      </c>
      <c r="H7" s="99" t="s">
        <v>2545</v>
      </c>
      <c r="I7" s="98">
        <f>COUNTIF(A:E,"GAVETA DE DEPOSITO LLENA")</f>
        <v>2</v>
      </c>
      <c r="J7" s="123"/>
      <c r="K7" s="123"/>
    </row>
    <row r="8" spans="1:11" ht="18" x14ac:dyDescent="0.25">
      <c r="A8" s="134" t="s">
        <v>15</v>
      </c>
      <c r="B8" s="134" t="s">
        <v>2408</v>
      </c>
      <c r="C8" s="134" t="s">
        <v>46</v>
      </c>
      <c r="D8" s="178" t="s">
        <v>2411</v>
      </c>
      <c r="E8" s="179" t="s">
        <v>2409</v>
      </c>
    </row>
    <row r="9" spans="1:11" s="108" customFormat="1" ht="18" x14ac:dyDescent="0.25">
      <c r="A9" s="131" t="str">
        <f>VLOOKUP(B9,'[1]LISTADO ATM'!$A$2:$C$922,3,0)</f>
        <v>DISTRITO NACIONAL</v>
      </c>
      <c r="B9" s="136">
        <v>414</v>
      </c>
      <c r="C9" s="131" t="str">
        <f>VLOOKUP(B9,'[1]LISTADO ATM'!$A$2:$B$922,2,0)</f>
        <v>ATM Villa Francisca II</v>
      </c>
      <c r="D9" s="137" t="s">
        <v>2628</v>
      </c>
      <c r="E9" s="144">
        <v>3336007238</v>
      </c>
    </row>
    <row r="10" spans="1:11" s="108" customFormat="1" ht="18" x14ac:dyDescent="0.25">
      <c r="A10" s="131" t="str">
        <f>VLOOKUP(B10,'[1]LISTADO ATM'!$A$2:$C$922,3,0)</f>
        <v>NORTE</v>
      </c>
      <c r="B10" s="136">
        <v>351</v>
      </c>
      <c r="C10" s="131" t="str">
        <f>VLOOKUP(B10,'[1]LISTADO ATM'!$A$2:$B$922,2,0)</f>
        <v xml:space="preserve">ATM S/M José Luís (Puerto Plata) </v>
      </c>
      <c r="D10" s="137" t="s">
        <v>2628</v>
      </c>
      <c r="E10" s="144">
        <v>3336007415</v>
      </c>
    </row>
    <row r="11" spans="1:11" s="108" customFormat="1" ht="18" x14ac:dyDescent="0.25">
      <c r="A11" s="131" t="str">
        <f>VLOOKUP(B11,'[1]LISTADO ATM'!$A$2:$C$922,3,0)</f>
        <v>NORTE</v>
      </c>
      <c r="B11" s="136">
        <v>950</v>
      </c>
      <c r="C11" s="131" t="str">
        <f>VLOOKUP(B11,'[1]LISTADO ATM'!$A$2:$B$922,2,0)</f>
        <v xml:space="preserve">ATM Oficina Monterrico </v>
      </c>
      <c r="D11" s="137" t="s">
        <v>2628</v>
      </c>
      <c r="E11" s="144">
        <v>3336007463</v>
      </c>
    </row>
    <row r="12" spans="1:11" s="108" customFormat="1" ht="18" customHeight="1" x14ac:dyDescent="0.25">
      <c r="A12" s="131" t="str">
        <f>VLOOKUP(B12,'[1]LISTADO ATM'!$A$2:$C$922,3,0)</f>
        <v>NORTE</v>
      </c>
      <c r="B12" s="136">
        <v>605</v>
      </c>
      <c r="C12" s="131" t="str">
        <f>VLOOKUP(B12,'[1]LISTADO ATM'!$A$2:$B$922,2,0)</f>
        <v xml:space="preserve">ATM Oficina Bonao I </v>
      </c>
      <c r="D12" s="137" t="s">
        <v>2628</v>
      </c>
      <c r="E12" s="144">
        <v>3336007425</v>
      </c>
    </row>
    <row r="13" spans="1:11" s="108" customFormat="1" ht="18" customHeight="1" x14ac:dyDescent="0.25">
      <c r="A13" s="131" t="str">
        <f>VLOOKUP(B13,'[1]LISTADO ATM'!$A$2:$C$922,3,0)</f>
        <v>ESTE</v>
      </c>
      <c r="B13" s="136">
        <v>114</v>
      </c>
      <c r="C13" s="131" t="str">
        <f>VLOOKUP(B13,'[1]LISTADO ATM'!$A$2:$B$922,2,0)</f>
        <v xml:space="preserve">ATM Oficina Hato Mayor </v>
      </c>
      <c r="D13" s="137" t="s">
        <v>2628</v>
      </c>
      <c r="E13" s="144">
        <v>3336007420</v>
      </c>
    </row>
    <row r="14" spans="1:11" s="108" customFormat="1" ht="18" customHeight="1" x14ac:dyDescent="0.25">
      <c r="A14" s="131" t="str">
        <f>VLOOKUP(B14,'[1]LISTADO ATM'!$A$2:$C$922,3,0)</f>
        <v>ESTE</v>
      </c>
      <c r="B14" s="136">
        <v>211</v>
      </c>
      <c r="C14" s="131" t="str">
        <f>VLOOKUP(B14,'[1]LISTADO ATM'!$A$2:$B$922,2,0)</f>
        <v xml:space="preserve">ATM Oficina La Romana I </v>
      </c>
      <c r="D14" s="137" t="s">
        <v>2628</v>
      </c>
      <c r="E14" s="144">
        <v>3336007360</v>
      </c>
    </row>
    <row r="15" spans="1:11" s="108" customFormat="1" ht="18" x14ac:dyDescent="0.25">
      <c r="A15" s="131" t="str">
        <f>VLOOKUP(B15,'[1]LISTADO ATM'!$A$2:$C$922,3,0)</f>
        <v>ESTE</v>
      </c>
      <c r="B15" s="136">
        <v>399</v>
      </c>
      <c r="C15" s="131" t="str">
        <f>VLOOKUP(B15,'[1]LISTADO ATM'!$A$2:$B$922,2,0)</f>
        <v xml:space="preserve">ATM Oficina La Romana II </v>
      </c>
      <c r="D15" s="137" t="s">
        <v>2628</v>
      </c>
      <c r="E15" s="144">
        <v>3336005468</v>
      </c>
    </row>
    <row r="16" spans="1:11" s="108" customFormat="1" ht="18" customHeight="1" x14ac:dyDescent="0.25">
      <c r="A16" s="131" t="str">
        <f>VLOOKUP(B16,'[1]LISTADO ATM'!$A$2:$C$922,3,0)</f>
        <v>SUR</v>
      </c>
      <c r="B16" s="136">
        <v>252</v>
      </c>
      <c r="C16" s="131" t="str">
        <f>VLOOKUP(B16,'[1]LISTADO ATM'!$A$2:$B$922,2,0)</f>
        <v xml:space="preserve">ATM Banco Agrícola (Barahona) </v>
      </c>
      <c r="D16" s="137" t="s">
        <v>2628</v>
      </c>
      <c r="E16" s="144">
        <v>3336006853</v>
      </c>
    </row>
    <row r="17" spans="1:5" s="108" customFormat="1" ht="18.75" customHeight="1" x14ac:dyDescent="0.25">
      <c r="A17" s="131" t="str">
        <f>VLOOKUP(B17,'[1]LISTADO ATM'!$A$2:$C$922,3,0)</f>
        <v>DISTRITO NACIONAL</v>
      </c>
      <c r="B17" s="136">
        <v>39</v>
      </c>
      <c r="C17" s="131" t="str">
        <f>VLOOKUP(B17,'[1]LISTADO ATM'!$A$2:$B$922,2,0)</f>
        <v xml:space="preserve">ATM Oficina Ovando </v>
      </c>
      <c r="D17" s="137" t="s">
        <v>2628</v>
      </c>
      <c r="E17" s="131" t="s">
        <v>2725</v>
      </c>
    </row>
    <row r="18" spans="1:5" s="108" customFormat="1" ht="18" customHeight="1" x14ac:dyDescent="0.25">
      <c r="A18" s="131" t="str">
        <f>VLOOKUP(B18,'[1]LISTADO ATM'!$A$2:$C$922,3,0)</f>
        <v>NORTE</v>
      </c>
      <c r="B18" s="136">
        <v>405</v>
      </c>
      <c r="C18" s="131" t="str">
        <f>VLOOKUP(B18,'[1]LISTADO ATM'!$A$2:$B$922,2,0)</f>
        <v xml:space="preserve">ATM UNP Loma de Cabrera </v>
      </c>
      <c r="D18" s="137" t="s">
        <v>2628</v>
      </c>
      <c r="E18" s="131">
        <v>3336007450</v>
      </c>
    </row>
    <row r="19" spans="1:5" s="108" customFormat="1" ht="18" customHeight="1" x14ac:dyDescent="0.25">
      <c r="A19" s="131" t="str">
        <f>VLOOKUP(B19,'[1]LISTADO ATM'!$A$2:$C$922,3,0)</f>
        <v>DISTRITO NACIONAL</v>
      </c>
      <c r="B19" s="136">
        <v>231</v>
      </c>
      <c r="C19" s="131" t="str">
        <f>VLOOKUP(B19,'[1]LISTADO ATM'!$A$2:$B$922,2,0)</f>
        <v xml:space="preserve">ATM Oficina Zona Oriental </v>
      </c>
      <c r="D19" s="137" t="s">
        <v>2628</v>
      </c>
      <c r="E19" s="126">
        <v>3336007184</v>
      </c>
    </row>
    <row r="20" spans="1:5" s="114" customFormat="1" ht="18" customHeight="1" x14ac:dyDescent="0.25">
      <c r="A20" s="131" t="str">
        <f>VLOOKUP(B20,'[1]LISTADO ATM'!$A$2:$C$922,3,0)</f>
        <v>NORTE</v>
      </c>
      <c r="B20" s="136">
        <v>864</v>
      </c>
      <c r="C20" s="131" t="str">
        <f>VLOOKUP(B20,'[1]LISTADO ATM'!$A$2:$B$922,2,0)</f>
        <v xml:space="preserve">ATM Palmares Mall (San Francisco) </v>
      </c>
      <c r="D20" s="137" t="s">
        <v>2628</v>
      </c>
      <c r="E20" s="131">
        <v>3336007338</v>
      </c>
    </row>
    <row r="21" spans="1:5" s="114" customFormat="1" ht="18" customHeight="1" x14ac:dyDescent="0.25">
      <c r="A21" s="131" t="str">
        <f>VLOOKUP(B21,'[1]LISTADO ATM'!$A$2:$C$922,3,0)</f>
        <v>NORTE</v>
      </c>
      <c r="B21" s="136">
        <v>77</v>
      </c>
      <c r="C21" s="131" t="str">
        <f>VLOOKUP(B21,'[1]LISTADO ATM'!$A$2:$B$922,2,0)</f>
        <v xml:space="preserve">ATM Oficina Cruce de Imbert </v>
      </c>
      <c r="D21" s="137" t="s">
        <v>2628</v>
      </c>
      <c r="E21" s="131">
        <v>3336006662</v>
      </c>
    </row>
    <row r="22" spans="1:5" s="114" customFormat="1" ht="18" customHeight="1" x14ac:dyDescent="0.25">
      <c r="A22" s="131" t="str">
        <f>VLOOKUP(B22,'[1]LISTADO ATM'!$A$2:$C$922,3,0)</f>
        <v>NORTE</v>
      </c>
      <c r="B22" s="136">
        <v>285</v>
      </c>
      <c r="C22" s="131" t="str">
        <f>VLOOKUP(B22,'[1]LISTADO ATM'!$A$2:$B$922,2,0)</f>
        <v xml:space="preserve">ATM Oficina Camino Real (Puerto Plata) </v>
      </c>
      <c r="D22" s="137" t="s">
        <v>2628</v>
      </c>
      <c r="E22" s="131">
        <v>3336006647</v>
      </c>
    </row>
    <row r="23" spans="1:5" s="114" customFormat="1" ht="18" customHeight="1" x14ac:dyDescent="0.25">
      <c r="A23" s="131" t="str">
        <f>VLOOKUP(B23,'[1]LISTADO ATM'!$A$2:$C$922,3,0)</f>
        <v>NORTE</v>
      </c>
      <c r="B23" s="136">
        <v>687</v>
      </c>
      <c r="C23" s="131" t="str">
        <f>VLOOKUP(B23,'[1]LISTADO ATM'!$A$2:$B$922,2,0)</f>
        <v>ATM Oficina Monterrico II</v>
      </c>
      <c r="D23" s="137" t="s">
        <v>2628</v>
      </c>
      <c r="E23" s="144">
        <v>3336007375</v>
      </c>
    </row>
    <row r="24" spans="1:5" s="114" customFormat="1" ht="18" customHeight="1" x14ac:dyDescent="0.25">
      <c r="A24" s="131" t="str">
        <f>VLOOKUP(B24,'[1]LISTADO ATM'!$A$2:$C$922,3,0)</f>
        <v>ESTE</v>
      </c>
      <c r="B24" s="136">
        <v>268</v>
      </c>
      <c r="C24" s="131" t="str">
        <f>VLOOKUP(B24,'[1]LISTADO ATM'!$A$2:$B$922,2,0)</f>
        <v xml:space="preserve">ATM Autobanco La Altagracia (Higuey) </v>
      </c>
      <c r="D24" s="137" t="s">
        <v>2628</v>
      </c>
      <c r="E24" s="144">
        <v>3336007374</v>
      </c>
    </row>
    <row r="25" spans="1:5" s="114" customFormat="1" ht="18" customHeight="1" x14ac:dyDescent="0.25">
      <c r="A25" s="131" t="str">
        <f>VLOOKUP(B25,'[1]LISTADO ATM'!$A$2:$C$922,3,0)</f>
        <v>SUR</v>
      </c>
      <c r="B25" s="136">
        <v>342</v>
      </c>
      <c r="C25" s="131" t="str">
        <f>VLOOKUP(B25,'[1]LISTADO ATM'!$A$2:$B$922,2,0)</f>
        <v>ATM Oficina Obras Públicas Azua</v>
      </c>
      <c r="D25" s="137" t="s">
        <v>2628</v>
      </c>
      <c r="E25" s="144">
        <v>3336007368</v>
      </c>
    </row>
    <row r="26" spans="1:5" s="114" customFormat="1" ht="18.75" customHeight="1" x14ac:dyDescent="0.25">
      <c r="A26" s="131" t="str">
        <f>VLOOKUP(B26,'[1]LISTADO ATM'!$A$2:$C$922,3,0)</f>
        <v>NORTE</v>
      </c>
      <c r="B26" s="136">
        <v>144</v>
      </c>
      <c r="C26" s="131" t="str">
        <f>VLOOKUP(B26,'[1]LISTADO ATM'!$A$2:$B$922,2,0)</f>
        <v xml:space="preserve">ATM Oficina Villa Altagracia </v>
      </c>
      <c r="D26" s="137" t="s">
        <v>2628</v>
      </c>
      <c r="E26" s="144">
        <v>3336007367</v>
      </c>
    </row>
    <row r="27" spans="1:5" s="123" customFormat="1" ht="18.75" customHeight="1" x14ac:dyDescent="0.25">
      <c r="A27" s="131" t="str">
        <f>VLOOKUP(B27,'[1]LISTADO ATM'!$A$2:$C$922,3,0)</f>
        <v>DISTRITO NACIONAL</v>
      </c>
      <c r="B27" s="136">
        <v>549</v>
      </c>
      <c r="C27" s="131" t="str">
        <f>VLOOKUP(B27,'[1]LISTADO ATM'!$A$2:$B$922,2,0)</f>
        <v xml:space="preserve">ATM Ministerio de Turismo (Oficinas Gubernamentales) </v>
      </c>
      <c r="D27" s="137" t="s">
        <v>2628</v>
      </c>
      <c r="E27" s="144">
        <v>3336007252</v>
      </c>
    </row>
    <row r="28" spans="1:5" s="123" customFormat="1" ht="18.75" customHeight="1" x14ac:dyDescent="0.25">
      <c r="A28" s="131" t="str">
        <f>VLOOKUP(B28,'[1]LISTADO ATM'!$A$2:$C$922,3,0)</f>
        <v>NORTE</v>
      </c>
      <c r="B28" s="136">
        <v>171</v>
      </c>
      <c r="C28" s="131" t="str">
        <f>VLOOKUP(B28,'[1]LISTADO ATM'!$A$2:$B$922,2,0)</f>
        <v xml:space="preserve">ATM Oficina Moca </v>
      </c>
      <c r="D28" s="137" t="s">
        <v>2628</v>
      </c>
      <c r="E28" s="144">
        <v>3336007231</v>
      </c>
    </row>
    <row r="29" spans="1:5" s="123" customFormat="1" ht="18.75" customHeight="1" x14ac:dyDescent="0.25">
      <c r="A29" s="131" t="str">
        <f>VLOOKUP(B29,'[1]LISTADO ATM'!$A$2:$C$922,3,0)</f>
        <v>SUR</v>
      </c>
      <c r="B29" s="136">
        <v>829</v>
      </c>
      <c r="C29" s="131" t="str">
        <f>VLOOKUP(B29,'[1]LISTADO ATM'!$A$2:$B$922,2,0)</f>
        <v xml:space="preserve">ATM UNP Multicentro Sirena Baní </v>
      </c>
      <c r="D29" s="137" t="s">
        <v>2628</v>
      </c>
      <c r="E29" s="144">
        <v>3336005603</v>
      </c>
    </row>
    <row r="30" spans="1:5" s="123" customFormat="1" ht="18.75" customHeight="1" x14ac:dyDescent="0.25">
      <c r="A30" s="131" t="str">
        <f>VLOOKUP(B30,'[1]LISTADO ATM'!$A$2:$C$922,3,0)</f>
        <v>DISTRITO NACIONAL</v>
      </c>
      <c r="B30" s="136">
        <v>744</v>
      </c>
      <c r="C30" s="131" t="str">
        <f>VLOOKUP(B30,'[1]LISTADO ATM'!$A$2:$B$922,2,0)</f>
        <v xml:space="preserve">ATM Multicentro La Sirena Venezuela </v>
      </c>
      <c r="D30" s="137" t="s">
        <v>2628</v>
      </c>
      <c r="E30" s="144" t="s">
        <v>2780</v>
      </c>
    </row>
    <row r="31" spans="1:5" s="123" customFormat="1" ht="18.75" customHeight="1" x14ac:dyDescent="0.25">
      <c r="A31" s="131" t="str">
        <f>VLOOKUP(B31,'[1]LISTADO ATM'!$A$2:$C$922,3,0)</f>
        <v>ESTE</v>
      </c>
      <c r="B31" s="136">
        <v>651</v>
      </c>
      <c r="C31" s="131" t="str">
        <f>VLOOKUP(B31,'[1]LISTADO ATM'!$A$2:$B$922,2,0)</f>
        <v>ATM Eco Petroleo Romana</v>
      </c>
      <c r="D31" s="137" t="s">
        <v>2628</v>
      </c>
      <c r="E31" s="144" t="s">
        <v>2729</v>
      </c>
    </row>
    <row r="32" spans="1:5" s="114" customFormat="1" ht="18.75" customHeight="1" x14ac:dyDescent="0.25">
      <c r="A32" s="131" t="str">
        <f>VLOOKUP(B32,'[1]LISTADO ATM'!$A$2:$C$922,3,0)</f>
        <v>ESTE</v>
      </c>
      <c r="B32" s="136">
        <v>219</v>
      </c>
      <c r="C32" s="131" t="str">
        <f>VLOOKUP(B32,'[1]LISTADO ATM'!$A$2:$B$922,2,0)</f>
        <v xml:space="preserve">ATM Oficina La Altagracia (Higuey) </v>
      </c>
      <c r="D32" s="137" t="s">
        <v>2628</v>
      </c>
      <c r="E32" s="144">
        <v>3336008196</v>
      </c>
    </row>
    <row r="33" spans="1:10" s="114" customFormat="1" ht="18.75" customHeight="1" x14ac:dyDescent="0.25">
      <c r="A33" s="131" t="str">
        <f>VLOOKUP(B33,'[1]LISTADO ATM'!$A$2:$C$922,3,0)</f>
        <v>NORTE</v>
      </c>
      <c r="B33" s="136">
        <v>604</v>
      </c>
      <c r="C33" s="131" t="str">
        <f>VLOOKUP(B33,'[1]LISTADO ATM'!$A$2:$B$922,2,0)</f>
        <v xml:space="preserve">ATM Oficina Estancia Nueva (Moca) </v>
      </c>
      <c r="D33" s="137" t="s">
        <v>2628</v>
      </c>
      <c r="E33" s="131">
        <v>3336008161</v>
      </c>
    </row>
    <row r="34" spans="1:10" s="114" customFormat="1" ht="18" customHeight="1" x14ac:dyDescent="0.25">
      <c r="A34" s="131" t="str">
        <f>VLOOKUP(B34,'[1]LISTADO ATM'!$A$2:$C$922,3,0)</f>
        <v>DISTRITO NACIONAL</v>
      </c>
      <c r="B34" s="136">
        <v>60</v>
      </c>
      <c r="C34" s="131" t="str">
        <f>VLOOKUP(B34,'[1]LISTADO ATM'!$A$2:$B$922,2,0)</f>
        <v xml:space="preserve">ATM Autobanco 27 de Febrero </v>
      </c>
      <c r="D34" s="137" t="s">
        <v>2628</v>
      </c>
      <c r="E34" s="131" t="s">
        <v>2781</v>
      </c>
    </row>
    <row r="35" spans="1:10" s="114" customFormat="1" ht="18.75" customHeight="1" x14ac:dyDescent="0.25">
      <c r="A35" s="131" t="str">
        <f>VLOOKUP(B35,'[1]LISTADO ATM'!$A$2:$C$922,3,0)</f>
        <v>DISTRITO NACIONAL</v>
      </c>
      <c r="B35" s="136">
        <v>551</v>
      </c>
      <c r="C35" s="131" t="str">
        <f>VLOOKUP(B35,'[1]LISTADO ATM'!$A$2:$B$922,2,0)</f>
        <v xml:space="preserve">ATM Oficina Padre Castellanos </v>
      </c>
      <c r="D35" s="137" t="s">
        <v>2628</v>
      </c>
      <c r="E35" s="131" t="s">
        <v>2744</v>
      </c>
      <c r="G35" s="122"/>
    </row>
    <row r="36" spans="1:10" s="114" customFormat="1" ht="18" customHeight="1" x14ac:dyDescent="0.25">
      <c r="A36" s="131" t="str">
        <f>VLOOKUP(B36,'[1]LISTADO ATM'!$A$2:$C$922,3,0)</f>
        <v>DISTRITO NACIONAL</v>
      </c>
      <c r="B36" s="136">
        <v>717</v>
      </c>
      <c r="C36" s="131" t="str">
        <f>VLOOKUP(B36,'[1]LISTADO ATM'!$A$2:$B$922,2,0)</f>
        <v xml:space="preserve">ATM Oficina Los Alcarrizos </v>
      </c>
      <c r="D36" s="137" t="s">
        <v>2628</v>
      </c>
      <c r="E36" s="131" t="s">
        <v>2692</v>
      </c>
      <c r="F36" s="122"/>
      <c r="G36" s="122"/>
      <c r="H36" s="122"/>
      <c r="I36" s="122"/>
      <c r="J36" s="122"/>
    </row>
    <row r="37" spans="1:10" s="114" customFormat="1" ht="18.75" customHeight="1" x14ac:dyDescent="0.25">
      <c r="A37" s="131" t="str">
        <f>VLOOKUP(B37,'[1]LISTADO ATM'!$A$2:$C$922,3,0)</f>
        <v>SUR</v>
      </c>
      <c r="B37" s="136">
        <v>962</v>
      </c>
      <c r="C37" s="131" t="str">
        <f>VLOOKUP(B37,'[1]LISTADO ATM'!$A$2:$B$922,2,0)</f>
        <v xml:space="preserve">ATM Oficina Villa Ofelia II (San Juan) </v>
      </c>
      <c r="D37" s="137" t="s">
        <v>2628</v>
      </c>
      <c r="E37" s="126">
        <v>3336007412</v>
      </c>
      <c r="F37" s="122"/>
      <c r="G37" s="122"/>
      <c r="H37" s="122"/>
      <c r="I37" s="122"/>
      <c r="J37" s="122"/>
    </row>
    <row r="38" spans="1:10" s="122" customFormat="1" ht="18" customHeight="1" x14ac:dyDescent="0.25">
      <c r="A38" s="131" t="str">
        <f>VLOOKUP(B38,'[1]LISTADO ATM'!$A$2:$C$922,3,0)</f>
        <v>NORTE</v>
      </c>
      <c r="B38" s="136">
        <v>142</v>
      </c>
      <c r="C38" s="131" t="str">
        <f>VLOOKUP(B38,'[1]LISTADO ATM'!$A$2:$B$922,2,0)</f>
        <v xml:space="preserve">ATM Centro de Caja Galerías Bonao </v>
      </c>
      <c r="D38" s="137" t="s">
        <v>2628</v>
      </c>
      <c r="E38" s="131">
        <v>3336005436</v>
      </c>
    </row>
    <row r="39" spans="1:10" s="122" customFormat="1" ht="18.75" customHeight="1" x14ac:dyDescent="0.25">
      <c r="A39" s="131" t="str">
        <f>VLOOKUP(B39,'[1]LISTADO ATM'!$A$2:$C$922,3,0)</f>
        <v>DISTRITO NACIONAL</v>
      </c>
      <c r="B39" s="136">
        <v>567</v>
      </c>
      <c r="C39" s="131" t="str">
        <f>VLOOKUP(B39,'[1]LISTADO ATM'!$A$2:$B$922,2,0)</f>
        <v xml:space="preserve">ATM Oficina Máximo Gómez </v>
      </c>
      <c r="D39" s="137" t="s">
        <v>2628</v>
      </c>
      <c r="E39" s="131">
        <v>3336005396</v>
      </c>
    </row>
    <row r="40" spans="1:10" s="122" customFormat="1" ht="18.75" customHeight="1" x14ac:dyDescent="0.25">
      <c r="A40" s="131" t="str">
        <f>VLOOKUP(B40,'[1]LISTADO ATM'!$A$2:$C$922,3,0)</f>
        <v>SUR</v>
      </c>
      <c r="B40" s="136">
        <v>6</v>
      </c>
      <c r="C40" s="131" t="str">
        <f>VLOOKUP(B40,'[1]LISTADO ATM'!$A$2:$B$922,2,0)</f>
        <v xml:space="preserve">ATM Plaza WAO San Juan </v>
      </c>
      <c r="D40" s="137" t="s">
        <v>2628</v>
      </c>
      <c r="E40" s="131">
        <v>3336005346</v>
      </c>
    </row>
    <row r="41" spans="1:10" s="122" customFormat="1" ht="18.75" customHeight="1" x14ac:dyDescent="0.25">
      <c r="A41" s="131" t="str">
        <f>VLOOKUP(B41,'[1]LISTADO ATM'!$A$2:$C$922,3,0)</f>
        <v>DISTRITO NACIONAL</v>
      </c>
      <c r="B41" s="136">
        <v>566</v>
      </c>
      <c r="C41" s="131" t="str">
        <f>VLOOKUP(B41,'[1]LISTADO ATM'!$A$2:$B$922,2,0)</f>
        <v xml:space="preserve">ATM Hiper Olé Aut. Duarte </v>
      </c>
      <c r="D41" s="137" t="s">
        <v>2628</v>
      </c>
      <c r="E41" s="144">
        <v>3336005110</v>
      </c>
    </row>
    <row r="42" spans="1:10" s="122" customFormat="1" ht="18" customHeight="1" x14ac:dyDescent="0.25">
      <c r="A42" s="131" t="str">
        <f>VLOOKUP(B42,'[1]LISTADO ATM'!$A$2:$C$922,3,0)</f>
        <v>NORTE</v>
      </c>
      <c r="B42" s="136">
        <v>645</v>
      </c>
      <c r="C42" s="131" t="str">
        <f>VLOOKUP(B42,'[1]LISTADO ATM'!$A$2:$B$922,2,0)</f>
        <v xml:space="preserve">ATM UNP Cabrera </v>
      </c>
      <c r="D42" s="137" t="s">
        <v>2628</v>
      </c>
      <c r="E42" s="131">
        <v>3336007376</v>
      </c>
    </row>
    <row r="43" spans="1:10" s="122" customFormat="1" ht="18.75" customHeight="1" x14ac:dyDescent="0.25">
      <c r="A43" s="131" t="str">
        <f>VLOOKUP(B43,'[1]LISTADO ATM'!$A$2:$C$922,3,0)</f>
        <v>DISTRITO NACIONAL</v>
      </c>
      <c r="B43" s="136">
        <v>194</v>
      </c>
      <c r="C43" s="131" t="str">
        <f>VLOOKUP(B43,'[1]LISTADO ATM'!$A$2:$B$922,2,0)</f>
        <v xml:space="preserve">ATM UNP Pantoja </v>
      </c>
      <c r="D43" s="137" t="s">
        <v>2628</v>
      </c>
      <c r="E43" s="131">
        <v>3336007447</v>
      </c>
    </row>
    <row r="44" spans="1:10" s="114" customFormat="1" ht="18" customHeight="1" x14ac:dyDescent="0.25">
      <c r="A44" s="131" t="str">
        <f>VLOOKUP(B44,'[1]LISTADO ATM'!$A$2:$C$922,3,0)</f>
        <v>NORTE</v>
      </c>
      <c r="B44" s="136">
        <v>383</v>
      </c>
      <c r="C44" s="131" t="str">
        <f>VLOOKUP(B44,'[1]LISTADO ATM'!$A$2:$B$922,2,0)</f>
        <v>ATM S/M Daniel (Dajabón)</v>
      </c>
      <c r="D44" s="137" t="s">
        <v>2628</v>
      </c>
      <c r="E44" s="126">
        <v>3336007451</v>
      </c>
      <c r="F44" s="122"/>
      <c r="G44" s="122"/>
      <c r="H44" s="122"/>
      <c r="I44" s="122"/>
      <c r="J44" s="122"/>
    </row>
    <row r="45" spans="1:10" s="114" customFormat="1" ht="18.75" customHeight="1" x14ac:dyDescent="0.25">
      <c r="A45" s="131" t="str">
        <f>VLOOKUP(B45,'[1]LISTADO ATM'!$A$2:$C$922,3,0)</f>
        <v>NORTE</v>
      </c>
      <c r="B45" s="136">
        <v>664</v>
      </c>
      <c r="C45" s="131" t="str">
        <f>VLOOKUP(B45,'[1]LISTADO ATM'!$A$2:$B$922,2,0)</f>
        <v>ATM S/M Asfer (Constanza)</v>
      </c>
      <c r="D45" s="137" t="s">
        <v>2628</v>
      </c>
      <c r="E45" s="126">
        <v>3336007454</v>
      </c>
      <c r="F45" s="122"/>
      <c r="G45" s="122"/>
      <c r="H45" s="122"/>
      <c r="I45" s="122"/>
      <c r="J45" s="122"/>
    </row>
    <row r="46" spans="1:10" s="114" customFormat="1" ht="18" customHeight="1" x14ac:dyDescent="0.25">
      <c r="A46" s="131" t="str">
        <f>VLOOKUP(B46,'[1]LISTADO ATM'!$A$2:$C$922,3,0)</f>
        <v>DISTRITO NACIONAL</v>
      </c>
      <c r="B46" s="136">
        <v>547</v>
      </c>
      <c r="C46" s="131" t="str">
        <f>VLOOKUP(B46,'[1]LISTADO ATM'!$A$2:$B$922,2,0)</f>
        <v xml:space="preserve">ATM Plaza Lama Herrera </v>
      </c>
      <c r="D46" s="137" t="s">
        <v>2628</v>
      </c>
      <c r="E46" s="131" t="s">
        <v>2782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1" t="str">
        <f>VLOOKUP(B47,'[1]LISTADO ATM'!$A$2:$C$922,3,0)</f>
        <v>SUR</v>
      </c>
      <c r="B47" s="136">
        <v>825</v>
      </c>
      <c r="C47" s="131" t="str">
        <f>VLOOKUP(B47,'[1]LISTADO ATM'!$A$2:$B$922,2,0)</f>
        <v xml:space="preserve">ATM Estacion Eco Cibeles (Las Matas de Farfán) </v>
      </c>
      <c r="D47" s="137" t="s">
        <v>2628</v>
      </c>
      <c r="E47" s="126">
        <v>3336007459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31" t="str">
        <f>VLOOKUP(B48,'[1]LISTADO ATM'!$A$2:$C$922,3,0)</f>
        <v>DISTRITO NACIONAL</v>
      </c>
      <c r="B48" s="136">
        <v>225</v>
      </c>
      <c r="C48" s="131" t="str">
        <f>VLOOKUP(B48,'[1]LISTADO ATM'!$A$2:$B$922,2,0)</f>
        <v xml:space="preserve">ATM S/M Nacional Arroyo Hondo </v>
      </c>
      <c r="D48" s="137" t="s">
        <v>2628</v>
      </c>
      <c r="E48" s="144" t="s">
        <v>2735</v>
      </c>
      <c r="F48" s="122"/>
      <c r="G48" s="122"/>
      <c r="H48" s="122"/>
      <c r="I48" s="122"/>
      <c r="J48" s="122"/>
    </row>
    <row r="49" spans="1:10" s="114" customFormat="1" ht="18.75" customHeight="1" x14ac:dyDescent="0.25">
      <c r="A49" s="131" t="str">
        <f>VLOOKUP(B49,'[1]LISTADO ATM'!$A$2:$C$922,3,0)</f>
        <v>SUR</v>
      </c>
      <c r="B49" s="136">
        <v>699</v>
      </c>
      <c r="C49" s="131" t="str">
        <f>VLOOKUP(B49,'[1]LISTADO ATM'!$A$2:$B$922,2,0)</f>
        <v>ATM S/M Bravo Bani</v>
      </c>
      <c r="D49" s="137" t="s">
        <v>2628</v>
      </c>
      <c r="E49" s="144" t="s">
        <v>2737</v>
      </c>
      <c r="F49" s="122"/>
      <c r="G49" s="122"/>
      <c r="H49" s="122"/>
      <c r="I49" s="122"/>
      <c r="J49" s="122"/>
    </row>
    <row r="50" spans="1:10" s="114" customFormat="1" ht="18" customHeight="1" x14ac:dyDescent="0.25">
      <c r="A50" s="131" t="str">
        <f>VLOOKUP(B50,'[1]LISTADO ATM'!$A$2:$C$922,3,0)</f>
        <v>DISTRITO NACIONAL</v>
      </c>
      <c r="B50" s="136">
        <v>96</v>
      </c>
      <c r="C50" s="131" t="str">
        <f>VLOOKUP(B50,'[1]LISTADO ATM'!$A$2:$B$922,2,0)</f>
        <v>ATM S/M Caribe Av. Charles de Gaulle</v>
      </c>
      <c r="D50" s="137" t="s">
        <v>2628</v>
      </c>
      <c r="E50" s="144" t="s">
        <v>2738</v>
      </c>
      <c r="F50" s="122"/>
      <c r="G50" s="122"/>
      <c r="H50" s="122"/>
      <c r="I50" s="122"/>
      <c r="J50" s="122"/>
    </row>
    <row r="51" spans="1:10" s="114" customFormat="1" ht="18.75" customHeight="1" x14ac:dyDescent="0.25">
      <c r="A51" s="131" t="str">
        <f>VLOOKUP(B51,'[1]LISTADO ATM'!$A$2:$C$922,3,0)</f>
        <v>DISTRITO NACIONAL</v>
      </c>
      <c r="B51" s="136">
        <v>967</v>
      </c>
      <c r="C51" s="131" t="str">
        <f>VLOOKUP(B51,'[1]LISTADO ATM'!$A$2:$B$922,2,0)</f>
        <v xml:space="preserve">ATM UNP Hiper Olé Autopista Duarte </v>
      </c>
      <c r="D51" s="137" t="s">
        <v>2628</v>
      </c>
      <c r="E51" s="144">
        <v>3336005192</v>
      </c>
    </row>
    <row r="52" spans="1:10" s="114" customFormat="1" ht="18" customHeight="1" x14ac:dyDescent="0.25">
      <c r="A52" s="131" t="str">
        <f>VLOOKUP(B52,'[1]LISTADO ATM'!$A$2:$C$922,3,0)</f>
        <v>ESTE</v>
      </c>
      <c r="B52" s="136">
        <v>742</v>
      </c>
      <c r="C52" s="131" t="str">
        <f>VLOOKUP(B52,'[1]LISTADO ATM'!$A$2:$B$922,2,0)</f>
        <v xml:space="preserve">ATM Oficina Plaza del Rey (La Romana) </v>
      </c>
      <c r="D52" s="137" t="s">
        <v>2628</v>
      </c>
      <c r="E52" s="144" t="s">
        <v>2734</v>
      </c>
    </row>
    <row r="53" spans="1:10" s="114" customFormat="1" ht="18" customHeight="1" x14ac:dyDescent="0.25">
      <c r="A53" s="131" t="str">
        <f>VLOOKUP(B53,'[1]LISTADO ATM'!$A$2:$C$922,3,0)</f>
        <v>DISTRITO NACIONAL</v>
      </c>
      <c r="B53" s="136">
        <v>441</v>
      </c>
      <c r="C53" s="131" t="str">
        <f>VLOOKUP(B53,'[1]LISTADO ATM'!$A$2:$B$922,2,0)</f>
        <v>ATM Estacion de Servicio Romulo Betancour</v>
      </c>
      <c r="D53" s="137" t="s">
        <v>2628</v>
      </c>
      <c r="E53" s="144" t="s">
        <v>2732</v>
      </c>
    </row>
    <row r="54" spans="1:10" s="114" customFormat="1" ht="18.75" customHeight="1" x14ac:dyDescent="0.25">
      <c r="A54" s="131" t="str">
        <f>VLOOKUP(B54,'[1]LISTADO ATM'!$A$2:$C$922,3,0)</f>
        <v>ESTE</v>
      </c>
      <c r="B54" s="136">
        <v>934</v>
      </c>
      <c r="C54" s="131" t="str">
        <f>VLOOKUP(B54,'[1]LISTADO ATM'!$A$2:$B$922,2,0)</f>
        <v>ATM Hotel Dreams La Romana</v>
      </c>
      <c r="D54" s="137" t="s">
        <v>2628</v>
      </c>
      <c r="E54" s="144" t="s">
        <v>2731</v>
      </c>
    </row>
    <row r="55" spans="1:10" s="114" customFormat="1" ht="18" customHeight="1" x14ac:dyDescent="0.25">
      <c r="A55" s="131" t="str">
        <f>VLOOKUP(B55,'[1]LISTADO ATM'!$A$2:$C$922,3,0)</f>
        <v>DISTRITO NACIONAL</v>
      </c>
      <c r="B55" s="136">
        <v>335</v>
      </c>
      <c r="C55" s="131" t="str">
        <f>VLOOKUP(B55,'[1]LISTADO ATM'!$A$2:$B$922,2,0)</f>
        <v>ATM Edificio Aster</v>
      </c>
      <c r="D55" s="137" t="s">
        <v>2628</v>
      </c>
      <c r="E55" s="144" t="s">
        <v>2730</v>
      </c>
    </row>
    <row r="56" spans="1:10" s="122" customFormat="1" ht="18" customHeight="1" x14ac:dyDescent="0.25">
      <c r="A56" s="131" t="str">
        <f>VLOOKUP(B56,'[1]LISTADO ATM'!$A$2:$C$922,3,0)</f>
        <v>NORTE</v>
      </c>
      <c r="B56" s="136">
        <v>594</v>
      </c>
      <c r="C56" s="131" t="str">
        <f>VLOOKUP(B56,'[1]LISTADO ATM'!$A$2:$B$922,2,0)</f>
        <v xml:space="preserve">ATM Plaza Venezuela II (Santiago) </v>
      </c>
      <c r="D56" s="137" t="s">
        <v>2628</v>
      </c>
      <c r="E56" s="144" t="s">
        <v>2727</v>
      </c>
    </row>
    <row r="57" spans="1:10" s="122" customFormat="1" ht="18" customHeight="1" x14ac:dyDescent="0.25">
      <c r="A57" s="131" t="str">
        <f>VLOOKUP(B57,'[1]LISTADO ATM'!$A$2:$C$922,3,0)</f>
        <v>NORTE</v>
      </c>
      <c r="B57" s="136">
        <v>633</v>
      </c>
      <c r="C57" s="131" t="str">
        <f>VLOOKUP(B57,'[1]LISTADO ATM'!$A$2:$B$922,2,0)</f>
        <v xml:space="preserve">ATM Autobanco Las Colinas </v>
      </c>
      <c r="D57" s="137" t="s">
        <v>2628</v>
      </c>
      <c r="E57" s="144" t="s">
        <v>2691</v>
      </c>
    </row>
    <row r="58" spans="1:10" s="122" customFormat="1" ht="18" customHeight="1" x14ac:dyDescent="0.25">
      <c r="A58" s="131" t="str">
        <f>VLOOKUP(B58,'[1]LISTADO ATM'!$A$2:$C$922,3,0)</f>
        <v>ESTE</v>
      </c>
      <c r="B58" s="136">
        <v>963</v>
      </c>
      <c r="C58" s="131" t="str">
        <f>VLOOKUP(B58,'[1]LISTADO ATM'!$A$2:$B$922,2,0)</f>
        <v xml:space="preserve">ATM Multiplaza La Romana </v>
      </c>
      <c r="D58" s="137" t="s">
        <v>2628</v>
      </c>
      <c r="E58" s="144">
        <v>3336007461</v>
      </c>
    </row>
    <row r="59" spans="1:10" s="122" customFormat="1" ht="18" customHeight="1" x14ac:dyDescent="0.25">
      <c r="A59" s="131" t="str">
        <f>VLOOKUP(B59,'[1]LISTADO ATM'!$A$2:$C$922,3,0)</f>
        <v>DISTRITO NACIONAL</v>
      </c>
      <c r="B59" s="136">
        <v>590</v>
      </c>
      <c r="C59" s="131" t="str">
        <f>VLOOKUP(B59,'[1]LISTADO ATM'!$A$2:$B$922,2,0)</f>
        <v xml:space="preserve">ATM Olé Aut. Las Américas </v>
      </c>
      <c r="D59" s="137" t="s">
        <v>2628</v>
      </c>
      <c r="E59" s="144">
        <v>3336007456</v>
      </c>
    </row>
    <row r="60" spans="1:10" s="122" customFormat="1" ht="18" x14ac:dyDescent="0.25">
      <c r="A60" s="131" t="str">
        <f>VLOOKUP(B60,'[1]LISTADO ATM'!$A$2:$C$922,3,0)</f>
        <v>DISTRITO NACIONAL</v>
      </c>
      <c r="B60" s="136">
        <v>235</v>
      </c>
      <c r="C60" s="131" t="str">
        <f>VLOOKUP(B60,'[1]LISTADO ATM'!$A$2:$B$922,2,0)</f>
        <v xml:space="preserve">ATM Oficina Multicentro La Sirena San Isidro </v>
      </c>
      <c r="D60" s="137" t="s">
        <v>2628</v>
      </c>
      <c r="E60" s="144">
        <v>3336007449</v>
      </c>
    </row>
    <row r="61" spans="1:10" s="122" customFormat="1" ht="18" customHeight="1" x14ac:dyDescent="0.25">
      <c r="A61" s="131" t="str">
        <f>VLOOKUP(B61,'[1]LISTADO ATM'!$A$2:$C$922,3,0)</f>
        <v>NORTE</v>
      </c>
      <c r="B61" s="136">
        <v>720</v>
      </c>
      <c r="C61" s="131" t="str">
        <f>VLOOKUP(B61,'[1]LISTADO ATM'!$A$2:$B$922,2,0)</f>
        <v xml:space="preserve">ATM OMSA (Santiago) </v>
      </c>
      <c r="D61" s="137" t="s">
        <v>2628</v>
      </c>
      <c r="E61" s="144">
        <v>3336007428</v>
      </c>
    </row>
    <row r="62" spans="1:10" s="123" customFormat="1" ht="18" customHeight="1" x14ac:dyDescent="0.25">
      <c r="A62" s="131" t="str">
        <f>VLOOKUP(B62,'[1]LISTADO ATM'!$A$2:$C$922,3,0)</f>
        <v>DISTRITO NACIONAL</v>
      </c>
      <c r="B62" s="136">
        <v>684</v>
      </c>
      <c r="C62" s="131" t="str">
        <f>VLOOKUP(B62,'[1]LISTADO ATM'!$A$2:$B$922,2,0)</f>
        <v>ATM Estación Texaco Prolongación 27 Febrero</v>
      </c>
      <c r="D62" s="137" t="s">
        <v>2628</v>
      </c>
      <c r="E62" s="144">
        <v>3336007424</v>
      </c>
    </row>
    <row r="63" spans="1:10" s="123" customFormat="1" ht="18" customHeight="1" x14ac:dyDescent="0.25">
      <c r="A63" s="131" t="e">
        <f>VLOOKUP(B63,'[1]LISTADO ATM'!$A$2:$C$922,3,0)</f>
        <v>#N/A</v>
      </c>
      <c r="B63" s="136"/>
      <c r="C63" s="131" t="e">
        <f>VLOOKUP(B63,'[1]LISTADO ATM'!$A$2:$B$922,2,0)</f>
        <v>#N/A</v>
      </c>
      <c r="D63" s="137" t="s">
        <v>2628</v>
      </c>
      <c r="E63" s="144"/>
    </row>
    <row r="64" spans="1:10" s="123" customFormat="1" ht="18" customHeight="1" x14ac:dyDescent="0.25">
      <c r="A64" s="131" t="e">
        <f>VLOOKUP(B64,'[1]LISTADO ATM'!$A$2:$C$922,3,0)</f>
        <v>#N/A</v>
      </c>
      <c r="B64" s="136"/>
      <c r="C64" s="131" t="e">
        <f>VLOOKUP(B64,'[1]LISTADO ATM'!$A$2:$B$922,2,0)</f>
        <v>#N/A</v>
      </c>
      <c r="D64" s="137" t="s">
        <v>2628</v>
      </c>
      <c r="E64" s="144"/>
    </row>
    <row r="65" spans="1:5" s="123" customFormat="1" ht="18" customHeight="1" x14ac:dyDescent="0.25">
      <c r="A65" s="131" t="e">
        <f>VLOOKUP(B65,'[1]LISTADO ATM'!$A$2:$C$922,3,0)</f>
        <v>#N/A</v>
      </c>
      <c r="B65" s="136"/>
      <c r="C65" s="131" t="e">
        <f>VLOOKUP(B65,'[1]LISTADO ATM'!$A$2:$B$922,2,0)</f>
        <v>#N/A</v>
      </c>
      <c r="D65" s="137" t="s">
        <v>2628</v>
      </c>
      <c r="E65" s="144"/>
    </row>
    <row r="66" spans="1:5" s="123" customFormat="1" ht="18" customHeight="1" x14ac:dyDescent="0.25">
      <c r="A66" s="131" t="e">
        <f>VLOOKUP(B66,'[1]LISTADO ATM'!$A$2:$C$922,3,0)</f>
        <v>#N/A</v>
      </c>
      <c r="B66" s="136"/>
      <c r="C66" s="131" t="e">
        <f>VLOOKUP(B66,'[1]LISTADO ATM'!$A$2:$B$922,2,0)</f>
        <v>#N/A</v>
      </c>
      <c r="D66" s="137" t="s">
        <v>2628</v>
      </c>
      <c r="E66" s="144"/>
    </row>
    <row r="67" spans="1:5" s="123" customFormat="1" ht="18" customHeight="1" x14ac:dyDescent="0.25">
      <c r="A67" s="131" t="e">
        <f>VLOOKUP(B67,'[1]LISTADO ATM'!$A$2:$C$922,3,0)</f>
        <v>#N/A</v>
      </c>
      <c r="B67" s="136"/>
      <c r="C67" s="131" t="e">
        <f>VLOOKUP(B67,'[1]LISTADO ATM'!$A$2:$B$922,2,0)</f>
        <v>#N/A</v>
      </c>
      <c r="D67" s="137" t="s">
        <v>2628</v>
      </c>
      <c r="E67" s="144"/>
    </row>
    <row r="68" spans="1:5" s="123" customFormat="1" ht="18" customHeight="1" thickBot="1" x14ac:dyDescent="0.3">
      <c r="A68" s="145" t="s">
        <v>2462</v>
      </c>
      <c r="B68" s="135">
        <f>COUNTA(B9:B62)</f>
        <v>54</v>
      </c>
      <c r="C68" s="158"/>
      <c r="D68" s="159"/>
      <c r="E68" s="160"/>
    </row>
    <row r="69" spans="1:5" s="122" customFormat="1" ht="18.75" customHeight="1" x14ac:dyDescent="0.25">
      <c r="A69" s="172"/>
      <c r="B69" s="173"/>
      <c r="C69" s="173"/>
      <c r="D69" s="173"/>
      <c r="E69" s="174"/>
    </row>
    <row r="70" spans="1:5" s="123" customFormat="1" ht="18.75" customHeight="1" thickBot="1" x14ac:dyDescent="0.3">
      <c r="A70" s="175" t="s">
        <v>2569</v>
      </c>
      <c r="B70" s="176"/>
      <c r="C70" s="176"/>
      <c r="D70" s="176"/>
      <c r="E70" s="177"/>
    </row>
    <row r="71" spans="1:5" s="123" customFormat="1" ht="18" customHeight="1" x14ac:dyDescent="0.25">
      <c r="A71" s="134" t="s">
        <v>15</v>
      </c>
      <c r="B71" s="134" t="s">
        <v>2408</v>
      </c>
      <c r="C71" s="134" t="s">
        <v>46</v>
      </c>
      <c r="D71" s="178" t="s">
        <v>2411</v>
      </c>
      <c r="E71" s="179" t="s">
        <v>2409</v>
      </c>
    </row>
    <row r="72" spans="1:5" s="123" customFormat="1" ht="18" customHeight="1" x14ac:dyDescent="0.25">
      <c r="A72" s="131" t="str">
        <f>VLOOKUP(B72,'[1]LISTADO ATM'!$A$2:$C$822,3,0)</f>
        <v>NORTE</v>
      </c>
      <c r="B72" s="136">
        <v>8</v>
      </c>
      <c r="C72" s="131" t="str">
        <f>VLOOKUP(B72,'[1]LISTADO ATM'!$A$2:$B$822,2,0)</f>
        <v>ATM Autoservicio Yaque</v>
      </c>
      <c r="D72" s="137" t="s">
        <v>2629</v>
      </c>
      <c r="E72" s="146">
        <v>3336005506</v>
      </c>
    </row>
    <row r="73" spans="1:5" s="123" customFormat="1" ht="18" customHeight="1" x14ac:dyDescent="0.25">
      <c r="A73" s="131" t="str">
        <f>VLOOKUP(B73,'[1]LISTADO ATM'!$A$2:$C$822,3,0)</f>
        <v>NORTE</v>
      </c>
      <c r="B73" s="136">
        <v>431</v>
      </c>
      <c r="C73" s="131" t="str">
        <f>VLOOKUP(B73,'[1]LISTADO ATM'!$A$2:$B$822,2,0)</f>
        <v xml:space="preserve">ATM Autoservicio Sol (Santiago) </v>
      </c>
      <c r="D73" s="137" t="s">
        <v>2629</v>
      </c>
      <c r="E73" s="146">
        <v>3336007433</v>
      </c>
    </row>
    <row r="74" spans="1:5" s="123" customFormat="1" ht="18" customHeight="1" x14ac:dyDescent="0.25">
      <c r="A74" s="131" t="str">
        <f>VLOOKUP(B74,'[1]LISTADO ATM'!$A$2:$C$822,3,0)</f>
        <v>DISTRITO NACIONAL</v>
      </c>
      <c r="B74" s="136">
        <v>527</v>
      </c>
      <c r="C74" s="131" t="str">
        <f>VLOOKUP(B74,'[1]LISTADO ATM'!$A$2:$B$822,2,0)</f>
        <v>ATM Oficina Zona Oriental II</v>
      </c>
      <c r="D74" s="137" t="s">
        <v>2629</v>
      </c>
      <c r="E74" s="146">
        <v>3336007305</v>
      </c>
    </row>
    <row r="75" spans="1:5" s="123" customFormat="1" ht="18" customHeight="1" x14ac:dyDescent="0.25">
      <c r="A75" s="131" t="str">
        <f>VLOOKUP(B75,'[1]LISTADO ATM'!$A$2:$C$822,3,0)</f>
        <v>NORTE</v>
      </c>
      <c r="B75" s="136">
        <v>277</v>
      </c>
      <c r="C75" s="131" t="str">
        <f>VLOOKUP(B75,'[1]LISTADO ATM'!$A$2:$B$822,2,0)</f>
        <v xml:space="preserve">ATM Oficina Duarte (Santiago) </v>
      </c>
      <c r="D75" s="137" t="s">
        <v>2629</v>
      </c>
      <c r="E75" s="146">
        <v>3336007437</v>
      </c>
    </row>
    <row r="76" spans="1:5" s="123" customFormat="1" ht="18" customHeight="1" x14ac:dyDescent="0.25">
      <c r="A76" s="131" t="e">
        <f>VLOOKUP(B76,'[1]LISTADO ATM'!$A$2:$C$822,3,0)</f>
        <v>#N/A</v>
      </c>
      <c r="B76" s="136"/>
      <c r="C76" s="131" t="e">
        <f>VLOOKUP(B76,'[1]LISTADO ATM'!$A$2:$B$822,2,0)</f>
        <v>#N/A</v>
      </c>
      <c r="D76" s="137" t="s">
        <v>2629</v>
      </c>
      <c r="E76" s="146"/>
    </row>
    <row r="77" spans="1:5" s="123" customFormat="1" ht="18" customHeight="1" x14ac:dyDescent="0.25">
      <c r="A77" s="131" t="e">
        <f>VLOOKUP(B77,'[1]LISTADO ATM'!$A$2:$C$822,3,0)</f>
        <v>#N/A</v>
      </c>
      <c r="B77" s="136"/>
      <c r="C77" s="131" t="e">
        <f>VLOOKUP(B77,'[1]LISTADO ATM'!$A$2:$B$822,2,0)</f>
        <v>#N/A</v>
      </c>
      <c r="D77" s="137" t="s">
        <v>2629</v>
      </c>
      <c r="E77" s="146"/>
    </row>
    <row r="78" spans="1:5" s="123" customFormat="1" ht="18" customHeight="1" thickBot="1" x14ac:dyDescent="0.3">
      <c r="A78" s="145" t="s">
        <v>2462</v>
      </c>
      <c r="B78" s="135">
        <f>COUNTA(B72:B72)</f>
        <v>1</v>
      </c>
      <c r="C78" s="158"/>
      <c r="D78" s="159"/>
      <c r="E78" s="160"/>
    </row>
    <row r="79" spans="1:5" s="123" customFormat="1" ht="18" customHeight="1" thickBot="1" x14ac:dyDescent="0.3">
      <c r="A79" s="180"/>
      <c r="B79" s="181"/>
      <c r="C79" s="181"/>
      <c r="D79" s="181"/>
      <c r="E79" s="182"/>
    </row>
    <row r="80" spans="1:5" s="123" customFormat="1" ht="18" customHeight="1" thickBot="1" x14ac:dyDescent="0.3">
      <c r="A80" s="169" t="s">
        <v>2463</v>
      </c>
      <c r="B80" s="170"/>
      <c r="C80" s="170"/>
      <c r="D80" s="170"/>
      <c r="E80" s="171"/>
    </row>
    <row r="81" spans="1:5" s="123" customFormat="1" ht="18" customHeight="1" x14ac:dyDescent="0.25">
      <c r="A81" s="134" t="s">
        <v>15</v>
      </c>
      <c r="B81" s="134" t="s">
        <v>2408</v>
      </c>
      <c r="C81" s="134" t="s">
        <v>46</v>
      </c>
      <c r="D81" s="178" t="s">
        <v>2411</v>
      </c>
      <c r="E81" s="179" t="s">
        <v>2409</v>
      </c>
    </row>
    <row r="82" spans="1:5" s="123" customFormat="1" ht="18" customHeight="1" x14ac:dyDescent="0.25">
      <c r="A82" s="131" t="str">
        <f>VLOOKUP(B82,'[1]LISTADO ATM'!$A$2:$C$922,3,0)</f>
        <v>SUR</v>
      </c>
      <c r="B82" s="136">
        <v>817</v>
      </c>
      <c r="C82" s="131" t="str">
        <f>VLOOKUP(B82,'[1]LISTADO ATM'!$A$2:$B$922,2,0)</f>
        <v xml:space="preserve">ATM Ayuntamiento Sabana Larga (San José de Ocoa) </v>
      </c>
      <c r="D82" s="133" t="s">
        <v>2429</v>
      </c>
      <c r="E82" s="144">
        <v>3336005268</v>
      </c>
    </row>
    <row r="83" spans="1:5" s="123" customFormat="1" ht="18" customHeight="1" x14ac:dyDescent="0.25">
      <c r="A83" s="131" t="str">
        <f>VLOOKUP(B83,'[1]LISTADO ATM'!$A$2:$C$922,3,0)</f>
        <v>ESTE</v>
      </c>
      <c r="B83" s="136">
        <v>824</v>
      </c>
      <c r="C83" s="131" t="str">
        <f>VLOOKUP(B83,'[1]LISTADO ATM'!$A$2:$B$922,2,0)</f>
        <v xml:space="preserve">ATM Multiplaza (Higuey) </v>
      </c>
      <c r="D83" s="133" t="s">
        <v>2429</v>
      </c>
      <c r="E83" s="144">
        <v>3336005384</v>
      </c>
    </row>
    <row r="84" spans="1:5" s="123" customFormat="1" ht="18" customHeight="1" x14ac:dyDescent="0.25">
      <c r="A84" s="131" t="str">
        <f>VLOOKUP(B84,'[1]LISTADO ATM'!$A$2:$C$922,3,0)</f>
        <v>ESTE</v>
      </c>
      <c r="B84" s="136">
        <v>480</v>
      </c>
      <c r="C84" s="131" t="str">
        <f>VLOOKUP(B84,'[1]LISTADO ATM'!$A$2:$B$922,2,0)</f>
        <v>ATM UNP Farmaconal Higuey</v>
      </c>
      <c r="D84" s="133" t="s">
        <v>2429</v>
      </c>
      <c r="E84" s="144">
        <v>3336005465</v>
      </c>
    </row>
    <row r="85" spans="1:5" s="122" customFormat="1" ht="18.75" customHeight="1" x14ac:dyDescent="0.25">
      <c r="A85" s="138" t="str">
        <f>VLOOKUP(B85,'[1]LISTADO ATM'!$A$2:$C$922,3,0)</f>
        <v>ESTE</v>
      </c>
      <c r="B85" s="136">
        <v>613</v>
      </c>
      <c r="C85" s="138" t="str">
        <f>VLOOKUP(B85,'[1]LISTADO ATM'!$A$2:$B$922,2,0)</f>
        <v xml:space="preserve">ATM Almacenes Zaglul (La Altagracia) </v>
      </c>
      <c r="D85" s="141" t="s">
        <v>2429</v>
      </c>
      <c r="E85" s="144">
        <v>3336006522</v>
      </c>
    </row>
    <row r="86" spans="1:5" s="122" customFormat="1" ht="18.75" customHeight="1" x14ac:dyDescent="0.25">
      <c r="A86" s="138" t="str">
        <f>VLOOKUP(B86,'[1]LISTADO ATM'!$A$2:$C$922,3,0)</f>
        <v>DISTRITO NACIONAL</v>
      </c>
      <c r="B86" s="136">
        <v>983</v>
      </c>
      <c r="C86" s="138" t="str">
        <f>VLOOKUP(B86,'[1]LISTADO ATM'!$A$2:$B$922,2,0)</f>
        <v xml:space="preserve">ATM Bravo República de Colombia </v>
      </c>
      <c r="D86" s="141" t="s">
        <v>2429</v>
      </c>
      <c r="E86" s="144">
        <v>3336007260</v>
      </c>
    </row>
    <row r="87" spans="1:5" s="114" customFormat="1" ht="18.75" customHeight="1" x14ac:dyDescent="0.25">
      <c r="A87" s="138" t="str">
        <f>VLOOKUP(B87,'[1]LISTADO ATM'!$A$2:$C$922,3,0)</f>
        <v>ESTE</v>
      </c>
      <c r="B87" s="136">
        <v>899</v>
      </c>
      <c r="C87" s="138" t="str">
        <f>VLOOKUP(B87,'[1]LISTADO ATM'!$A$2:$B$922,2,0)</f>
        <v xml:space="preserve">ATM Oficina Punta Cana </v>
      </c>
      <c r="D87" s="141" t="s">
        <v>2429</v>
      </c>
      <c r="E87" s="144">
        <v>3336007370</v>
      </c>
    </row>
    <row r="88" spans="1:5" s="114" customFormat="1" ht="18" customHeight="1" x14ac:dyDescent="0.25">
      <c r="A88" s="138" t="str">
        <f>VLOOKUP(B88,'[1]LISTADO ATM'!$A$2:$C$922,3,0)</f>
        <v>DISTRITO NACIONAL</v>
      </c>
      <c r="B88" s="136">
        <v>540</v>
      </c>
      <c r="C88" s="138" t="str">
        <f>VLOOKUP(B88,'[1]LISTADO ATM'!$A$2:$B$922,2,0)</f>
        <v xml:space="preserve">ATM Autoservicio Sambil I </v>
      </c>
      <c r="D88" s="141" t="s">
        <v>2429</v>
      </c>
      <c r="E88" s="144">
        <v>3336007371</v>
      </c>
    </row>
    <row r="89" spans="1:5" s="114" customFormat="1" ht="18" customHeight="1" x14ac:dyDescent="0.25">
      <c r="A89" s="138" t="str">
        <f>VLOOKUP(B89,'[1]LISTADO ATM'!$A$2:$C$922,3,0)</f>
        <v>DISTRITO NACIONAL</v>
      </c>
      <c r="B89" s="136">
        <v>354</v>
      </c>
      <c r="C89" s="138" t="str">
        <f>VLOOKUP(B89,'[1]LISTADO ATM'!$A$2:$B$922,2,0)</f>
        <v xml:space="preserve">ATM Oficina Núñez de Cáceres II </v>
      </c>
      <c r="D89" s="141" t="s">
        <v>2429</v>
      </c>
      <c r="E89" s="144">
        <v>3336007372</v>
      </c>
    </row>
    <row r="90" spans="1:5" s="114" customFormat="1" ht="18.75" customHeight="1" x14ac:dyDescent="0.25">
      <c r="A90" s="138" t="str">
        <f>VLOOKUP(B90,'[1]LISTADO ATM'!$A$2:$C$922,3,0)</f>
        <v>DISTRITO NACIONAL</v>
      </c>
      <c r="B90" s="136">
        <v>300</v>
      </c>
      <c r="C90" s="138" t="str">
        <f>VLOOKUP(B90,'[1]LISTADO ATM'!$A$2:$B$922,2,0)</f>
        <v xml:space="preserve">ATM S/M Aprezio Los Guaricanos </v>
      </c>
      <c r="D90" s="141" t="s">
        <v>2429</v>
      </c>
      <c r="E90" s="144">
        <v>3336007373</v>
      </c>
    </row>
    <row r="91" spans="1:5" s="114" customFormat="1" ht="18" customHeight="1" x14ac:dyDescent="0.25">
      <c r="A91" s="138" t="str">
        <f>VLOOKUP(B91,'[1]LISTADO ATM'!$A$2:$C$922,3,0)</f>
        <v>NORTE</v>
      </c>
      <c r="B91" s="136">
        <v>136</v>
      </c>
      <c r="C91" s="138" t="str">
        <f>VLOOKUP(B91,'[1]LISTADO ATM'!$A$2:$B$922,2,0)</f>
        <v>ATM S/M Xtra (Santiago)</v>
      </c>
      <c r="D91" s="141" t="s">
        <v>2429</v>
      </c>
      <c r="E91" s="144">
        <v>3336007361</v>
      </c>
    </row>
    <row r="92" spans="1:5" s="122" customFormat="1" ht="18.75" customHeight="1" x14ac:dyDescent="0.25">
      <c r="A92" s="138" t="str">
        <f>VLOOKUP(B92,'[1]LISTADO ATM'!$A$2:$C$922,3,0)</f>
        <v>DISTRITO NACIONAL</v>
      </c>
      <c r="B92" s="136">
        <v>669</v>
      </c>
      <c r="C92" s="138" t="str">
        <f>VLOOKUP(B92,'[1]LISTADO ATM'!$A$2:$B$922,2,0)</f>
        <v>ATM Ayuntamiento Sto. Dgo. Norte</v>
      </c>
      <c r="D92" s="141" t="s">
        <v>2429</v>
      </c>
      <c r="E92" s="144">
        <v>3336007390</v>
      </c>
    </row>
    <row r="93" spans="1:5" s="122" customFormat="1" ht="18.75" customHeight="1" x14ac:dyDescent="0.25">
      <c r="A93" s="138" t="str">
        <f>VLOOKUP(B93,'[1]LISTADO ATM'!$A$2:$C$922,3,0)</f>
        <v>DISTRITO NACIONAL</v>
      </c>
      <c r="B93" s="136">
        <v>696</v>
      </c>
      <c r="C93" s="138" t="str">
        <f>VLOOKUP(B93,'[1]LISTADO ATM'!$A$2:$B$922,2,0)</f>
        <v>ATM Olé Jacobo Majluta</v>
      </c>
      <c r="D93" s="141" t="s">
        <v>2429</v>
      </c>
      <c r="E93" s="144">
        <v>3336007407</v>
      </c>
    </row>
    <row r="94" spans="1:5" s="123" customFormat="1" ht="18.75" customHeight="1" x14ac:dyDescent="0.25">
      <c r="A94" s="138" t="str">
        <f>VLOOKUP(B94,'[1]LISTADO ATM'!$A$2:$C$922,3,0)</f>
        <v>DISTRITO NACIONAL</v>
      </c>
      <c r="B94" s="136">
        <v>914</v>
      </c>
      <c r="C94" s="138" t="str">
        <f>VLOOKUP(B94,'[1]LISTADO ATM'!$A$2:$B$922,2,0)</f>
        <v xml:space="preserve">ATM Clínica Abreu </v>
      </c>
      <c r="D94" s="141" t="s">
        <v>2429</v>
      </c>
      <c r="E94" s="144">
        <v>3336007408</v>
      </c>
    </row>
    <row r="95" spans="1:5" s="123" customFormat="1" ht="18.75" customHeight="1" x14ac:dyDescent="0.25">
      <c r="A95" s="138" t="str">
        <f>VLOOKUP(B95,'[1]LISTADO ATM'!$A$2:$C$922,3,0)</f>
        <v>ESTE</v>
      </c>
      <c r="B95" s="136">
        <v>158</v>
      </c>
      <c r="C95" s="138" t="str">
        <f>VLOOKUP(B95,'[1]LISTADO ATM'!$A$2:$B$922,2,0)</f>
        <v xml:space="preserve">ATM Oficina Romana Norte </v>
      </c>
      <c r="D95" s="141" t="s">
        <v>2429</v>
      </c>
      <c r="E95" s="144">
        <v>3336007409</v>
      </c>
    </row>
    <row r="96" spans="1:5" s="123" customFormat="1" ht="18.75" customHeight="1" x14ac:dyDescent="0.25">
      <c r="A96" s="138" t="str">
        <f>VLOOKUP(B96,'[1]LISTADO ATM'!$A$2:$C$922,3,0)</f>
        <v>ESTE</v>
      </c>
      <c r="B96" s="136">
        <v>660</v>
      </c>
      <c r="C96" s="138" t="str">
        <f>VLOOKUP(B96,'[1]LISTADO ATM'!$A$2:$B$922,2,0)</f>
        <v>ATM Oficina Romana Norte II</v>
      </c>
      <c r="D96" s="141" t="s">
        <v>2429</v>
      </c>
      <c r="E96" s="144">
        <v>3336007411</v>
      </c>
    </row>
    <row r="97" spans="1:5" s="114" customFormat="1" ht="18" customHeight="1" x14ac:dyDescent="0.25">
      <c r="A97" s="138" t="str">
        <f>VLOOKUP(B97,'[1]LISTADO ATM'!$A$2:$C$922,3,0)</f>
        <v>DISTRITO NACIONAL</v>
      </c>
      <c r="B97" s="136">
        <v>378</v>
      </c>
      <c r="C97" s="138" t="str">
        <f>VLOOKUP(B97,'[1]LISTADO ATM'!$A$2:$B$922,2,0)</f>
        <v>ATM UNP Villa Flores</v>
      </c>
      <c r="D97" s="141" t="s">
        <v>2429</v>
      </c>
      <c r="E97" s="144">
        <v>3336007413</v>
      </c>
    </row>
    <row r="98" spans="1:5" s="123" customFormat="1" ht="18" customHeight="1" x14ac:dyDescent="0.25">
      <c r="A98" s="138" t="str">
        <f>VLOOKUP(B98,'[1]LISTADO ATM'!$A$2:$C$922,3,0)</f>
        <v>SUR</v>
      </c>
      <c r="B98" s="136">
        <v>582</v>
      </c>
      <c r="C98" s="138" t="str">
        <f>VLOOKUP(B98,'[1]LISTADO ATM'!$A$2:$B$922,2,0)</f>
        <v>ATM Estación Sabana Yegua</v>
      </c>
      <c r="D98" s="141" t="s">
        <v>2429</v>
      </c>
      <c r="E98" s="144">
        <v>3336007414</v>
      </c>
    </row>
    <row r="99" spans="1:5" ht="18" customHeight="1" x14ac:dyDescent="0.25">
      <c r="A99" s="138" t="str">
        <f>VLOOKUP(B99,'[1]LISTADO ATM'!$A$2:$C$922,3,0)</f>
        <v>DISTRITO NACIONAL</v>
      </c>
      <c r="B99" s="136">
        <v>896</v>
      </c>
      <c r="C99" s="138" t="str">
        <f>VLOOKUP(B99,'[1]LISTADO ATM'!$A$2:$B$922,2,0)</f>
        <v xml:space="preserve">ATM Campamento Militar 16 de Agosto I </v>
      </c>
      <c r="D99" s="141" t="s">
        <v>2429</v>
      </c>
      <c r="E99" s="144">
        <v>3336007418</v>
      </c>
    </row>
    <row r="100" spans="1:5" ht="18.75" customHeight="1" x14ac:dyDescent="0.25">
      <c r="A100" s="138" t="str">
        <f>VLOOKUP(B100,'[1]LISTADO ATM'!$A$2:$C$922,3,0)</f>
        <v>DISTRITO NACIONAL</v>
      </c>
      <c r="B100" s="136">
        <v>407</v>
      </c>
      <c r="C100" s="138" t="str">
        <f>VLOOKUP(B100,'[1]LISTADO ATM'!$A$2:$B$922,2,0)</f>
        <v xml:space="preserve">ATM Multicentro La Sirena Villa Mella </v>
      </c>
      <c r="D100" s="141" t="s">
        <v>2429</v>
      </c>
      <c r="E100" s="144">
        <v>3336007419</v>
      </c>
    </row>
    <row r="101" spans="1:5" ht="18.75" customHeight="1" x14ac:dyDescent="0.25">
      <c r="A101" s="138" t="str">
        <f>VLOOKUP(B101,'[1]LISTADO ATM'!$A$2:$C$922,3,0)</f>
        <v>SUR</v>
      </c>
      <c r="B101" s="136">
        <v>5</v>
      </c>
      <c r="C101" s="138" t="str">
        <f>VLOOKUP(B101,'[1]LISTADO ATM'!$A$2:$B$922,2,0)</f>
        <v>ATM Oficina Autoservicio Villa Ofelia (San Juan)</v>
      </c>
      <c r="D101" s="141" t="s">
        <v>2429</v>
      </c>
      <c r="E101" s="144">
        <v>3336007422</v>
      </c>
    </row>
    <row r="102" spans="1:5" ht="18" x14ac:dyDescent="0.25">
      <c r="A102" s="138" t="str">
        <f>VLOOKUP(B102,'[1]LISTADO ATM'!$A$2:$C$922,3,0)</f>
        <v>DISTRITO NACIONAL</v>
      </c>
      <c r="B102" s="136">
        <v>359</v>
      </c>
      <c r="C102" s="138" t="str">
        <f>VLOOKUP(B102,'[1]LISTADO ATM'!$A$2:$B$922,2,0)</f>
        <v>ATM S/M Bravo Ozama</v>
      </c>
      <c r="D102" s="141" t="s">
        <v>2429</v>
      </c>
      <c r="E102" s="144">
        <v>3336007423</v>
      </c>
    </row>
    <row r="103" spans="1:5" ht="18.75" customHeight="1" x14ac:dyDescent="0.25">
      <c r="A103" s="138" t="str">
        <f>VLOOKUP(B103,'[1]LISTADO ATM'!$A$2:$C$922,3,0)</f>
        <v>DISTRITO NACIONAL</v>
      </c>
      <c r="B103" s="136">
        <v>314</v>
      </c>
      <c r="C103" s="138" t="str">
        <f>VLOOKUP(B103,'[1]LISTADO ATM'!$A$2:$B$922,2,0)</f>
        <v xml:space="preserve">ATM UNP Cambita Garabito (San Cristóbal) </v>
      </c>
      <c r="D103" s="141" t="s">
        <v>2429</v>
      </c>
      <c r="E103" s="144" t="s">
        <v>2687</v>
      </c>
    </row>
    <row r="104" spans="1:5" s="108" customFormat="1" ht="18.75" customHeight="1" x14ac:dyDescent="0.25">
      <c r="A104" s="138" t="str">
        <f>VLOOKUP(B104,'[1]LISTADO ATM'!$A$2:$C$922,3,0)</f>
        <v>NORTE</v>
      </c>
      <c r="B104" s="136">
        <v>668</v>
      </c>
      <c r="C104" s="138" t="str">
        <f>VLOOKUP(B104,'[1]LISTADO ATM'!$A$2:$B$922,2,0)</f>
        <v>ATM Hospital HEMMI (Santiago)</v>
      </c>
      <c r="D104" s="141" t="s">
        <v>2429</v>
      </c>
      <c r="E104" s="144">
        <v>3336007453</v>
      </c>
    </row>
    <row r="105" spans="1:5" s="108" customFormat="1" ht="18" customHeight="1" x14ac:dyDescent="0.25">
      <c r="A105" s="138" t="str">
        <f>VLOOKUP(B105,'[1]LISTADO ATM'!$A$2:$C$922,3,0)</f>
        <v>SUR</v>
      </c>
      <c r="B105" s="136">
        <v>592</v>
      </c>
      <c r="C105" s="138" t="str">
        <f>VLOOKUP(B105,'[1]LISTADO ATM'!$A$2:$B$922,2,0)</f>
        <v xml:space="preserve">ATM Centro de Caja San Cristóbal I </v>
      </c>
      <c r="D105" s="141" t="s">
        <v>2429</v>
      </c>
      <c r="E105" s="144">
        <v>3336007455</v>
      </c>
    </row>
    <row r="106" spans="1:5" s="108" customFormat="1" ht="18.75" customHeight="1" x14ac:dyDescent="0.25">
      <c r="A106" s="138" t="str">
        <f>VLOOKUP(B106,'[1]LISTADO ATM'!$A$2:$C$922,3,0)</f>
        <v>DISTRITO NACIONAL</v>
      </c>
      <c r="B106" s="136">
        <v>563</v>
      </c>
      <c r="C106" s="138" t="str">
        <f>VLOOKUP(B106,'[1]LISTADO ATM'!$A$2:$B$922,2,0)</f>
        <v xml:space="preserve">ATM Base Aérea San Isidro </v>
      </c>
      <c r="D106" s="141" t="s">
        <v>2429</v>
      </c>
      <c r="E106" s="144">
        <v>3336007458</v>
      </c>
    </row>
    <row r="107" spans="1:5" ht="18.75" customHeight="1" x14ac:dyDescent="0.25">
      <c r="A107" s="138" t="str">
        <f>VLOOKUP(B107,'[1]LISTADO ATM'!$A$2:$C$922,3,0)</f>
        <v>DISTRITO NACIONAL</v>
      </c>
      <c r="B107" s="136">
        <v>958</v>
      </c>
      <c r="C107" s="138" t="str">
        <f>VLOOKUP(B107,'[1]LISTADO ATM'!$A$2:$B$922,2,0)</f>
        <v xml:space="preserve">ATM Olé Aut. San Isidro </v>
      </c>
      <c r="D107" s="141" t="s">
        <v>2429</v>
      </c>
      <c r="E107" s="144">
        <v>3336007462</v>
      </c>
    </row>
    <row r="108" spans="1:5" ht="18" x14ac:dyDescent="0.25">
      <c r="A108" s="138" t="str">
        <f>VLOOKUP(B108,'[1]LISTADO ATM'!$A$2:$C$922,3,0)</f>
        <v>DISTRITO NACIONAL</v>
      </c>
      <c r="B108" s="136">
        <v>930</v>
      </c>
      <c r="C108" s="138" t="str">
        <f>VLOOKUP(B108,'[1]LISTADO ATM'!$A$2:$B$922,2,0)</f>
        <v>ATM Oficina Plaza Spring Center</v>
      </c>
      <c r="D108" s="141" t="s">
        <v>2429</v>
      </c>
      <c r="E108" s="144" t="s">
        <v>2688</v>
      </c>
    </row>
    <row r="109" spans="1:5" ht="18.75" customHeight="1" x14ac:dyDescent="0.25">
      <c r="A109" s="138" t="str">
        <f>VLOOKUP(B109,'[1]LISTADO ATM'!$A$2:$C$922,3,0)</f>
        <v>DISTRITO NACIONAL</v>
      </c>
      <c r="B109" s="136">
        <v>879</v>
      </c>
      <c r="C109" s="138" t="str">
        <f>VLOOKUP(B109,'[1]LISTADO ATM'!$A$2:$B$922,2,0)</f>
        <v xml:space="preserve">ATM Plaza Metropolitana </v>
      </c>
      <c r="D109" s="141" t="s">
        <v>2429</v>
      </c>
      <c r="E109" s="144" t="s">
        <v>2689</v>
      </c>
    </row>
    <row r="110" spans="1:5" ht="18" customHeight="1" x14ac:dyDescent="0.25">
      <c r="A110" s="138" t="str">
        <f>VLOOKUP(B110,'[1]LISTADO ATM'!$A$2:$C$922,3,0)</f>
        <v>DISTRITO NACIONAL</v>
      </c>
      <c r="B110" s="136">
        <v>212</v>
      </c>
      <c r="C110" s="138" t="str">
        <f>VLOOKUP(B110,'[1]LISTADO ATM'!$A$2:$B$922,2,0)</f>
        <v>ATM Universidad Nacional Evangélica (Santo Domingo)</v>
      </c>
      <c r="D110" s="141" t="s">
        <v>2429</v>
      </c>
      <c r="E110" s="144" t="s">
        <v>2690</v>
      </c>
    </row>
    <row r="111" spans="1:5" ht="18" x14ac:dyDescent="0.25">
      <c r="A111" s="138" t="str">
        <f>VLOOKUP(B111,'[1]LISTADO ATM'!$A$2:$C$922,3,0)</f>
        <v>DISTRITO NACIONAL</v>
      </c>
      <c r="B111" s="136">
        <v>836</v>
      </c>
      <c r="C111" s="138" t="str">
        <f>VLOOKUP(B111,'[1]LISTADO ATM'!$A$2:$B$922,2,0)</f>
        <v xml:space="preserve">ATM UNP Plaza Luperón </v>
      </c>
      <c r="D111" s="141" t="s">
        <v>2429</v>
      </c>
      <c r="E111" s="144" t="s">
        <v>2726</v>
      </c>
    </row>
    <row r="112" spans="1:5" ht="18" x14ac:dyDescent="0.25">
      <c r="A112" s="138" t="str">
        <f>VLOOKUP(B112,'[1]LISTADO ATM'!$A$2:$C$922,3,0)</f>
        <v>DISTRITO NACIONAL</v>
      </c>
      <c r="B112" s="136">
        <v>525</v>
      </c>
      <c r="C112" s="138" t="str">
        <f>VLOOKUP(B112,'[1]LISTADO ATM'!$A$2:$B$922,2,0)</f>
        <v>ATM S/M Bravo Las Americas</v>
      </c>
      <c r="D112" s="141" t="s">
        <v>2429</v>
      </c>
      <c r="E112" s="144">
        <v>3336007688</v>
      </c>
    </row>
    <row r="113" spans="1:5" ht="18.75" customHeight="1" x14ac:dyDescent="0.25">
      <c r="A113" s="138" t="str">
        <f>VLOOKUP(B113,'[1]LISTADO ATM'!$A$2:$C$922,3,0)</f>
        <v>DISTRITO NACIONAL</v>
      </c>
      <c r="B113" s="136">
        <v>577</v>
      </c>
      <c r="C113" s="138" t="str">
        <f>VLOOKUP(B113,'[1]LISTADO ATM'!$A$2:$B$922,2,0)</f>
        <v xml:space="preserve">ATM Olé Ave. Duarte </v>
      </c>
      <c r="D113" s="141" t="s">
        <v>2429</v>
      </c>
      <c r="E113" s="144" t="s">
        <v>2728</v>
      </c>
    </row>
    <row r="114" spans="1:5" ht="18.75" customHeight="1" x14ac:dyDescent="0.25">
      <c r="A114" s="138" t="str">
        <f>VLOOKUP(B114,'[1]LISTADO ATM'!$A$2:$C$922,3,0)</f>
        <v>DISTRITO NACIONAL</v>
      </c>
      <c r="B114" s="136">
        <v>734</v>
      </c>
      <c r="C114" s="138" t="str">
        <f>VLOOKUP(B114,'[1]LISTADO ATM'!$A$2:$B$922,2,0)</f>
        <v xml:space="preserve">ATM Oficina Independencia I </v>
      </c>
      <c r="D114" s="141" t="s">
        <v>2429</v>
      </c>
      <c r="E114" s="144" t="s">
        <v>2733</v>
      </c>
    </row>
    <row r="115" spans="1:5" ht="18.75" customHeight="1" x14ac:dyDescent="0.25">
      <c r="A115" s="138" t="str">
        <f>VLOOKUP(B115,'[1]LISTADO ATM'!$A$2:$C$922,3,0)</f>
        <v>DISTRITO NACIONAL</v>
      </c>
      <c r="B115" s="136">
        <v>918</v>
      </c>
      <c r="C115" s="138" t="str">
        <f>VLOOKUP(B115,'[1]LISTADO ATM'!$A$2:$B$922,2,0)</f>
        <v xml:space="preserve">ATM S/M Liverpool de la Jacobo Majluta </v>
      </c>
      <c r="D115" s="141" t="s">
        <v>2429</v>
      </c>
      <c r="E115" s="144" t="s">
        <v>2736</v>
      </c>
    </row>
    <row r="116" spans="1:5" ht="18.75" customHeight="1" x14ac:dyDescent="0.25">
      <c r="A116" s="138" t="str">
        <f>VLOOKUP(B116,'[1]LISTADO ATM'!$A$2:$C$922,3,0)</f>
        <v>NORTE</v>
      </c>
      <c r="B116" s="136">
        <v>895</v>
      </c>
      <c r="C116" s="138" t="str">
        <f>VLOOKUP(B116,'[1]LISTADO ATM'!$A$2:$B$922,2,0)</f>
        <v xml:space="preserve">ATM S/M Bravo (Santiago) </v>
      </c>
      <c r="D116" s="141" t="s">
        <v>2429</v>
      </c>
      <c r="E116" s="144" t="s">
        <v>2739</v>
      </c>
    </row>
    <row r="117" spans="1:5" ht="18.75" customHeight="1" x14ac:dyDescent="0.25">
      <c r="A117" s="138" t="str">
        <f>VLOOKUP(B117,'[1]LISTADO ATM'!$A$2:$C$922,3,0)</f>
        <v>ESTE</v>
      </c>
      <c r="B117" s="136">
        <v>612</v>
      </c>
      <c r="C117" s="138" t="str">
        <f>VLOOKUP(B117,'[1]LISTADO ATM'!$A$2:$B$922,2,0)</f>
        <v xml:space="preserve">ATM Plaza Orense (La Romana) </v>
      </c>
      <c r="D117" s="141" t="s">
        <v>2429</v>
      </c>
      <c r="E117" s="144" t="s">
        <v>2783</v>
      </c>
    </row>
    <row r="118" spans="1:5" ht="18" x14ac:dyDescent="0.25">
      <c r="A118" s="138" t="str">
        <f>VLOOKUP(B118,'[1]LISTADO ATM'!$A$2:$C$922,3,0)</f>
        <v>DISTRITO NACIONAL</v>
      </c>
      <c r="B118" s="136">
        <v>706</v>
      </c>
      <c r="C118" s="138" t="str">
        <f>VLOOKUP(B118,'[1]LISTADO ATM'!$A$2:$B$922,2,0)</f>
        <v xml:space="preserve">ATM S/M Pristine </v>
      </c>
      <c r="D118" s="141" t="s">
        <v>2429</v>
      </c>
      <c r="E118" s="144" t="s">
        <v>2784</v>
      </c>
    </row>
    <row r="119" spans="1:5" ht="18.75" customHeight="1" x14ac:dyDescent="0.25">
      <c r="A119" s="138" t="str">
        <f>VLOOKUP(B119,'[1]LISTADO ATM'!$A$2:$C$922,3,0)</f>
        <v>DISTRITO NACIONAL</v>
      </c>
      <c r="B119" s="136">
        <v>325</v>
      </c>
      <c r="C119" s="138" t="str">
        <f>VLOOKUP(B119,'[1]LISTADO ATM'!$A$2:$B$922,2,0)</f>
        <v>ATM Casa Edwin</v>
      </c>
      <c r="D119" s="141" t="s">
        <v>2429</v>
      </c>
      <c r="E119" s="144" t="s">
        <v>2785</v>
      </c>
    </row>
    <row r="120" spans="1:5" ht="18" customHeight="1" x14ac:dyDescent="0.25">
      <c r="A120" s="138" t="str">
        <f>VLOOKUP(B120,'[1]LISTADO ATM'!$A$2:$C$922,3,0)</f>
        <v>DISTRITO NACIONAL</v>
      </c>
      <c r="B120" s="136">
        <v>541</v>
      </c>
      <c r="C120" s="138" t="str">
        <f>VLOOKUP(B120,'[1]LISTADO ATM'!$A$2:$B$922,2,0)</f>
        <v xml:space="preserve">ATM Oficina Sambil II </v>
      </c>
      <c r="D120" s="141" t="s">
        <v>2429</v>
      </c>
      <c r="E120" s="144" t="s">
        <v>2786</v>
      </c>
    </row>
    <row r="121" spans="1:5" ht="18" x14ac:dyDescent="0.25">
      <c r="A121" s="138" t="str">
        <f>VLOOKUP(B121,'[1]LISTADO ATM'!$A$2:$C$922,3,0)</f>
        <v>NORTE</v>
      </c>
      <c r="B121" s="136">
        <v>444</v>
      </c>
      <c r="C121" s="138" t="str">
        <f>VLOOKUP(B121,'[1]LISTADO ATM'!$A$2:$B$922,2,0)</f>
        <v xml:space="preserve">ATM Hospital Metropolitano de (Santiago) (HOMS) </v>
      </c>
      <c r="D121" s="141" t="s">
        <v>2429</v>
      </c>
      <c r="E121" s="144" t="s">
        <v>2787</v>
      </c>
    </row>
    <row r="122" spans="1:5" ht="18.75" customHeight="1" x14ac:dyDescent="0.25">
      <c r="A122" s="138" t="str">
        <f>VLOOKUP(B122,'[1]LISTADO ATM'!$A$2:$C$922,3,0)</f>
        <v>DISTRITO NACIONAL</v>
      </c>
      <c r="B122" s="136">
        <v>769</v>
      </c>
      <c r="C122" s="138" t="str">
        <f>VLOOKUP(B122,'[1]LISTADO ATM'!$A$2:$B$922,2,0)</f>
        <v>ATM UNP Pablo Mella Morales</v>
      </c>
      <c r="D122" s="141" t="s">
        <v>2429</v>
      </c>
      <c r="E122" s="144" t="s">
        <v>2788</v>
      </c>
    </row>
    <row r="123" spans="1:5" ht="18" x14ac:dyDescent="0.25">
      <c r="A123" s="138" t="e">
        <f>VLOOKUP(B123,'[1]LISTADO ATM'!$A$2:$C$922,3,0)</f>
        <v>#N/A</v>
      </c>
      <c r="B123" s="136">
        <v>379</v>
      </c>
      <c r="C123" s="138" t="s">
        <v>2616</v>
      </c>
      <c r="D123" s="141" t="s">
        <v>2429</v>
      </c>
      <c r="E123" s="144" t="s">
        <v>2789</v>
      </c>
    </row>
    <row r="124" spans="1:5" ht="18" x14ac:dyDescent="0.25">
      <c r="A124" s="138" t="str">
        <f>VLOOKUP(B124,'[1]LISTADO ATM'!$A$2:$C$922,3,0)</f>
        <v>ESTE</v>
      </c>
      <c r="B124" s="136">
        <v>843</v>
      </c>
      <c r="C124" s="138" t="str">
        <f>VLOOKUP(B124,'[1]LISTADO ATM'!$A$2:$B$922,2,0)</f>
        <v xml:space="preserve">ATM Oficina Romana Centro </v>
      </c>
      <c r="D124" s="141" t="s">
        <v>2429</v>
      </c>
      <c r="E124" s="144" t="s">
        <v>2790</v>
      </c>
    </row>
    <row r="125" spans="1:5" ht="18.75" customHeight="1" x14ac:dyDescent="0.25">
      <c r="A125" s="138" t="str">
        <f>VLOOKUP(B125,'[1]LISTADO ATM'!$A$2:$C$922,3,0)</f>
        <v>ESTE</v>
      </c>
      <c r="B125" s="136">
        <v>16</v>
      </c>
      <c r="C125" s="138" t="str">
        <f>VLOOKUP(B125,'[1]LISTADO ATM'!$A$2:$B$922,2,0)</f>
        <v>ATM Estación Texaco Sabana de la Mar</v>
      </c>
      <c r="D125" s="141" t="s">
        <v>2429</v>
      </c>
      <c r="E125" s="144" t="s">
        <v>2791</v>
      </c>
    </row>
    <row r="126" spans="1:5" ht="18.75" customHeight="1" x14ac:dyDescent="0.25">
      <c r="A126" s="138" t="str">
        <f>VLOOKUP(B126,'[1]LISTADO ATM'!$A$2:$C$922,3,0)</f>
        <v>DISTRITO NACIONAL</v>
      </c>
      <c r="B126" s="136">
        <v>821</v>
      </c>
      <c r="C126" s="138" t="str">
        <f>VLOOKUP(B126,'[1]LISTADO ATM'!$A$2:$B$922,2,0)</f>
        <v xml:space="preserve">ATM S/M Bravo Churchill </v>
      </c>
      <c r="D126" s="141" t="s">
        <v>2429</v>
      </c>
      <c r="E126" s="144" t="s">
        <v>2792</v>
      </c>
    </row>
    <row r="127" spans="1:5" ht="18" x14ac:dyDescent="0.25">
      <c r="A127" s="138" t="str">
        <f>VLOOKUP(B127,'[1]LISTADO ATM'!$A$2:$C$922,3,0)</f>
        <v>SUR</v>
      </c>
      <c r="B127" s="136">
        <v>48</v>
      </c>
      <c r="C127" s="138" t="str">
        <f>VLOOKUP(B127,'[1]LISTADO ATM'!$A$2:$B$922,2,0)</f>
        <v xml:space="preserve">ATM Autoservicio Neiba I </v>
      </c>
      <c r="D127" s="141" t="s">
        <v>2429</v>
      </c>
      <c r="E127" s="144" t="s">
        <v>2793</v>
      </c>
    </row>
    <row r="128" spans="1:5" ht="18.75" customHeight="1" x14ac:dyDescent="0.25">
      <c r="A128" s="138" t="str">
        <f>VLOOKUP(B128,'[1]LISTADO ATM'!$A$2:$C$922,3,0)</f>
        <v>DISTRITO NACIONAL</v>
      </c>
      <c r="B128" s="136">
        <v>663</v>
      </c>
      <c r="C128" s="138" t="str">
        <f>VLOOKUP(B128,'[1]LISTADO ATM'!$A$2:$B$922,2,0)</f>
        <v>S/M Ole Ave. España</v>
      </c>
      <c r="D128" s="141" t="s">
        <v>2429</v>
      </c>
      <c r="E128" s="144">
        <v>3336008267</v>
      </c>
    </row>
    <row r="129" spans="1:5" ht="18" x14ac:dyDescent="0.25">
      <c r="A129" s="138" t="str">
        <f>VLOOKUP(B129,'[1]LISTADO ATM'!$A$2:$C$922,3,0)</f>
        <v>SUR</v>
      </c>
      <c r="B129" s="136">
        <v>44</v>
      </c>
      <c r="C129" s="138" t="str">
        <f>VLOOKUP(B129,'[1]LISTADO ATM'!$A$2:$B$922,2,0)</f>
        <v xml:space="preserve">ATM Oficina Pedernales </v>
      </c>
      <c r="D129" s="141" t="s">
        <v>2429</v>
      </c>
      <c r="E129" s="144">
        <v>3336008488</v>
      </c>
    </row>
    <row r="130" spans="1:5" ht="18" x14ac:dyDescent="0.25">
      <c r="A130" s="138" t="e">
        <f>VLOOKUP(B130,'[1]LISTADO ATM'!$A$2:$C$922,3,0)</f>
        <v>#N/A</v>
      </c>
      <c r="B130" s="136">
        <v>369</v>
      </c>
      <c r="C130" s="138" t="e">
        <f>VLOOKUP(B130,'[1]LISTADO ATM'!$A$2:$B$922,2,0)</f>
        <v>#N/A</v>
      </c>
      <c r="D130" s="141" t="s">
        <v>2429</v>
      </c>
      <c r="E130" s="144">
        <v>3336008496</v>
      </c>
    </row>
    <row r="131" spans="1:5" ht="18" x14ac:dyDescent="0.25">
      <c r="A131" s="138" t="str">
        <f>VLOOKUP(B131,'[1]LISTADO ATM'!$A$2:$C$922,3,0)</f>
        <v>NORTE</v>
      </c>
      <c r="B131" s="136">
        <v>746</v>
      </c>
      <c r="C131" s="138" t="str">
        <f>VLOOKUP(B131,'[1]LISTADO ATM'!$A$2:$B$922,2,0)</f>
        <v xml:space="preserve">ATM Oficina Las Terrenas </v>
      </c>
      <c r="D131" s="141" t="s">
        <v>2429</v>
      </c>
      <c r="E131" s="144" t="s">
        <v>2794</v>
      </c>
    </row>
    <row r="132" spans="1:5" ht="18" x14ac:dyDescent="0.25">
      <c r="A132" s="138" t="str">
        <f>VLOOKUP(B132,'[1]LISTADO ATM'!$A$2:$C$922,3,0)</f>
        <v>NORTE</v>
      </c>
      <c r="B132" s="136">
        <v>348</v>
      </c>
      <c r="C132" s="138" t="str">
        <f>VLOOKUP(B132,'[1]LISTADO ATM'!$A$2:$B$922,2,0)</f>
        <v xml:space="preserve">ATM Oficina Las Terrenas </v>
      </c>
      <c r="D132" s="141" t="s">
        <v>2429</v>
      </c>
      <c r="E132" s="144" t="s">
        <v>2795</v>
      </c>
    </row>
    <row r="133" spans="1:5" ht="18.75" customHeight="1" x14ac:dyDescent="0.25">
      <c r="A133" s="138" t="str">
        <f>VLOOKUP(B133,'[1]LISTADO ATM'!$A$2:$C$922,3,0)</f>
        <v>DISTRITO NACIONAL</v>
      </c>
      <c r="B133" s="136">
        <v>32</v>
      </c>
      <c r="C133" s="138" t="str">
        <f>VLOOKUP(B133,'[1]LISTADO ATM'!$A$2:$B$922,2,0)</f>
        <v xml:space="preserve">ATM Oficina San Martín II </v>
      </c>
      <c r="D133" s="141" t="s">
        <v>2429</v>
      </c>
      <c r="E133" s="144" t="s">
        <v>2796</v>
      </c>
    </row>
    <row r="134" spans="1:5" ht="18" x14ac:dyDescent="0.25">
      <c r="A134" s="138" t="str">
        <f>VLOOKUP(B134,'[1]LISTADO ATM'!$A$2:$C$922,3,0)</f>
        <v>NORTE</v>
      </c>
      <c r="B134" s="136">
        <v>632</v>
      </c>
      <c r="C134" s="138" t="str">
        <f>VLOOKUP(B134,'[1]LISTADO ATM'!$A$2:$B$922,2,0)</f>
        <v xml:space="preserve">ATM Autobanco Gurabo </v>
      </c>
      <c r="D134" s="141" t="s">
        <v>2429</v>
      </c>
      <c r="E134" s="144" t="s">
        <v>2797</v>
      </c>
    </row>
    <row r="135" spans="1:5" ht="18" x14ac:dyDescent="0.25">
      <c r="A135" s="138" t="str">
        <f>VLOOKUP(B135,'[1]LISTADO ATM'!$A$2:$C$922,3,0)</f>
        <v>DISTRITO NACIONAL</v>
      </c>
      <c r="B135" s="136">
        <v>815</v>
      </c>
      <c r="C135" s="138" t="str">
        <f>VLOOKUP(B135,'[1]LISTADO ATM'!$A$2:$B$922,2,0)</f>
        <v xml:space="preserve">ATM Oficina Atalaya del Mar </v>
      </c>
      <c r="D135" s="141" t="s">
        <v>2429</v>
      </c>
      <c r="E135" s="144" t="s">
        <v>2798</v>
      </c>
    </row>
    <row r="136" spans="1:5" ht="18.75" customHeight="1" x14ac:dyDescent="0.25">
      <c r="A136" s="138" t="e">
        <f>VLOOKUP(B136,'[1]LISTADO ATM'!$A$2:$C$922,3,0)</f>
        <v>#N/A</v>
      </c>
      <c r="B136" s="136"/>
      <c r="C136" s="138" t="e">
        <f>VLOOKUP(B136,'[1]LISTADO ATM'!$A$2:$B$922,2,0)</f>
        <v>#N/A</v>
      </c>
      <c r="D136" s="141" t="s">
        <v>2429</v>
      </c>
      <c r="E136" s="144"/>
    </row>
    <row r="137" spans="1:5" ht="18.75" customHeight="1" x14ac:dyDescent="0.25">
      <c r="A137" s="138" t="e">
        <f>VLOOKUP(B137,'[1]LISTADO ATM'!$A$2:$C$922,3,0)</f>
        <v>#N/A</v>
      </c>
      <c r="B137" s="136"/>
      <c r="C137" s="138" t="e">
        <f>VLOOKUP(B137,'[1]LISTADO ATM'!$A$2:$B$922,2,0)</f>
        <v>#N/A</v>
      </c>
      <c r="D137" s="141" t="s">
        <v>2429</v>
      </c>
      <c r="E137" s="144"/>
    </row>
    <row r="138" spans="1:5" ht="18.75" customHeight="1" x14ac:dyDescent="0.25">
      <c r="A138" s="138" t="e">
        <f>VLOOKUP(B138,'[1]LISTADO ATM'!$A$2:$C$922,3,0)</f>
        <v>#N/A</v>
      </c>
      <c r="B138" s="136"/>
      <c r="C138" s="138" t="e">
        <f>VLOOKUP(B138,'[1]LISTADO ATM'!$A$2:$B$922,2,0)</f>
        <v>#N/A</v>
      </c>
      <c r="D138" s="141" t="s">
        <v>2429</v>
      </c>
      <c r="E138" s="144"/>
    </row>
    <row r="139" spans="1:5" ht="18.75" customHeight="1" x14ac:dyDescent="0.25">
      <c r="A139" s="138" t="e">
        <f>VLOOKUP(B139,'[1]LISTADO ATM'!$A$2:$C$922,3,0)</f>
        <v>#N/A</v>
      </c>
      <c r="B139" s="136"/>
      <c r="C139" s="138" t="e">
        <f>VLOOKUP(B139,'[1]LISTADO ATM'!$A$2:$B$922,2,0)</f>
        <v>#N/A</v>
      </c>
      <c r="D139" s="141" t="s">
        <v>2429</v>
      </c>
      <c r="E139" s="144"/>
    </row>
    <row r="140" spans="1:5" ht="18.75" customHeight="1" x14ac:dyDescent="0.25">
      <c r="A140" s="138" t="e">
        <f>VLOOKUP(B140,'[1]LISTADO ATM'!$A$2:$C$922,3,0)</f>
        <v>#N/A</v>
      </c>
      <c r="B140" s="136"/>
      <c r="C140" s="138" t="e">
        <f>VLOOKUP(B140,'[1]LISTADO ATM'!$A$2:$B$922,2,0)</f>
        <v>#N/A</v>
      </c>
      <c r="D140" s="141" t="s">
        <v>2429</v>
      </c>
      <c r="E140" s="144"/>
    </row>
    <row r="141" spans="1:5" ht="18.75" customHeight="1" x14ac:dyDescent="0.25">
      <c r="A141" s="139"/>
      <c r="B141" s="140">
        <f>COUNT(B82:B110)</f>
        <v>29</v>
      </c>
      <c r="C141" s="205"/>
      <c r="D141" s="205"/>
      <c r="E141" s="205"/>
    </row>
    <row r="142" spans="1:5" ht="15.75" thickBot="1" x14ac:dyDescent="0.3">
      <c r="A142" s="180"/>
      <c r="B142" s="181"/>
      <c r="C142" s="181"/>
      <c r="D142" s="181"/>
      <c r="E142" s="182"/>
    </row>
    <row r="143" spans="1:5" ht="18.75" customHeight="1" thickBot="1" x14ac:dyDescent="0.3">
      <c r="A143" s="183" t="s">
        <v>2434</v>
      </c>
      <c r="B143" s="184"/>
      <c r="C143" s="184"/>
      <c r="D143" s="184"/>
      <c r="E143" s="185"/>
    </row>
    <row r="144" spans="1:5" ht="18" x14ac:dyDescent="0.25">
      <c r="A144" s="134" t="s">
        <v>15</v>
      </c>
      <c r="B144" s="134" t="s">
        <v>2408</v>
      </c>
      <c r="C144" s="134" t="s">
        <v>46</v>
      </c>
      <c r="D144" s="178" t="s">
        <v>2411</v>
      </c>
      <c r="E144" s="179" t="s">
        <v>2409</v>
      </c>
    </row>
    <row r="145" spans="1:5" ht="18" x14ac:dyDescent="0.25">
      <c r="A145" s="131" t="str">
        <f>VLOOKUP(B145,'[1]LISTADO ATM'!$A$2:$C$922,3,0)</f>
        <v>DISTRITO NACIONAL</v>
      </c>
      <c r="B145" s="136">
        <v>908</v>
      </c>
      <c r="C145" s="131" t="str">
        <f>VLOOKUP(B145,'[1]LISTADO ATM'!$A$2:$B$922,2,0)</f>
        <v xml:space="preserve">ATM Oficina Plaza Botánika </v>
      </c>
      <c r="D145" s="131" t="s">
        <v>2469</v>
      </c>
      <c r="E145" s="131">
        <v>3336005111</v>
      </c>
    </row>
    <row r="146" spans="1:5" ht="18" x14ac:dyDescent="0.25">
      <c r="A146" s="131" t="str">
        <f>VLOOKUP(B146,'[1]LISTADO ATM'!$A$2:$C$922,3,0)</f>
        <v>DISTRITO NACIONAL</v>
      </c>
      <c r="B146" s="136">
        <v>993</v>
      </c>
      <c r="C146" s="131" t="str">
        <f>VLOOKUP(B146,'[1]LISTADO ATM'!$A$2:$B$922,2,0)</f>
        <v xml:space="preserve">ATM Centro Medico Integral II </v>
      </c>
      <c r="D146" s="131" t="s">
        <v>2469</v>
      </c>
      <c r="E146" s="131">
        <v>3336007331</v>
      </c>
    </row>
    <row r="147" spans="1:5" ht="18" x14ac:dyDescent="0.25">
      <c r="A147" s="131" t="str">
        <f>VLOOKUP(B147,'[1]LISTADO ATM'!$A$2:$C$922,3,0)</f>
        <v>DISTRITO NACIONAL</v>
      </c>
      <c r="B147" s="136">
        <v>139</v>
      </c>
      <c r="C147" s="131" t="str">
        <f>VLOOKUP(B147,'[1]LISTADO ATM'!$A$2:$B$922,2,0)</f>
        <v xml:space="preserve">ATM Oficina Plaza Lama Zona Oriental I </v>
      </c>
      <c r="D147" s="131" t="s">
        <v>2469</v>
      </c>
      <c r="E147" s="131">
        <v>3336005495</v>
      </c>
    </row>
    <row r="148" spans="1:5" ht="18" x14ac:dyDescent="0.25">
      <c r="A148" s="131" t="str">
        <f>VLOOKUP(B148,'[1]LISTADO ATM'!$A$2:$C$922,3,0)</f>
        <v>DISTRITO NACIONAL</v>
      </c>
      <c r="B148" s="136">
        <v>318</v>
      </c>
      <c r="C148" s="131" t="str">
        <f>VLOOKUP(B148,'[1]LISTADO ATM'!$A$2:$B$922,2,0)</f>
        <v>ATM Autoservicio Lope de Vega</v>
      </c>
      <c r="D148" s="131" t="s">
        <v>2469</v>
      </c>
      <c r="E148" s="126">
        <v>3336006705</v>
      </c>
    </row>
    <row r="149" spans="1:5" ht="18" x14ac:dyDescent="0.25">
      <c r="A149" s="131" t="str">
        <f>VLOOKUP(B149,'[1]LISTADO ATM'!$A$2:$C$922,3,0)</f>
        <v>DISTRITO NACIONAL</v>
      </c>
      <c r="B149" s="136">
        <v>570</v>
      </c>
      <c r="C149" s="131" t="str">
        <f>VLOOKUP(B149,'[1]LISTADO ATM'!$A$2:$B$922,2,0)</f>
        <v xml:space="preserve">ATM S/M Liverpool Villa Mella </v>
      </c>
      <c r="D149" s="131" t="s">
        <v>2469</v>
      </c>
      <c r="E149" s="131">
        <v>3336007457</v>
      </c>
    </row>
    <row r="150" spans="1:5" ht="18" x14ac:dyDescent="0.25">
      <c r="A150" s="131" t="str">
        <f>VLOOKUP(B150,'[1]LISTADO ATM'!$A$2:$C$922,3,0)</f>
        <v>NORTE</v>
      </c>
      <c r="B150" s="136">
        <v>969</v>
      </c>
      <c r="C150" s="131" t="str">
        <f>VLOOKUP(B150,'[1]LISTADO ATM'!$A$2:$B$922,2,0)</f>
        <v xml:space="preserve">ATM Oficina El Sol I (Santiago) </v>
      </c>
      <c r="D150" s="131" t="s">
        <v>2469</v>
      </c>
      <c r="E150" s="131">
        <v>3336007460</v>
      </c>
    </row>
    <row r="151" spans="1:5" ht="18" x14ac:dyDescent="0.25">
      <c r="A151" s="131" t="str">
        <f>VLOOKUP(B151,'[1]LISTADO ATM'!$A$2:$C$922,3,0)</f>
        <v>NORTE</v>
      </c>
      <c r="B151" s="136">
        <v>88</v>
      </c>
      <c r="C151" s="131" t="str">
        <f>VLOOKUP(B151,'[1]LISTADO ATM'!$A$2:$B$922,2,0)</f>
        <v xml:space="preserve">ATM S/M La Fuente (Santiago) </v>
      </c>
      <c r="D151" s="131" t="s">
        <v>2469</v>
      </c>
      <c r="E151" s="131" t="s">
        <v>2740</v>
      </c>
    </row>
    <row r="152" spans="1:5" ht="18" x14ac:dyDescent="0.25">
      <c r="A152" s="131" t="str">
        <f>VLOOKUP(B152,'[1]LISTADO ATM'!$A$2:$C$922,3,0)</f>
        <v>DISTRITO NACIONAL</v>
      </c>
      <c r="B152" s="136">
        <v>719</v>
      </c>
      <c r="C152" s="131" t="str">
        <f>VLOOKUP(B152,'[1]LISTADO ATM'!$A$2:$B$922,2,0)</f>
        <v xml:space="preserve">ATM Ayuntamiento Municipal San Luís </v>
      </c>
      <c r="D152" s="131" t="s">
        <v>2469</v>
      </c>
      <c r="E152" s="131" t="s">
        <v>2741</v>
      </c>
    </row>
    <row r="153" spans="1:5" ht="18" x14ac:dyDescent="0.25">
      <c r="A153" s="131" t="str">
        <f>VLOOKUP(B153,'[1]LISTADO ATM'!$A$2:$C$922,3,0)</f>
        <v>SUR</v>
      </c>
      <c r="B153" s="136">
        <v>995</v>
      </c>
      <c r="C153" s="131" t="str">
        <f>VLOOKUP(B153,'[1]LISTADO ATM'!$A$2:$B$922,2,0)</f>
        <v xml:space="preserve">ATM Oficina San Cristobal III (Lobby) </v>
      </c>
      <c r="D153" s="131" t="s">
        <v>2469</v>
      </c>
      <c r="E153" s="131" t="s">
        <v>2742</v>
      </c>
    </row>
    <row r="154" spans="1:5" ht="18" x14ac:dyDescent="0.25">
      <c r="A154" s="131" t="str">
        <f>VLOOKUP(B154,'[1]LISTADO ATM'!$A$2:$C$922,3,0)</f>
        <v>NORTE</v>
      </c>
      <c r="B154" s="136">
        <v>888</v>
      </c>
      <c r="C154" s="131" t="str">
        <f>VLOOKUP(B154,'[1]LISTADO ATM'!$A$2:$B$922,2,0)</f>
        <v>ATM Oficina galeria 56 II (SFM)</v>
      </c>
      <c r="D154" s="131" t="s">
        <v>2469</v>
      </c>
      <c r="E154" s="131" t="s">
        <v>2743</v>
      </c>
    </row>
    <row r="155" spans="1:5" ht="18" x14ac:dyDescent="0.25">
      <c r="A155" s="131" t="str">
        <f>VLOOKUP(B155,'[1]LISTADO ATM'!$A$2:$C$922,3,0)</f>
        <v>DISTRITO NACIONAL</v>
      </c>
      <c r="B155" s="136">
        <v>406</v>
      </c>
      <c r="C155" s="131" t="str">
        <f>VLOOKUP(B155,'[1]LISTADO ATM'!$A$2:$B$922,2,0)</f>
        <v xml:space="preserve">ATM UNP Plaza Lama Máximo Gómez </v>
      </c>
      <c r="D155" s="131" t="s">
        <v>2469</v>
      </c>
      <c r="E155" s="131" t="s">
        <v>2799</v>
      </c>
    </row>
    <row r="156" spans="1:5" ht="18" x14ac:dyDescent="0.25">
      <c r="A156" s="131" t="str">
        <f>VLOOKUP(B156,'[1]LISTADO ATM'!$A$2:$C$922,3,0)</f>
        <v>NORTE</v>
      </c>
      <c r="B156" s="136">
        <v>333</v>
      </c>
      <c r="C156" s="131" t="str">
        <f>VLOOKUP(B156,'[1]LISTADO ATM'!$A$2:$B$922,2,0)</f>
        <v>ATM Oficina Turey Maimón</v>
      </c>
      <c r="D156" s="131" t="s">
        <v>2469</v>
      </c>
      <c r="E156" s="131" t="s">
        <v>2800</v>
      </c>
    </row>
    <row r="157" spans="1:5" ht="18" x14ac:dyDescent="0.25">
      <c r="A157" s="131" t="e">
        <f>VLOOKUP(B157,'[1]LISTADO ATM'!$A$2:$C$922,3,0)</f>
        <v>#N/A</v>
      </c>
      <c r="B157" s="136"/>
      <c r="C157" s="131" t="e">
        <f>VLOOKUP(B157,'[1]LISTADO ATM'!$A$2:$B$922,2,0)</f>
        <v>#N/A</v>
      </c>
      <c r="D157" s="131" t="s">
        <v>2469</v>
      </c>
      <c r="E157" s="131"/>
    </row>
    <row r="158" spans="1:5" ht="18" x14ac:dyDescent="0.25">
      <c r="A158" s="131" t="e">
        <f>VLOOKUP(B158,'[1]LISTADO ATM'!$A$2:$C$922,3,0)</f>
        <v>#N/A</v>
      </c>
      <c r="B158" s="136"/>
      <c r="C158" s="131" t="e">
        <f>VLOOKUP(B158,'[1]LISTADO ATM'!$A$2:$B$922,2,0)</f>
        <v>#N/A</v>
      </c>
      <c r="D158" s="131" t="s">
        <v>2469</v>
      </c>
      <c r="E158" s="131"/>
    </row>
    <row r="159" spans="1:5" ht="18" x14ac:dyDescent="0.25">
      <c r="A159" s="131" t="e">
        <f>VLOOKUP(B159,'[1]LISTADO ATM'!$A$2:$C$922,3,0)</f>
        <v>#N/A</v>
      </c>
      <c r="B159" s="136"/>
      <c r="C159" s="131" t="e">
        <f>VLOOKUP(B159,'[1]LISTADO ATM'!$A$2:$B$922,2,0)</f>
        <v>#N/A</v>
      </c>
      <c r="D159" s="131" t="s">
        <v>2469</v>
      </c>
      <c r="E159" s="131"/>
    </row>
    <row r="160" spans="1:5" ht="18.75" customHeight="1" x14ac:dyDescent="0.25">
      <c r="A160" s="131" t="e">
        <f>VLOOKUP(B160,'[1]LISTADO ATM'!$A$2:$C$922,3,0)</f>
        <v>#N/A</v>
      </c>
      <c r="B160" s="136"/>
      <c r="C160" s="131" t="e">
        <f>VLOOKUP(B160,'[1]LISTADO ATM'!$A$2:$B$922,2,0)</f>
        <v>#N/A</v>
      </c>
      <c r="D160" s="131" t="s">
        <v>2469</v>
      </c>
      <c r="E160" s="131"/>
    </row>
    <row r="161" spans="1:5" ht="18" x14ac:dyDescent="0.25">
      <c r="A161" s="131" t="e">
        <f>VLOOKUP(B161,'[1]LISTADO ATM'!$A$2:$C$922,3,0)</f>
        <v>#N/A</v>
      </c>
      <c r="B161" s="136"/>
      <c r="C161" s="131" t="e">
        <f>VLOOKUP(B161,'[1]LISTADO ATM'!$A$2:$B$922,2,0)</f>
        <v>#N/A</v>
      </c>
      <c r="D161" s="131" t="s">
        <v>2469</v>
      </c>
      <c r="E161" s="131"/>
    </row>
    <row r="162" spans="1:5" ht="18" x14ac:dyDescent="0.25">
      <c r="A162" s="131" t="e">
        <f>VLOOKUP(B162,'[1]LISTADO ATM'!$A$2:$C$922,3,0)</f>
        <v>#N/A</v>
      </c>
      <c r="B162" s="136"/>
      <c r="C162" s="131" t="e">
        <f>VLOOKUP(B162,'[1]LISTADO ATM'!$A$2:$B$922,2,0)</f>
        <v>#N/A</v>
      </c>
      <c r="D162" s="131" t="s">
        <v>2469</v>
      </c>
      <c r="E162" s="131"/>
    </row>
    <row r="163" spans="1:5" ht="18.75" customHeight="1" thickBot="1" x14ac:dyDescent="0.3">
      <c r="A163" s="145" t="s">
        <v>2462</v>
      </c>
      <c r="B163" s="135">
        <f>COUNTA(B145:B150)</f>
        <v>6</v>
      </c>
      <c r="C163" s="158"/>
      <c r="D163" s="159"/>
      <c r="E163" s="160"/>
    </row>
    <row r="164" spans="1:5" ht="15.75" thickBot="1" x14ac:dyDescent="0.3">
      <c r="A164" s="180"/>
      <c r="B164" s="181"/>
      <c r="C164" s="181"/>
      <c r="D164" s="181"/>
      <c r="E164" s="182"/>
    </row>
    <row r="165" spans="1:5" ht="18.75" thickBot="1" x14ac:dyDescent="0.3">
      <c r="A165" s="183" t="s">
        <v>2583</v>
      </c>
      <c r="B165" s="184"/>
      <c r="C165" s="184"/>
      <c r="D165" s="184"/>
      <c r="E165" s="185"/>
    </row>
    <row r="166" spans="1:5" ht="18" x14ac:dyDescent="0.25">
      <c r="A166" s="134" t="s">
        <v>15</v>
      </c>
      <c r="B166" s="134" t="s">
        <v>2408</v>
      </c>
      <c r="C166" s="134" t="s">
        <v>46</v>
      </c>
      <c r="D166" s="178" t="s">
        <v>2411</v>
      </c>
      <c r="E166" s="179" t="s">
        <v>2409</v>
      </c>
    </row>
    <row r="167" spans="1:5" ht="18" x14ac:dyDescent="0.25">
      <c r="A167" s="131" t="str">
        <f>VLOOKUP(B167,'[1]LISTADO ATM'!$A$2:$C$922,3,0)</f>
        <v>DISTRITO NACIONAL</v>
      </c>
      <c r="B167" s="136">
        <v>946</v>
      </c>
      <c r="C167" s="131" t="str">
        <f>VLOOKUP(B167,'[1]LISTADO ATM'!$A$2:$B$822,2,0)</f>
        <v xml:space="preserve">ATM Oficina Núñez de Cáceres I </v>
      </c>
      <c r="D167" s="142" t="s">
        <v>2622</v>
      </c>
      <c r="E167" s="146">
        <v>3336005580</v>
      </c>
    </row>
    <row r="168" spans="1:5" ht="18" x14ac:dyDescent="0.25">
      <c r="A168" s="131" t="str">
        <f>VLOOKUP(B168,'[1]LISTADO ATM'!$A$2:$C$922,3,0)</f>
        <v>NORTE</v>
      </c>
      <c r="B168" s="136">
        <v>228</v>
      </c>
      <c r="C168" s="131" t="str">
        <f>VLOOKUP(B168,'[1]LISTADO ATM'!$A$2:$B$822,2,0)</f>
        <v xml:space="preserve">ATM Oficina SAJOMA </v>
      </c>
      <c r="D168" s="142" t="s">
        <v>2548</v>
      </c>
      <c r="E168" s="146">
        <v>3336007436</v>
      </c>
    </row>
    <row r="169" spans="1:5" ht="18" x14ac:dyDescent="0.25">
      <c r="A169" s="131" t="s">
        <v>1272</v>
      </c>
      <c r="B169" s="136">
        <v>430</v>
      </c>
      <c r="C169" s="131" t="s">
        <v>2693</v>
      </c>
      <c r="D169" s="142" t="s">
        <v>2622</v>
      </c>
      <c r="E169" s="146">
        <v>3336007435</v>
      </c>
    </row>
    <row r="170" spans="1:5" ht="18" x14ac:dyDescent="0.25">
      <c r="A170" s="131" t="str">
        <f>VLOOKUP(B170,'[1]LISTADO ATM'!$A$2:$C$922,3,0)</f>
        <v>DISTRITO NACIONAL</v>
      </c>
      <c r="B170" s="136">
        <v>979</v>
      </c>
      <c r="C170" s="131" t="str">
        <f>VLOOKUP(B170,'[1]LISTADO ATM'!$A$2:$B$822,2,0)</f>
        <v xml:space="preserve">ATM Oficina Luperón I </v>
      </c>
      <c r="D170" s="142" t="s">
        <v>2548</v>
      </c>
      <c r="E170" s="146">
        <v>3336007434</v>
      </c>
    </row>
    <row r="171" spans="1:5" ht="18" x14ac:dyDescent="0.25">
      <c r="A171" s="131" t="e">
        <f>VLOOKUP(B171,'[1]LISTADO ATM'!$A$2:$C$922,3,0)</f>
        <v>#N/A</v>
      </c>
      <c r="B171" s="136"/>
      <c r="C171" s="131" t="e">
        <f>VLOOKUP(B171,'[1]LISTADO ATM'!$A$2:$B$822,2,0)</f>
        <v>#N/A</v>
      </c>
      <c r="D171" s="142"/>
      <c r="E171" s="146"/>
    </row>
    <row r="172" spans="1:5" ht="18" x14ac:dyDescent="0.25">
      <c r="A172" s="131" t="e">
        <f>VLOOKUP(B172,'[1]LISTADO ATM'!$A$2:$C$922,3,0)</f>
        <v>#N/A</v>
      </c>
      <c r="B172" s="136"/>
      <c r="C172" s="131" t="e">
        <f>VLOOKUP(B172,'[1]LISTADO ATM'!$A$2:$B$822,2,0)</f>
        <v>#N/A</v>
      </c>
      <c r="D172" s="142"/>
      <c r="E172" s="146"/>
    </row>
    <row r="173" spans="1:5" ht="18" x14ac:dyDescent="0.25">
      <c r="A173" s="131" t="e">
        <f>VLOOKUP(B173,'[1]LISTADO ATM'!$A$2:$C$922,3,0)</f>
        <v>#N/A</v>
      </c>
      <c r="B173" s="136"/>
      <c r="C173" s="131" t="e">
        <f>VLOOKUP(B173,'[1]LISTADO ATM'!$A$2:$B$822,2,0)</f>
        <v>#N/A</v>
      </c>
      <c r="D173" s="142"/>
      <c r="E173" s="146"/>
    </row>
    <row r="174" spans="1:5" ht="18" x14ac:dyDescent="0.25">
      <c r="A174" s="131" t="e">
        <f>VLOOKUP(B174,'[1]LISTADO ATM'!$A$2:$C$922,3,0)</f>
        <v>#N/A</v>
      </c>
      <c r="B174" s="136"/>
      <c r="C174" s="131" t="e">
        <f>VLOOKUP(B174,'[1]LISTADO ATM'!$A$2:$B$822,2,0)</f>
        <v>#N/A</v>
      </c>
      <c r="D174" s="142"/>
      <c r="E174" s="146"/>
    </row>
    <row r="175" spans="1:5" ht="18" x14ac:dyDescent="0.25">
      <c r="A175" s="131" t="e">
        <f>VLOOKUP(B175,'[1]LISTADO ATM'!$A$2:$C$922,3,0)</f>
        <v>#N/A</v>
      </c>
      <c r="B175" s="136"/>
      <c r="C175" s="131" t="e">
        <f>VLOOKUP(B175,'[1]LISTADO ATM'!$A$2:$B$822,2,0)</f>
        <v>#N/A</v>
      </c>
      <c r="D175" s="142"/>
      <c r="E175" s="146"/>
    </row>
    <row r="176" spans="1:5" ht="18.75" thickBot="1" x14ac:dyDescent="0.3">
      <c r="A176" s="145" t="s">
        <v>2462</v>
      </c>
      <c r="B176" s="135">
        <f>COUNT(B167:B170)</f>
        <v>4</v>
      </c>
      <c r="C176" s="158"/>
      <c r="D176" s="159"/>
      <c r="E176" s="160"/>
    </row>
    <row r="177" spans="1:5" ht="15.75" thickBot="1" x14ac:dyDescent="0.3">
      <c r="A177" s="180"/>
      <c r="B177" s="181"/>
      <c r="C177" s="186"/>
      <c r="D177" s="186"/>
      <c r="E177" s="187"/>
    </row>
    <row r="178" spans="1:5" ht="18.75" thickBot="1" x14ac:dyDescent="0.3">
      <c r="A178" s="163" t="s">
        <v>2464</v>
      </c>
      <c r="B178" s="164"/>
      <c r="C178" s="188"/>
      <c r="D178" s="188"/>
      <c r="E178" s="189"/>
    </row>
    <row r="179" spans="1:5" ht="18.75" thickBot="1" x14ac:dyDescent="0.3">
      <c r="A179" s="165">
        <f>+B141+B163+B176</f>
        <v>39</v>
      </c>
      <c r="B179" s="166"/>
      <c r="C179" s="188"/>
      <c r="D179" s="188"/>
      <c r="E179" s="189"/>
    </row>
    <row r="180" spans="1:5" ht="15.75" thickBot="1" x14ac:dyDescent="0.3">
      <c r="A180" s="167"/>
      <c r="B180" s="168"/>
      <c r="C180" s="181"/>
      <c r="D180" s="181"/>
      <c r="E180" s="182"/>
    </row>
    <row r="181" spans="1:5" ht="18.75" thickBot="1" x14ac:dyDescent="0.3">
      <c r="A181" s="169" t="s">
        <v>2465</v>
      </c>
      <c r="B181" s="170"/>
      <c r="C181" s="170"/>
      <c r="D181" s="170"/>
      <c r="E181" s="171"/>
    </row>
    <row r="182" spans="1:5" ht="18" x14ac:dyDescent="0.25">
      <c r="A182" s="134" t="s">
        <v>15</v>
      </c>
      <c r="B182" s="134" t="s">
        <v>2408</v>
      </c>
      <c r="C182" s="134" t="s">
        <v>46</v>
      </c>
      <c r="D182" s="178" t="s">
        <v>2411</v>
      </c>
      <c r="E182" s="179"/>
    </row>
    <row r="183" spans="1:5" ht="18" x14ac:dyDescent="0.25">
      <c r="A183" s="131" t="str">
        <f>VLOOKUP(B183,'[1]LISTADO ATM'!$A$2:$C$922,3,0)</f>
        <v>DISTRITO NACIONAL</v>
      </c>
      <c r="B183" s="136">
        <v>574</v>
      </c>
      <c r="C183" s="131" t="str">
        <f>VLOOKUP(B183,'[2]LISTADO ATM'!$A$2:$B$922,2,0)</f>
        <v xml:space="preserve">ATM Club Obras Públicas </v>
      </c>
      <c r="D183" s="161" t="s">
        <v>2585</v>
      </c>
      <c r="E183" s="162"/>
    </row>
    <row r="184" spans="1:5" ht="18" x14ac:dyDescent="0.25">
      <c r="A184" s="131" t="str">
        <f>VLOOKUP(B184,'[1]LISTADO ATM'!$A$2:$C$922,3,0)</f>
        <v>ESTE</v>
      </c>
      <c r="B184" s="136">
        <v>521</v>
      </c>
      <c r="C184" s="131" t="str">
        <f>VLOOKUP(B184,'[2]LISTADO ATM'!$A$2:$B$922,2,0)</f>
        <v xml:space="preserve">ATM UNP Bayahibe (La Romana) </v>
      </c>
      <c r="D184" s="161" t="s">
        <v>2585</v>
      </c>
      <c r="E184" s="162"/>
    </row>
    <row r="185" spans="1:5" ht="18" x14ac:dyDescent="0.25">
      <c r="A185" s="131" t="str">
        <f>VLOOKUP(B185,'[1]LISTADO ATM'!$A$2:$C$922,3,0)</f>
        <v>SUR</v>
      </c>
      <c r="B185" s="136">
        <v>84</v>
      </c>
      <c r="C185" s="131" t="str">
        <f>VLOOKUP(B185,'[2]LISTADO ATM'!$A$2:$B$922,2,0)</f>
        <v xml:space="preserve">ATM Oficina Multicentro Sirena San Cristóbal </v>
      </c>
      <c r="D185" s="161" t="s">
        <v>2585</v>
      </c>
      <c r="E185" s="162"/>
    </row>
    <row r="186" spans="1:5" ht="18" x14ac:dyDescent="0.25">
      <c r="A186" s="131" t="str">
        <f>VLOOKUP(B186,'[1]LISTADO ATM'!$A$2:$C$922,3,0)</f>
        <v>SUR</v>
      </c>
      <c r="B186" s="136">
        <v>103</v>
      </c>
      <c r="C186" s="131" t="str">
        <f>VLOOKUP(B186,'[1]LISTADO ATM'!$A$2:$B$822,2,0)</f>
        <v xml:space="preserve">ATM Oficina Las Matas de Farfán </v>
      </c>
      <c r="D186" s="161" t="s">
        <v>2585</v>
      </c>
      <c r="E186" s="162"/>
    </row>
    <row r="187" spans="1:5" ht="18" x14ac:dyDescent="0.25">
      <c r="A187" s="131" t="str">
        <f>VLOOKUP(B187,'[1]LISTADO ATM'!$A$2:$C$922,3,0)</f>
        <v>DISTRITO NACIONAL</v>
      </c>
      <c r="B187" s="136">
        <v>911</v>
      </c>
      <c r="C187" s="131" t="str">
        <f>VLOOKUP(B187,'[1]LISTADO ATM'!$A$2:$B$822,2,0)</f>
        <v xml:space="preserve">ATM Oficina Venezuela II </v>
      </c>
      <c r="D187" s="161" t="s">
        <v>2611</v>
      </c>
      <c r="E187" s="162"/>
    </row>
    <row r="188" spans="1:5" ht="18" x14ac:dyDescent="0.25">
      <c r="A188" s="131" t="str">
        <f>VLOOKUP(B188,'[1]LISTADO ATM'!$A$2:$C$922,3,0)</f>
        <v>DISTRITO NACIONAL</v>
      </c>
      <c r="B188" s="136">
        <v>735</v>
      </c>
      <c r="C188" s="131" t="str">
        <f>VLOOKUP(B188,'[1]LISTADO ATM'!$A$2:$B$822,2,0)</f>
        <v xml:space="preserve">ATM Oficina Independencia II  </v>
      </c>
      <c r="D188" s="161" t="s">
        <v>2611</v>
      </c>
      <c r="E188" s="162"/>
    </row>
    <row r="189" spans="1:5" ht="18" x14ac:dyDescent="0.25">
      <c r="A189" s="131" t="str">
        <f>VLOOKUP(B189,'[1]LISTADO ATM'!$A$2:$C$922,3,0)</f>
        <v>NORTE</v>
      </c>
      <c r="B189" s="136">
        <v>732</v>
      </c>
      <c r="C189" s="131" t="str">
        <f>VLOOKUP(B189,'[1]LISTADO ATM'!$A$2:$B$822,2,0)</f>
        <v xml:space="preserve">ATM Molino del Valle (Santiago) </v>
      </c>
      <c r="D189" s="161" t="s">
        <v>2585</v>
      </c>
      <c r="E189" s="162"/>
    </row>
    <row r="190" spans="1:5" ht="18" x14ac:dyDescent="0.25">
      <c r="A190" s="131" t="str">
        <f>VLOOKUP(B190,'[1]LISTADO ATM'!$A$2:$C$922,3,0)</f>
        <v>DISTRITO NACIONAL</v>
      </c>
      <c r="B190" s="136">
        <v>259</v>
      </c>
      <c r="C190" s="131" t="str">
        <f>VLOOKUP(B190,'[1]LISTADO ATM'!$A$2:$B$822,2,0)</f>
        <v>ATM Senado de la Republica</v>
      </c>
      <c r="D190" s="161" t="s">
        <v>2585</v>
      </c>
      <c r="E190" s="162"/>
    </row>
    <row r="191" spans="1:5" ht="18" x14ac:dyDescent="0.25">
      <c r="A191" s="131" t="str">
        <f>VLOOKUP(B191,'[1]LISTADO ATM'!$A$2:$C$922,3,0)</f>
        <v>DISTRITO NACIONAL</v>
      </c>
      <c r="B191" s="136">
        <v>535</v>
      </c>
      <c r="C191" s="131" t="str">
        <f>VLOOKUP(B191,'[1]LISTADO ATM'!$A$2:$B$822,2,0)</f>
        <v xml:space="preserve">ATM Autoservicio Torre III </v>
      </c>
      <c r="D191" s="161" t="s">
        <v>2585</v>
      </c>
      <c r="E191" s="162"/>
    </row>
    <row r="192" spans="1:5" ht="18.75" thickBot="1" x14ac:dyDescent="0.3">
      <c r="A192" s="145" t="s">
        <v>2462</v>
      </c>
      <c r="B192" s="135">
        <f>COUNT(B183:B191)</f>
        <v>9</v>
      </c>
      <c r="C192" s="158"/>
      <c r="D192" s="159"/>
      <c r="E192" s="160"/>
    </row>
    <row r="193" spans="1:4" x14ac:dyDescent="0.25">
      <c r="A193" s="123"/>
      <c r="C193" s="123"/>
      <c r="D193" s="123"/>
    </row>
    <row r="194" spans="1:4" x14ac:dyDescent="0.25">
      <c r="A194" s="123"/>
      <c r="C194" s="123"/>
      <c r="D194" s="123"/>
    </row>
    <row r="195" spans="1:4" x14ac:dyDescent="0.25">
      <c r="A195" s="123"/>
      <c r="C195" s="123"/>
      <c r="D195" s="123"/>
    </row>
    <row r="196" spans="1:4" x14ac:dyDescent="0.25">
      <c r="A196" s="123"/>
      <c r="C196" s="123"/>
      <c r="D196" s="123"/>
    </row>
    <row r="197" spans="1:4" x14ac:dyDescent="0.25">
      <c r="A197" s="123"/>
      <c r="C197" s="123"/>
      <c r="D197" s="123"/>
    </row>
    <row r="198" spans="1:4" x14ac:dyDescent="0.25">
      <c r="A198" s="123"/>
      <c r="C198" s="123"/>
      <c r="D198" s="123"/>
    </row>
    <row r="199" spans="1:4" x14ac:dyDescent="0.25">
      <c r="A199" s="123"/>
      <c r="C199" s="123"/>
      <c r="D199" s="123"/>
    </row>
    <row r="200" spans="1:4" x14ac:dyDescent="0.25">
      <c r="A200" s="123"/>
      <c r="C200" s="123"/>
      <c r="D200" s="123"/>
    </row>
    <row r="201" spans="1:4" x14ac:dyDescent="0.25">
      <c r="A201" s="123"/>
      <c r="C201" s="123"/>
      <c r="D201" s="123"/>
    </row>
    <row r="202" spans="1:4" x14ac:dyDescent="0.25">
      <c r="A202" s="123"/>
      <c r="C202" s="123"/>
      <c r="D202" s="123"/>
    </row>
    <row r="203" spans="1:4" x14ac:dyDescent="0.25">
      <c r="A203" s="123"/>
      <c r="C203" s="123"/>
      <c r="D203" s="123"/>
    </row>
    <row r="204" spans="1:4" x14ac:dyDescent="0.25">
      <c r="A204" s="123"/>
      <c r="C204" s="123"/>
      <c r="D204" s="123"/>
    </row>
    <row r="205" spans="1:4" x14ac:dyDescent="0.25">
      <c r="A205" s="123"/>
      <c r="C205" s="123"/>
      <c r="D205" s="123"/>
    </row>
    <row r="206" spans="1:4" x14ac:dyDescent="0.25">
      <c r="A206" s="123"/>
      <c r="C206" s="123"/>
      <c r="D206" s="123"/>
    </row>
    <row r="207" spans="1:4" x14ac:dyDescent="0.25">
      <c r="A207" s="123"/>
      <c r="C207" s="123"/>
      <c r="D207" s="123"/>
    </row>
    <row r="208" spans="1:4" x14ac:dyDescent="0.25">
      <c r="A208" s="123"/>
      <c r="C208" s="123"/>
      <c r="D208" s="123"/>
    </row>
    <row r="209" spans="1:4" x14ac:dyDescent="0.25">
      <c r="A209" s="123"/>
      <c r="C209" s="123"/>
      <c r="D209" s="123"/>
    </row>
    <row r="210" spans="1:4" x14ac:dyDescent="0.25">
      <c r="A210" s="123"/>
      <c r="C210" s="123"/>
      <c r="D210" s="123"/>
    </row>
    <row r="211" spans="1:4" x14ac:dyDescent="0.25">
      <c r="A211" s="123"/>
      <c r="C211" s="123"/>
      <c r="D211" s="123"/>
    </row>
    <row r="212" spans="1:4" x14ac:dyDescent="0.25">
      <c r="A212" s="123"/>
      <c r="C212" s="123"/>
      <c r="D212" s="123"/>
    </row>
    <row r="213" spans="1:4" x14ac:dyDescent="0.25">
      <c r="A213" s="123"/>
      <c r="C213" s="123"/>
      <c r="D213" s="123"/>
    </row>
    <row r="214" spans="1:4" x14ac:dyDescent="0.25">
      <c r="A214" s="123"/>
      <c r="C214" s="123"/>
      <c r="D214" s="123"/>
    </row>
    <row r="215" spans="1:4" x14ac:dyDescent="0.25">
      <c r="A215" s="123"/>
      <c r="C215" s="123"/>
      <c r="D215" s="123"/>
    </row>
    <row r="216" spans="1:4" x14ac:dyDescent="0.25">
      <c r="A216" s="123"/>
      <c r="C216" s="123"/>
      <c r="D216" s="123"/>
    </row>
    <row r="217" spans="1:4" x14ac:dyDescent="0.25">
      <c r="A217" s="123"/>
      <c r="C217" s="123"/>
      <c r="D217" s="123"/>
    </row>
    <row r="218" spans="1:4" x14ac:dyDescent="0.25">
      <c r="A218" s="123"/>
      <c r="C218" s="123"/>
      <c r="D218" s="123"/>
    </row>
    <row r="219" spans="1:4" x14ac:dyDescent="0.25">
      <c r="A219" s="123"/>
      <c r="C219" s="123"/>
      <c r="D219" s="123"/>
    </row>
    <row r="220" spans="1:4" x14ac:dyDescent="0.25">
      <c r="A220" s="123"/>
      <c r="C220" s="123"/>
      <c r="D220" s="123"/>
    </row>
    <row r="221" spans="1:4" x14ac:dyDescent="0.25">
      <c r="A221" s="123"/>
      <c r="C221" s="123"/>
      <c r="D221" s="123"/>
    </row>
    <row r="222" spans="1:4" x14ac:dyDescent="0.25">
      <c r="A222" s="123"/>
      <c r="C222" s="123"/>
      <c r="D222" s="123"/>
    </row>
    <row r="223" spans="1:4" x14ac:dyDescent="0.25">
      <c r="A223" s="123"/>
      <c r="C223" s="123"/>
      <c r="D223" s="123"/>
    </row>
    <row r="224" spans="1:4" x14ac:dyDescent="0.25">
      <c r="A224" s="123"/>
      <c r="C224" s="123"/>
      <c r="D224" s="123"/>
    </row>
    <row r="225" spans="1:4" x14ac:dyDescent="0.25">
      <c r="A225" s="123"/>
      <c r="C225" s="123"/>
      <c r="D225" s="123"/>
    </row>
    <row r="226" spans="1:4" x14ac:dyDescent="0.25">
      <c r="A226" s="123"/>
      <c r="C226" s="123"/>
      <c r="D226" s="123"/>
    </row>
    <row r="227" spans="1:4" x14ac:dyDescent="0.25">
      <c r="A227" s="123"/>
      <c r="C227" s="123"/>
      <c r="D227" s="123"/>
    </row>
    <row r="228" spans="1:4" x14ac:dyDescent="0.25">
      <c r="A228" s="123"/>
      <c r="C228" s="123"/>
      <c r="D228" s="123"/>
    </row>
    <row r="229" spans="1:4" x14ac:dyDescent="0.25">
      <c r="A229" s="123"/>
      <c r="C229" s="123"/>
      <c r="D229" s="123"/>
    </row>
    <row r="230" spans="1:4" x14ac:dyDescent="0.25">
      <c r="A230" s="123"/>
      <c r="C230" s="123"/>
      <c r="D230" s="123"/>
    </row>
    <row r="231" spans="1:4" x14ac:dyDescent="0.25">
      <c r="A231" s="123"/>
      <c r="C231" s="123"/>
      <c r="D231" s="123"/>
    </row>
    <row r="232" spans="1:4" x14ac:dyDescent="0.25">
      <c r="A232" s="123"/>
      <c r="C232" s="123"/>
      <c r="D232" s="123"/>
    </row>
    <row r="233" spans="1:4" x14ac:dyDescent="0.25">
      <c r="A233" s="123"/>
      <c r="C233" s="123"/>
      <c r="D233" s="123"/>
    </row>
    <row r="234" spans="1:4" x14ac:dyDescent="0.25">
      <c r="A234" s="123"/>
      <c r="C234" s="123"/>
      <c r="D234" s="123"/>
    </row>
    <row r="235" spans="1:4" x14ac:dyDescent="0.25">
      <c r="A235" s="123"/>
      <c r="C235" s="123"/>
      <c r="D235" s="123"/>
    </row>
    <row r="236" spans="1:4" x14ac:dyDescent="0.25">
      <c r="A236" s="123"/>
      <c r="C236" s="123"/>
      <c r="D236" s="123"/>
    </row>
    <row r="237" spans="1:4" x14ac:dyDescent="0.25">
      <c r="A237" s="123"/>
      <c r="C237" s="123"/>
      <c r="D237" s="123"/>
    </row>
    <row r="238" spans="1:4" x14ac:dyDescent="0.25">
      <c r="A238" s="123"/>
      <c r="C238" s="123"/>
      <c r="D238" s="123"/>
    </row>
    <row r="239" spans="1:4" x14ac:dyDescent="0.25">
      <c r="A239" s="123"/>
      <c r="C239" s="123"/>
      <c r="D239" s="123"/>
    </row>
    <row r="240" spans="1:4" x14ac:dyDescent="0.25">
      <c r="A240" s="123"/>
      <c r="C240" s="123"/>
      <c r="D240" s="123"/>
    </row>
    <row r="241" spans="1:4" x14ac:dyDescent="0.25">
      <c r="A241" s="123"/>
      <c r="C241" s="123"/>
      <c r="D241" s="123"/>
    </row>
    <row r="242" spans="1:4" x14ac:dyDescent="0.25">
      <c r="A242" s="123"/>
      <c r="C242" s="123"/>
      <c r="D242" s="123"/>
    </row>
    <row r="243" spans="1:4" x14ac:dyDescent="0.25">
      <c r="A243" s="123"/>
      <c r="C243" s="123"/>
      <c r="D243" s="123"/>
    </row>
    <row r="244" spans="1:4" x14ac:dyDescent="0.25">
      <c r="A244" s="123"/>
      <c r="C244" s="123"/>
      <c r="D244" s="123"/>
    </row>
    <row r="245" spans="1:4" x14ac:dyDescent="0.25">
      <c r="A245" s="123"/>
      <c r="C245" s="123"/>
      <c r="D245" s="123"/>
    </row>
    <row r="246" spans="1:4" x14ac:dyDescent="0.25">
      <c r="A246" s="123"/>
      <c r="C246" s="123"/>
      <c r="D246" s="123"/>
    </row>
    <row r="247" spans="1:4" x14ac:dyDescent="0.25">
      <c r="A247" s="123"/>
      <c r="C247" s="123"/>
      <c r="D247" s="123"/>
    </row>
    <row r="248" spans="1:4" x14ac:dyDescent="0.25">
      <c r="A248" s="123"/>
      <c r="C248" s="123"/>
      <c r="D248" s="123"/>
    </row>
    <row r="249" spans="1:4" x14ac:dyDescent="0.25">
      <c r="A249" s="123"/>
      <c r="C249" s="123"/>
      <c r="D249" s="123"/>
    </row>
    <row r="250" spans="1:4" x14ac:dyDescent="0.25">
      <c r="A250" s="123"/>
      <c r="C250" s="123"/>
      <c r="D250" s="123"/>
    </row>
    <row r="251" spans="1:4" x14ac:dyDescent="0.25">
      <c r="A251" s="123"/>
      <c r="C251" s="123"/>
      <c r="D251" s="123"/>
    </row>
    <row r="252" spans="1:4" x14ac:dyDescent="0.25">
      <c r="A252" s="123"/>
      <c r="C252" s="123"/>
      <c r="D252" s="123"/>
    </row>
    <row r="253" spans="1:4" x14ac:dyDescent="0.25">
      <c r="A253" s="123"/>
      <c r="C253" s="123"/>
      <c r="D253" s="123"/>
    </row>
    <row r="254" spans="1:4" x14ac:dyDescent="0.25">
      <c r="A254" s="123"/>
      <c r="C254" s="123"/>
      <c r="D254" s="123"/>
    </row>
    <row r="255" spans="1:4" x14ac:dyDescent="0.25">
      <c r="A255" s="123"/>
      <c r="C255" s="123"/>
      <c r="D255" s="123"/>
    </row>
    <row r="256" spans="1:4" x14ac:dyDescent="0.25">
      <c r="A256" s="123"/>
      <c r="C256" s="123"/>
      <c r="D256" s="123"/>
    </row>
    <row r="257" spans="1:4" x14ac:dyDescent="0.25">
      <c r="A257" s="123"/>
      <c r="C257" s="123"/>
      <c r="D257" s="123"/>
    </row>
    <row r="258" spans="1:4" x14ac:dyDescent="0.25">
      <c r="A258" s="123"/>
      <c r="C258" s="123"/>
      <c r="D258" s="123"/>
    </row>
    <row r="259" spans="1:4" x14ac:dyDescent="0.25">
      <c r="A259" s="123"/>
      <c r="C259" s="123"/>
      <c r="D259" s="123"/>
    </row>
    <row r="260" spans="1:4" x14ac:dyDescent="0.25">
      <c r="A260" s="123"/>
      <c r="C260" s="123"/>
      <c r="D260" s="123"/>
    </row>
    <row r="261" spans="1:4" x14ac:dyDescent="0.25">
      <c r="A261" s="123"/>
      <c r="C261" s="123"/>
      <c r="D261" s="123"/>
    </row>
    <row r="262" spans="1:4" x14ac:dyDescent="0.25">
      <c r="A262" s="123"/>
      <c r="C262" s="123"/>
      <c r="D262" s="123"/>
    </row>
    <row r="263" spans="1:4" x14ac:dyDescent="0.25">
      <c r="A263" s="123"/>
      <c r="C263" s="123"/>
      <c r="D263" s="123"/>
    </row>
    <row r="264" spans="1:4" x14ac:dyDescent="0.25">
      <c r="A264" s="123"/>
      <c r="C264" s="123"/>
      <c r="D264" s="123"/>
    </row>
    <row r="265" spans="1:4" x14ac:dyDescent="0.25">
      <c r="A265" s="123"/>
      <c r="C265" s="123"/>
      <c r="D265" s="123"/>
    </row>
    <row r="266" spans="1:4" x14ac:dyDescent="0.25">
      <c r="A266" s="123"/>
      <c r="C266" s="123"/>
      <c r="D266" s="123"/>
    </row>
    <row r="267" spans="1:4" x14ac:dyDescent="0.25">
      <c r="A267" s="123"/>
      <c r="C267" s="123"/>
      <c r="D267" s="123"/>
    </row>
    <row r="268" spans="1:4" x14ac:dyDescent="0.25">
      <c r="A268" s="123"/>
      <c r="C268" s="123"/>
      <c r="D268" s="123"/>
    </row>
    <row r="269" spans="1:4" x14ac:dyDescent="0.25">
      <c r="A269" s="123"/>
      <c r="C269" s="123"/>
      <c r="D269" s="123"/>
    </row>
    <row r="270" spans="1:4" x14ac:dyDescent="0.25">
      <c r="A270" s="123"/>
      <c r="C270" s="123"/>
      <c r="D270" s="123"/>
    </row>
    <row r="271" spans="1:4" x14ac:dyDescent="0.25">
      <c r="A271" s="123"/>
      <c r="C271" s="123"/>
      <c r="D271" s="123"/>
    </row>
    <row r="272" spans="1:4" x14ac:dyDescent="0.25">
      <c r="A272" s="123"/>
      <c r="C272" s="123"/>
      <c r="D272" s="123"/>
    </row>
    <row r="273" spans="1:4" x14ac:dyDescent="0.25">
      <c r="A273" s="123"/>
      <c r="C273" s="123"/>
      <c r="D273" s="123"/>
    </row>
    <row r="274" spans="1:4" x14ac:dyDescent="0.25">
      <c r="A274" s="123"/>
      <c r="C274" s="123"/>
      <c r="D274" s="123"/>
    </row>
    <row r="275" spans="1:4" x14ac:dyDescent="0.25">
      <c r="A275" s="123"/>
      <c r="C275" s="123"/>
      <c r="D275" s="123"/>
    </row>
    <row r="276" spans="1:4" x14ac:dyDescent="0.25">
      <c r="A276" s="123"/>
      <c r="C276" s="123"/>
      <c r="D276" s="123"/>
    </row>
    <row r="277" spans="1:4" x14ac:dyDescent="0.25">
      <c r="A277" s="123"/>
      <c r="C277" s="123"/>
      <c r="D277" s="123"/>
    </row>
    <row r="278" spans="1:4" x14ac:dyDescent="0.25">
      <c r="A278" s="123"/>
      <c r="C278" s="123"/>
      <c r="D278" s="123"/>
    </row>
    <row r="279" spans="1:4" x14ac:dyDescent="0.25">
      <c r="A279" s="123"/>
      <c r="C279" s="123"/>
      <c r="D279" s="123"/>
    </row>
    <row r="280" spans="1:4" x14ac:dyDescent="0.25">
      <c r="A280" s="123"/>
      <c r="C280" s="123"/>
      <c r="D280" s="123"/>
    </row>
    <row r="281" spans="1:4" x14ac:dyDescent="0.25">
      <c r="A281" s="123"/>
      <c r="C281" s="123"/>
      <c r="D281" s="123"/>
    </row>
    <row r="282" spans="1:4" x14ac:dyDescent="0.25">
      <c r="A282" s="123"/>
      <c r="C282" s="123"/>
      <c r="D282" s="123"/>
    </row>
    <row r="283" spans="1:4" x14ac:dyDescent="0.25">
      <c r="A283" s="123"/>
      <c r="C283" s="123"/>
      <c r="D283" s="123"/>
    </row>
    <row r="284" spans="1:4" x14ac:dyDescent="0.25">
      <c r="A284" s="123"/>
      <c r="C284" s="123"/>
      <c r="D284" s="123"/>
    </row>
    <row r="285" spans="1:4" x14ac:dyDescent="0.25">
      <c r="A285" s="123"/>
      <c r="C285" s="123"/>
      <c r="D285" s="123"/>
    </row>
    <row r="286" spans="1:4" x14ac:dyDescent="0.25">
      <c r="A286" s="123"/>
      <c r="C286" s="123"/>
      <c r="D286" s="123"/>
    </row>
    <row r="287" spans="1:4" x14ac:dyDescent="0.25">
      <c r="A287" s="123"/>
      <c r="C287" s="123"/>
      <c r="D287" s="123"/>
    </row>
    <row r="288" spans="1:4" x14ac:dyDescent="0.25">
      <c r="A288" s="123"/>
      <c r="C288" s="123"/>
      <c r="D288" s="123"/>
    </row>
    <row r="289" spans="1:4" x14ac:dyDescent="0.25">
      <c r="A289" s="123"/>
      <c r="C289" s="123"/>
      <c r="D289" s="123"/>
    </row>
    <row r="290" spans="1:4" x14ac:dyDescent="0.25">
      <c r="A290" s="123"/>
      <c r="C290" s="123"/>
      <c r="D290" s="123"/>
    </row>
    <row r="291" spans="1:4" x14ac:dyDescent="0.25">
      <c r="A291" s="123"/>
      <c r="C291" s="123"/>
      <c r="D291" s="123"/>
    </row>
    <row r="292" spans="1:4" x14ac:dyDescent="0.25">
      <c r="A292" s="123"/>
      <c r="C292" s="123"/>
      <c r="D292" s="123"/>
    </row>
    <row r="293" spans="1:4" x14ac:dyDescent="0.25">
      <c r="A293" s="123"/>
      <c r="C293" s="123"/>
      <c r="D293" s="123"/>
    </row>
    <row r="294" spans="1:4" x14ac:dyDescent="0.25">
      <c r="A294" s="123"/>
      <c r="C294" s="123"/>
      <c r="D294" s="123"/>
    </row>
    <row r="295" spans="1:4" x14ac:dyDescent="0.25">
      <c r="A295" s="123"/>
      <c r="C295" s="123"/>
      <c r="D295" s="123"/>
    </row>
    <row r="296" spans="1:4" x14ac:dyDescent="0.25">
      <c r="A296" s="123"/>
      <c r="C296" s="123"/>
      <c r="D296" s="123"/>
    </row>
    <row r="297" spans="1:4" x14ac:dyDescent="0.25">
      <c r="A297" s="123"/>
      <c r="C297" s="123"/>
      <c r="D297" s="123"/>
    </row>
    <row r="298" spans="1:4" x14ac:dyDescent="0.25">
      <c r="A298" s="123"/>
      <c r="C298" s="123"/>
      <c r="D298" s="123"/>
    </row>
    <row r="299" spans="1:4" x14ac:dyDescent="0.25">
      <c r="A299" s="123"/>
      <c r="C299" s="123"/>
      <c r="D299" s="123"/>
    </row>
    <row r="300" spans="1:4" x14ac:dyDescent="0.25">
      <c r="A300" s="123"/>
      <c r="C300" s="123"/>
      <c r="D300" s="123"/>
    </row>
    <row r="301" spans="1:4" x14ac:dyDescent="0.25">
      <c r="A301" s="123"/>
      <c r="C301" s="123"/>
      <c r="D301" s="123"/>
    </row>
    <row r="302" spans="1:4" x14ac:dyDescent="0.25">
      <c r="A302" s="123"/>
      <c r="C302" s="123"/>
      <c r="D302" s="123"/>
    </row>
    <row r="303" spans="1:4" x14ac:dyDescent="0.25">
      <c r="A303" s="123"/>
      <c r="C303" s="123"/>
      <c r="D303" s="123"/>
    </row>
    <row r="304" spans="1:4" x14ac:dyDescent="0.25">
      <c r="A304" s="123"/>
      <c r="C304" s="123"/>
      <c r="D304" s="123"/>
    </row>
    <row r="305" spans="1:4" x14ac:dyDescent="0.25">
      <c r="A305" s="123"/>
      <c r="C305" s="123"/>
      <c r="D305" s="123"/>
    </row>
    <row r="306" spans="1:4" x14ac:dyDescent="0.25">
      <c r="A306" s="123"/>
      <c r="C306" s="123"/>
      <c r="D306" s="123"/>
    </row>
    <row r="307" spans="1:4" x14ac:dyDescent="0.25">
      <c r="A307" s="123"/>
      <c r="C307" s="123"/>
      <c r="D307" s="123"/>
    </row>
    <row r="308" spans="1:4" x14ac:dyDescent="0.25">
      <c r="A308" s="123"/>
      <c r="C308" s="123"/>
      <c r="D308" s="123"/>
    </row>
    <row r="309" spans="1:4" x14ac:dyDescent="0.25">
      <c r="A309" s="123"/>
      <c r="C309" s="123"/>
      <c r="D309" s="123"/>
    </row>
    <row r="310" spans="1:4" x14ac:dyDescent="0.25">
      <c r="A310" s="123"/>
      <c r="C310" s="123"/>
      <c r="D310" s="123"/>
    </row>
    <row r="311" spans="1:4" x14ac:dyDescent="0.25">
      <c r="A311" s="123"/>
      <c r="C311" s="123"/>
      <c r="D311" s="123"/>
    </row>
    <row r="312" spans="1:4" x14ac:dyDescent="0.25">
      <c r="A312" s="123"/>
      <c r="C312" s="123"/>
      <c r="D312" s="123"/>
    </row>
    <row r="313" spans="1:4" x14ac:dyDescent="0.25">
      <c r="A313" s="123"/>
      <c r="C313" s="123"/>
      <c r="D313" s="123"/>
    </row>
    <row r="314" spans="1:4" x14ac:dyDescent="0.25">
      <c r="A314" s="123"/>
      <c r="C314" s="123"/>
      <c r="D314" s="123"/>
    </row>
    <row r="315" spans="1:4" x14ac:dyDescent="0.25">
      <c r="A315" s="123"/>
      <c r="C315" s="123"/>
      <c r="D315" s="123"/>
    </row>
    <row r="316" spans="1:4" x14ac:dyDescent="0.25">
      <c r="A316" s="123"/>
      <c r="C316" s="123"/>
      <c r="D316" s="123"/>
    </row>
    <row r="317" spans="1:4" x14ac:dyDescent="0.25">
      <c r="A317" s="123"/>
      <c r="C317" s="123"/>
      <c r="D317" s="123"/>
    </row>
    <row r="318" spans="1:4" x14ac:dyDescent="0.25">
      <c r="A318" s="123"/>
      <c r="C318" s="123"/>
      <c r="D318" s="123"/>
    </row>
    <row r="319" spans="1:4" x14ac:dyDescent="0.25">
      <c r="A319" s="123"/>
      <c r="C319" s="123"/>
      <c r="D319" s="123"/>
    </row>
    <row r="320" spans="1:4" x14ac:dyDescent="0.25">
      <c r="A320" s="123"/>
      <c r="C320" s="123"/>
      <c r="D320" s="123"/>
    </row>
    <row r="321" spans="1:4" x14ac:dyDescent="0.25">
      <c r="A321" s="123"/>
      <c r="C321" s="123"/>
      <c r="D321" s="123"/>
    </row>
    <row r="322" spans="1:4" x14ac:dyDescent="0.25">
      <c r="A322" s="123"/>
      <c r="C322" s="123"/>
      <c r="D322" s="123"/>
    </row>
    <row r="323" spans="1:4" x14ac:dyDescent="0.25">
      <c r="A323" s="123"/>
      <c r="C323" s="123"/>
      <c r="D323" s="123"/>
    </row>
    <row r="324" spans="1:4" x14ac:dyDescent="0.25">
      <c r="A324" s="123"/>
      <c r="C324" s="123"/>
      <c r="D324" s="123"/>
    </row>
    <row r="325" spans="1:4" x14ac:dyDescent="0.25">
      <c r="A325" s="123"/>
      <c r="C325" s="123"/>
      <c r="D325" s="123"/>
    </row>
    <row r="326" spans="1:4" x14ac:dyDescent="0.25">
      <c r="A326" s="123"/>
      <c r="C326" s="123"/>
      <c r="D326" s="123"/>
    </row>
    <row r="327" spans="1:4" x14ac:dyDescent="0.25">
      <c r="A327" s="123"/>
      <c r="C327" s="123"/>
      <c r="D327" s="123"/>
    </row>
    <row r="328" spans="1:4" x14ac:dyDescent="0.25">
      <c r="A328" s="123"/>
      <c r="C328" s="123"/>
      <c r="D328" s="123"/>
    </row>
    <row r="329" spans="1:4" x14ac:dyDescent="0.25">
      <c r="A329" s="123"/>
      <c r="C329" s="123"/>
      <c r="D329" s="123"/>
    </row>
    <row r="330" spans="1:4" x14ac:dyDescent="0.25">
      <c r="A330" s="123"/>
      <c r="C330" s="123"/>
      <c r="D330" s="123"/>
    </row>
    <row r="331" spans="1:4" x14ac:dyDescent="0.25">
      <c r="A331" s="123"/>
      <c r="C331" s="123"/>
      <c r="D331" s="123"/>
    </row>
    <row r="332" spans="1:4" x14ac:dyDescent="0.25">
      <c r="A332" s="123"/>
      <c r="C332" s="123"/>
      <c r="D332" s="123"/>
    </row>
    <row r="333" spans="1:4" x14ac:dyDescent="0.25">
      <c r="A333" s="123"/>
      <c r="C333" s="123"/>
      <c r="D333" s="123"/>
    </row>
    <row r="334" spans="1:4" x14ac:dyDescent="0.25">
      <c r="A334" s="123"/>
      <c r="C334" s="123"/>
      <c r="D334" s="123"/>
    </row>
    <row r="335" spans="1:4" x14ac:dyDescent="0.25">
      <c r="A335" s="123"/>
      <c r="C335" s="123"/>
      <c r="D335" s="123"/>
    </row>
    <row r="336" spans="1:4" x14ac:dyDescent="0.25">
      <c r="A336" s="123"/>
      <c r="C336" s="123"/>
      <c r="D336" s="123"/>
    </row>
    <row r="337" spans="1:4" x14ac:dyDescent="0.25">
      <c r="A337" s="123"/>
      <c r="C337" s="123"/>
      <c r="D337" s="123"/>
    </row>
    <row r="338" spans="1:4" x14ac:dyDescent="0.25">
      <c r="A338" s="123"/>
      <c r="C338" s="123"/>
      <c r="D338" s="123"/>
    </row>
    <row r="339" spans="1:4" x14ac:dyDescent="0.25">
      <c r="A339" s="123"/>
      <c r="C339" s="123"/>
      <c r="D339" s="123"/>
    </row>
    <row r="340" spans="1:4" x14ac:dyDescent="0.25">
      <c r="A340" s="123"/>
      <c r="C340" s="123"/>
      <c r="D340" s="123"/>
    </row>
    <row r="341" spans="1:4" x14ac:dyDescent="0.25">
      <c r="A341" s="123"/>
      <c r="C341" s="123"/>
      <c r="D341" s="123"/>
    </row>
    <row r="342" spans="1:4" x14ac:dyDescent="0.25">
      <c r="A342" s="123"/>
      <c r="C342" s="123"/>
      <c r="D342" s="123"/>
    </row>
    <row r="343" spans="1:4" x14ac:dyDescent="0.25">
      <c r="A343" s="123"/>
      <c r="C343" s="123"/>
      <c r="D343" s="123"/>
    </row>
    <row r="344" spans="1:4" x14ac:dyDescent="0.25">
      <c r="A344" s="123"/>
      <c r="C344" s="123"/>
      <c r="D344" s="123"/>
    </row>
    <row r="345" spans="1:4" x14ac:dyDescent="0.25">
      <c r="A345" s="123"/>
      <c r="C345" s="123"/>
      <c r="D345" s="123"/>
    </row>
    <row r="346" spans="1:4" x14ac:dyDescent="0.25">
      <c r="A346" s="123"/>
      <c r="C346" s="123"/>
      <c r="D346" s="123"/>
    </row>
    <row r="347" spans="1:4" x14ac:dyDescent="0.25">
      <c r="A347" s="123"/>
      <c r="C347" s="123"/>
      <c r="D347" s="123"/>
    </row>
    <row r="348" spans="1:4" x14ac:dyDescent="0.25">
      <c r="A348" s="123"/>
      <c r="C348" s="123"/>
      <c r="D348" s="123"/>
    </row>
    <row r="349" spans="1:4" x14ac:dyDescent="0.25">
      <c r="A349" s="123"/>
      <c r="C349" s="123"/>
      <c r="D349" s="123"/>
    </row>
    <row r="350" spans="1:4" x14ac:dyDescent="0.25">
      <c r="A350" s="123"/>
      <c r="C350" s="123"/>
      <c r="D350" s="123"/>
    </row>
    <row r="351" spans="1:4" x14ac:dyDescent="0.25">
      <c r="A351" s="123"/>
      <c r="C351" s="123"/>
      <c r="D351" s="123"/>
    </row>
    <row r="352" spans="1:4" x14ac:dyDescent="0.25">
      <c r="A352" s="123"/>
      <c r="C352" s="123"/>
      <c r="D352" s="123"/>
    </row>
    <row r="353" spans="1:4" x14ac:dyDescent="0.25">
      <c r="A353" s="123"/>
      <c r="C353" s="123"/>
      <c r="D353" s="123"/>
    </row>
    <row r="354" spans="1:4" x14ac:dyDescent="0.25">
      <c r="A354" s="123"/>
      <c r="C354" s="123"/>
      <c r="D354" s="123"/>
    </row>
    <row r="355" spans="1:4" x14ac:dyDescent="0.25">
      <c r="A355" s="123"/>
      <c r="C355" s="123"/>
      <c r="D355" s="123"/>
    </row>
    <row r="356" spans="1:4" x14ac:dyDescent="0.25">
      <c r="A356" s="123"/>
      <c r="C356" s="123"/>
      <c r="D356" s="123"/>
    </row>
    <row r="357" spans="1:4" x14ac:dyDescent="0.25">
      <c r="A357" s="123"/>
      <c r="C357" s="123"/>
      <c r="D357" s="123"/>
    </row>
    <row r="358" spans="1:4" x14ac:dyDescent="0.25">
      <c r="A358" s="123"/>
      <c r="C358" s="123"/>
      <c r="D358" s="123"/>
    </row>
    <row r="359" spans="1:4" x14ac:dyDescent="0.25">
      <c r="A359" s="123"/>
      <c r="C359" s="123"/>
      <c r="D359" s="123"/>
    </row>
    <row r="360" spans="1:4" x14ac:dyDescent="0.25">
      <c r="A360" s="123"/>
      <c r="C360" s="123"/>
      <c r="D360" s="123"/>
    </row>
    <row r="361" spans="1:4" x14ac:dyDescent="0.25">
      <c r="A361" s="123"/>
      <c r="C361" s="123"/>
      <c r="D361" s="123"/>
    </row>
    <row r="362" spans="1:4" x14ac:dyDescent="0.25">
      <c r="A362" s="123"/>
      <c r="C362" s="123"/>
      <c r="D362" s="123"/>
    </row>
    <row r="363" spans="1:4" x14ac:dyDescent="0.25">
      <c r="A363" s="123"/>
      <c r="C363" s="123"/>
      <c r="D363" s="123"/>
    </row>
    <row r="364" spans="1:4" x14ac:dyDescent="0.25">
      <c r="A364" s="123"/>
      <c r="C364" s="123"/>
      <c r="D364" s="123"/>
    </row>
    <row r="365" spans="1:4" x14ac:dyDescent="0.25">
      <c r="A365" s="123"/>
      <c r="C365" s="123"/>
      <c r="D365" s="123"/>
    </row>
    <row r="366" spans="1:4" x14ac:dyDescent="0.25">
      <c r="A366" s="123"/>
      <c r="C366" s="123"/>
      <c r="D366" s="123"/>
    </row>
    <row r="367" spans="1:4" x14ac:dyDescent="0.25">
      <c r="A367" s="123"/>
      <c r="C367" s="123"/>
      <c r="D367" s="123"/>
    </row>
    <row r="368" spans="1:4" x14ac:dyDescent="0.25">
      <c r="A368" s="123"/>
      <c r="C368" s="123"/>
      <c r="D368" s="123"/>
    </row>
    <row r="369" spans="1:4" x14ac:dyDescent="0.25">
      <c r="A369" s="123"/>
      <c r="C369" s="123"/>
      <c r="D369" s="123"/>
    </row>
    <row r="370" spans="1:4" x14ac:dyDescent="0.25">
      <c r="A370" s="123"/>
      <c r="C370" s="123"/>
      <c r="D370" s="123"/>
    </row>
    <row r="371" spans="1:4" x14ac:dyDescent="0.25">
      <c r="A371" s="123"/>
      <c r="C371" s="123"/>
      <c r="D371" s="123"/>
    </row>
    <row r="372" spans="1:4" x14ac:dyDescent="0.25">
      <c r="A372" s="123"/>
      <c r="C372" s="123"/>
      <c r="D372" s="123"/>
    </row>
    <row r="373" spans="1:4" x14ac:dyDescent="0.25">
      <c r="A373" s="123"/>
      <c r="C373" s="123"/>
      <c r="D373" s="123"/>
    </row>
    <row r="374" spans="1:4" x14ac:dyDescent="0.25">
      <c r="A374" s="123"/>
      <c r="C374" s="123"/>
      <c r="D374" s="123"/>
    </row>
    <row r="375" spans="1:4" x14ac:dyDescent="0.25">
      <c r="A375" s="123"/>
      <c r="C375" s="123"/>
      <c r="D375" s="123"/>
    </row>
    <row r="376" spans="1:4" x14ac:dyDescent="0.25">
      <c r="A376" s="123"/>
      <c r="C376" s="123"/>
      <c r="D376" s="123"/>
    </row>
    <row r="377" spans="1:4" x14ac:dyDescent="0.25">
      <c r="A377" s="123"/>
      <c r="C377" s="123"/>
      <c r="D377" s="123"/>
    </row>
    <row r="378" spans="1:4" x14ac:dyDescent="0.25">
      <c r="A378" s="123"/>
      <c r="C378" s="123"/>
      <c r="D378" s="123"/>
    </row>
    <row r="379" spans="1:4" x14ac:dyDescent="0.25">
      <c r="A379" s="123"/>
      <c r="C379" s="123"/>
      <c r="D379" s="123"/>
    </row>
    <row r="380" spans="1:4" x14ac:dyDescent="0.25">
      <c r="A380" s="123"/>
      <c r="C380" s="123"/>
      <c r="D380" s="123"/>
    </row>
    <row r="381" spans="1:4" x14ac:dyDescent="0.25">
      <c r="A381" s="123"/>
      <c r="C381" s="123"/>
      <c r="D381" s="123"/>
    </row>
    <row r="382" spans="1:4" x14ac:dyDescent="0.25">
      <c r="A382" s="123"/>
      <c r="C382" s="123"/>
      <c r="D382" s="123"/>
    </row>
    <row r="383" spans="1:4" x14ac:dyDescent="0.25">
      <c r="A383" s="123"/>
      <c r="C383" s="123"/>
      <c r="D383" s="123"/>
    </row>
    <row r="384" spans="1:4" x14ac:dyDescent="0.25">
      <c r="A384" s="123"/>
      <c r="C384" s="123"/>
      <c r="D384" s="123"/>
    </row>
    <row r="385" spans="1:4" x14ac:dyDescent="0.25">
      <c r="A385" s="123"/>
      <c r="C385" s="123"/>
      <c r="D385" s="123"/>
    </row>
    <row r="386" spans="1:4" x14ac:dyDescent="0.25">
      <c r="A386" s="123"/>
      <c r="C386" s="123"/>
      <c r="D386" s="123"/>
    </row>
    <row r="387" spans="1:4" x14ac:dyDescent="0.25">
      <c r="A387" s="123"/>
      <c r="C387" s="123"/>
      <c r="D387" s="123"/>
    </row>
    <row r="388" spans="1:4" x14ac:dyDescent="0.25">
      <c r="A388" s="123"/>
      <c r="C388" s="123"/>
      <c r="D388" s="123"/>
    </row>
    <row r="389" spans="1:4" x14ac:dyDescent="0.25">
      <c r="A389" s="123"/>
      <c r="C389" s="123"/>
      <c r="D389" s="123"/>
    </row>
    <row r="390" spans="1:4" x14ac:dyDescent="0.25">
      <c r="A390" s="123"/>
      <c r="C390" s="123"/>
      <c r="D390" s="123"/>
    </row>
    <row r="391" spans="1:4" x14ac:dyDescent="0.25">
      <c r="A391" s="123"/>
      <c r="C391" s="123"/>
      <c r="D391" s="123"/>
    </row>
    <row r="392" spans="1:4" x14ac:dyDescent="0.25">
      <c r="A392" s="123"/>
      <c r="C392" s="123"/>
      <c r="D392" s="123"/>
    </row>
    <row r="393" spans="1:4" x14ac:dyDescent="0.25">
      <c r="A393" s="123"/>
      <c r="C393" s="123"/>
      <c r="D393" s="123"/>
    </row>
    <row r="394" spans="1:4" x14ac:dyDescent="0.25">
      <c r="A394" s="123"/>
      <c r="C394" s="123"/>
      <c r="D394" s="123"/>
    </row>
    <row r="395" spans="1:4" x14ac:dyDescent="0.25">
      <c r="A395" s="123"/>
      <c r="C395" s="123"/>
      <c r="D395" s="123"/>
    </row>
    <row r="396" spans="1:4" x14ac:dyDescent="0.25">
      <c r="A396" s="123"/>
      <c r="C396" s="123"/>
      <c r="D396" s="123"/>
    </row>
    <row r="397" spans="1:4" x14ac:dyDescent="0.25">
      <c r="A397" s="123"/>
      <c r="C397" s="123"/>
      <c r="D397" s="123"/>
    </row>
    <row r="398" spans="1:4" x14ac:dyDescent="0.25">
      <c r="A398" s="123"/>
      <c r="C398" s="123"/>
      <c r="D398" s="123"/>
    </row>
    <row r="399" spans="1:4" x14ac:dyDescent="0.25">
      <c r="A399" s="123"/>
      <c r="C399" s="123"/>
      <c r="D399" s="123"/>
    </row>
    <row r="400" spans="1:4" x14ac:dyDescent="0.25">
      <c r="A400" s="123"/>
      <c r="C400" s="123"/>
      <c r="D400" s="123"/>
    </row>
    <row r="401" spans="1:4" x14ac:dyDescent="0.25">
      <c r="A401" s="123"/>
      <c r="C401" s="123"/>
      <c r="D401" s="123"/>
    </row>
    <row r="402" spans="1:4" x14ac:dyDescent="0.25">
      <c r="A402" s="123"/>
      <c r="C402" s="123"/>
      <c r="D402" s="123"/>
    </row>
    <row r="403" spans="1:4" x14ac:dyDescent="0.25">
      <c r="A403" s="123"/>
      <c r="C403" s="123"/>
      <c r="D403" s="123"/>
    </row>
    <row r="404" spans="1:4" x14ac:dyDescent="0.25">
      <c r="A404" s="123"/>
      <c r="C404" s="123"/>
      <c r="D404" s="123"/>
    </row>
    <row r="405" spans="1:4" x14ac:dyDescent="0.25">
      <c r="A405" s="123"/>
      <c r="C405" s="123"/>
      <c r="D405" s="123"/>
    </row>
    <row r="406" spans="1:4" x14ac:dyDescent="0.25">
      <c r="A406" s="123"/>
      <c r="C406" s="123"/>
      <c r="D406" s="123"/>
    </row>
    <row r="407" spans="1:4" x14ac:dyDescent="0.25">
      <c r="A407" s="123"/>
      <c r="C407" s="123"/>
      <c r="D407" s="123"/>
    </row>
    <row r="408" spans="1:4" x14ac:dyDescent="0.25">
      <c r="A408" s="123"/>
      <c r="C408" s="123"/>
      <c r="D408" s="123"/>
    </row>
    <row r="409" spans="1:4" x14ac:dyDescent="0.25">
      <c r="A409" s="123"/>
      <c r="C409" s="123"/>
      <c r="D409" s="123"/>
    </row>
    <row r="410" spans="1:4" x14ac:dyDescent="0.25">
      <c r="A410" s="123"/>
      <c r="C410" s="123"/>
      <c r="D410" s="123"/>
    </row>
    <row r="411" spans="1:4" x14ac:dyDescent="0.25">
      <c r="A411" s="123"/>
      <c r="C411" s="123"/>
      <c r="D411" s="123"/>
    </row>
    <row r="412" spans="1:4" x14ac:dyDescent="0.25">
      <c r="A412" s="123"/>
      <c r="C412" s="123"/>
      <c r="D412" s="123"/>
    </row>
    <row r="413" spans="1:4" x14ac:dyDescent="0.25">
      <c r="A413" s="123"/>
      <c r="C413" s="123"/>
      <c r="D413" s="123"/>
    </row>
    <row r="414" spans="1:4" x14ac:dyDescent="0.25">
      <c r="A414" s="123"/>
      <c r="C414" s="123"/>
      <c r="D414" s="123"/>
    </row>
    <row r="415" spans="1:4" x14ac:dyDescent="0.25">
      <c r="A415" s="123"/>
      <c r="C415" s="123"/>
      <c r="D415" s="123"/>
    </row>
    <row r="416" spans="1:4" x14ac:dyDescent="0.25">
      <c r="A416" s="123"/>
      <c r="C416" s="123"/>
      <c r="D416" s="123"/>
    </row>
    <row r="417" spans="1:4" x14ac:dyDescent="0.25">
      <c r="A417" s="123"/>
      <c r="C417" s="123"/>
      <c r="D417" s="123"/>
    </row>
    <row r="418" spans="1:4" x14ac:dyDescent="0.25">
      <c r="A418" s="123"/>
      <c r="C418" s="123"/>
      <c r="D418" s="123"/>
    </row>
    <row r="419" spans="1:4" x14ac:dyDescent="0.25">
      <c r="A419" s="123"/>
      <c r="C419" s="123"/>
      <c r="D419" s="123"/>
    </row>
    <row r="420" spans="1:4" x14ac:dyDescent="0.25">
      <c r="A420" s="123"/>
      <c r="C420" s="123"/>
      <c r="D420" s="123"/>
    </row>
    <row r="421" spans="1:4" x14ac:dyDescent="0.25">
      <c r="A421" s="123"/>
      <c r="C421" s="123"/>
      <c r="D421" s="123"/>
    </row>
    <row r="422" spans="1:4" x14ac:dyDescent="0.25">
      <c r="A422" s="123"/>
      <c r="C422" s="123"/>
      <c r="D422" s="123"/>
    </row>
    <row r="423" spans="1:4" x14ac:dyDescent="0.25">
      <c r="A423" s="123"/>
      <c r="C423" s="123"/>
      <c r="D423" s="123"/>
    </row>
    <row r="424" spans="1:4" x14ac:dyDescent="0.25">
      <c r="A424" s="123"/>
      <c r="C424" s="123"/>
      <c r="D424" s="123"/>
    </row>
    <row r="425" spans="1:4" x14ac:dyDescent="0.25">
      <c r="A425" s="123"/>
      <c r="C425" s="123"/>
      <c r="D425" s="123"/>
    </row>
    <row r="426" spans="1:4" x14ac:dyDescent="0.25">
      <c r="A426" s="123"/>
      <c r="C426" s="123"/>
      <c r="D426" s="123"/>
    </row>
    <row r="427" spans="1:4" x14ac:dyDescent="0.25">
      <c r="A427" s="123"/>
      <c r="C427" s="123"/>
      <c r="D427" s="123"/>
    </row>
    <row r="428" spans="1:4" x14ac:dyDescent="0.25">
      <c r="A428" s="123"/>
      <c r="C428" s="123"/>
      <c r="D428" s="123"/>
    </row>
    <row r="429" spans="1:4" x14ac:dyDescent="0.25">
      <c r="A429" s="123"/>
      <c r="C429" s="123"/>
      <c r="D429" s="123"/>
    </row>
    <row r="430" spans="1:4" x14ac:dyDescent="0.25">
      <c r="A430" s="123"/>
      <c r="C430" s="123"/>
      <c r="D430" s="123"/>
    </row>
    <row r="431" spans="1:4" x14ac:dyDescent="0.25">
      <c r="A431" s="123"/>
      <c r="C431" s="123"/>
      <c r="D431" s="123"/>
    </row>
    <row r="432" spans="1:4" x14ac:dyDescent="0.25">
      <c r="A432" s="123"/>
      <c r="C432" s="123"/>
      <c r="D432" s="123"/>
    </row>
    <row r="433" spans="1:4" x14ac:dyDescent="0.25">
      <c r="A433" s="123"/>
      <c r="C433" s="123"/>
      <c r="D433" s="123"/>
    </row>
    <row r="434" spans="1:4" x14ac:dyDescent="0.25">
      <c r="A434" s="123"/>
      <c r="C434" s="123"/>
      <c r="D434" s="123"/>
    </row>
    <row r="435" spans="1:4" x14ac:dyDescent="0.25">
      <c r="A435" s="123"/>
      <c r="C435" s="123"/>
      <c r="D435" s="123"/>
    </row>
    <row r="436" spans="1:4" x14ac:dyDescent="0.25">
      <c r="A436" s="123"/>
      <c r="C436" s="123"/>
      <c r="D436" s="123"/>
    </row>
    <row r="437" spans="1:4" x14ac:dyDescent="0.25">
      <c r="A437" s="123"/>
      <c r="C437" s="123"/>
      <c r="D437" s="123"/>
    </row>
    <row r="438" spans="1:4" x14ac:dyDescent="0.25">
      <c r="A438" s="123"/>
      <c r="C438" s="123"/>
      <c r="D438" s="123"/>
    </row>
    <row r="439" spans="1:4" x14ac:dyDescent="0.25">
      <c r="A439" s="123"/>
      <c r="C439" s="123"/>
      <c r="D439" s="123"/>
    </row>
    <row r="440" spans="1:4" x14ac:dyDescent="0.25">
      <c r="A440" s="123"/>
      <c r="C440" s="123"/>
      <c r="D440" s="123"/>
    </row>
    <row r="441" spans="1:4" x14ac:dyDescent="0.25">
      <c r="A441" s="123"/>
      <c r="C441" s="123"/>
      <c r="D441" s="123"/>
    </row>
    <row r="442" spans="1:4" x14ac:dyDescent="0.25">
      <c r="A442" s="123"/>
      <c r="C442" s="123"/>
      <c r="D442" s="123"/>
    </row>
    <row r="443" spans="1:4" x14ac:dyDescent="0.25">
      <c r="A443" s="123"/>
      <c r="C443" s="123"/>
      <c r="D443" s="123"/>
    </row>
    <row r="444" spans="1:4" x14ac:dyDescent="0.25">
      <c r="A444" s="123"/>
      <c r="C444" s="123"/>
      <c r="D444" s="123"/>
    </row>
    <row r="445" spans="1:4" x14ac:dyDescent="0.25">
      <c r="A445" s="123"/>
      <c r="C445" s="123"/>
      <c r="D445" s="123"/>
    </row>
    <row r="446" spans="1:4" x14ac:dyDescent="0.25">
      <c r="A446" s="123"/>
      <c r="C446" s="123"/>
      <c r="D446" s="123"/>
    </row>
    <row r="447" spans="1:4" x14ac:dyDescent="0.25">
      <c r="A447" s="123"/>
      <c r="C447" s="123"/>
      <c r="D447" s="123"/>
    </row>
    <row r="448" spans="1:4" x14ac:dyDescent="0.25">
      <c r="A448" s="123"/>
      <c r="C448" s="123"/>
      <c r="D448" s="123"/>
    </row>
    <row r="449" spans="1:4" x14ac:dyDescent="0.25">
      <c r="A449" s="123"/>
      <c r="C449" s="123"/>
      <c r="D449" s="123"/>
    </row>
    <row r="450" spans="1:4" x14ac:dyDescent="0.25">
      <c r="A450" s="123"/>
      <c r="C450" s="123"/>
      <c r="D450" s="123"/>
    </row>
    <row r="451" spans="1:4" x14ac:dyDescent="0.25">
      <c r="A451" s="123"/>
      <c r="C451" s="123"/>
      <c r="D451" s="123"/>
    </row>
    <row r="452" spans="1:4" x14ac:dyDescent="0.25">
      <c r="A452" s="123"/>
      <c r="C452" s="123"/>
      <c r="D452" s="123"/>
    </row>
    <row r="453" spans="1:4" x14ac:dyDescent="0.25">
      <c r="A453" s="123"/>
      <c r="C453" s="123"/>
      <c r="D453" s="123"/>
    </row>
    <row r="454" spans="1:4" x14ac:dyDescent="0.25">
      <c r="A454" s="123"/>
      <c r="C454" s="123"/>
      <c r="D454" s="123"/>
    </row>
    <row r="455" spans="1:4" x14ac:dyDescent="0.25">
      <c r="A455" s="123"/>
      <c r="C455" s="123"/>
      <c r="D455" s="123"/>
    </row>
    <row r="456" spans="1:4" x14ac:dyDescent="0.25">
      <c r="A456" s="123"/>
      <c r="C456" s="123"/>
      <c r="D456" s="123"/>
    </row>
    <row r="457" spans="1:4" x14ac:dyDescent="0.25">
      <c r="A457" s="123"/>
      <c r="C457" s="123"/>
      <c r="D457" s="123"/>
    </row>
    <row r="458" spans="1:4" x14ac:dyDescent="0.25">
      <c r="A458" s="123"/>
      <c r="C458" s="123"/>
      <c r="D458" s="123"/>
    </row>
    <row r="459" spans="1:4" x14ac:dyDescent="0.25">
      <c r="A459" s="123"/>
      <c r="C459" s="123"/>
      <c r="D459" s="123"/>
    </row>
    <row r="460" spans="1:4" x14ac:dyDescent="0.25">
      <c r="A460" s="123"/>
      <c r="C460" s="123"/>
      <c r="D460" s="123"/>
    </row>
    <row r="461" spans="1:4" x14ac:dyDescent="0.25">
      <c r="A461" s="123"/>
      <c r="C461" s="123"/>
      <c r="D461" s="123"/>
    </row>
    <row r="462" spans="1:4" x14ac:dyDescent="0.25">
      <c r="A462" s="123"/>
      <c r="C462" s="123"/>
      <c r="D462" s="123"/>
    </row>
    <row r="463" spans="1:4" x14ac:dyDescent="0.25">
      <c r="A463" s="123"/>
      <c r="C463" s="123"/>
      <c r="D463" s="123"/>
    </row>
    <row r="464" spans="1:4" x14ac:dyDescent="0.25">
      <c r="A464" s="123"/>
      <c r="C464" s="123"/>
      <c r="D464" s="123"/>
    </row>
    <row r="465" spans="1:4" x14ac:dyDescent="0.25">
      <c r="A465" s="123"/>
      <c r="C465" s="123"/>
      <c r="D465" s="123"/>
    </row>
    <row r="466" spans="1:4" x14ac:dyDescent="0.25">
      <c r="A466" s="123"/>
      <c r="C466" s="123"/>
      <c r="D466" s="123"/>
    </row>
    <row r="467" spans="1:4" x14ac:dyDescent="0.25">
      <c r="A467" s="123"/>
      <c r="C467" s="123"/>
      <c r="D467" s="123"/>
    </row>
    <row r="468" spans="1:4" x14ac:dyDescent="0.25">
      <c r="A468" s="123"/>
      <c r="C468" s="123"/>
      <c r="D468" s="123"/>
    </row>
    <row r="469" spans="1:4" x14ac:dyDescent="0.25">
      <c r="A469" s="123"/>
      <c r="C469" s="123"/>
      <c r="D469" s="123"/>
    </row>
    <row r="470" spans="1:4" x14ac:dyDescent="0.25">
      <c r="A470" s="123"/>
      <c r="C470" s="123"/>
      <c r="D470" s="123"/>
    </row>
    <row r="471" spans="1:4" x14ac:dyDescent="0.25">
      <c r="A471" s="123"/>
      <c r="C471" s="123"/>
      <c r="D471" s="123"/>
    </row>
    <row r="472" spans="1:4" x14ac:dyDescent="0.25">
      <c r="A472" s="123"/>
      <c r="C472" s="123"/>
      <c r="D472" s="123"/>
    </row>
    <row r="473" spans="1:4" x14ac:dyDescent="0.25">
      <c r="A473" s="123"/>
      <c r="C473" s="123"/>
      <c r="D473" s="123"/>
    </row>
    <row r="474" spans="1:4" x14ac:dyDescent="0.25">
      <c r="A474" s="123"/>
      <c r="C474" s="123"/>
      <c r="D474" s="123"/>
    </row>
    <row r="475" spans="1:4" x14ac:dyDescent="0.25">
      <c r="A475" s="123"/>
      <c r="C475" s="123"/>
      <c r="D475" s="123"/>
    </row>
    <row r="476" spans="1:4" x14ac:dyDescent="0.25">
      <c r="A476" s="123"/>
      <c r="C476" s="123"/>
      <c r="D476" s="123"/>
    </row>
    <row r="477" spans="1:4" x14ac:dyDescent="0.25">
      <c r="A477" s="123"/>
      <c r="C477" s="123"/>
      <c r="D477" s="123"/>
    </row>
    <row r="478" spans="1:4" x14ac:dyDescent="0.25">
      <c r="A478" s="123"/>
      <c r="C478" s="123"/>
      <c r="D478" s="123"/>
    </row>
    <row r="479" spans="1:4" x14ac:dyDescent="0.25">
      <c r="A479" s="123"/>
      <c r="C479" s="123"/>
      <c r="D479" s="123"/>
    </row>
    <row r="480" spans="1:4" x14ac:dyDescent="0.25">
      <c r="A480" s="123"/>
      <c r="C480" s="123"/>
      <c r="D480" s="123"/>
    </row>
    <row r="481" spans="1:4" x14ac:dyDescent="0.25">
      <c r="A481" s="123"/>
      <c r="C481" s="123"/>
      <c r="D481" s="123"/>
    </row>
    <row r="482" spans="1:4" x14ac:dyDescent="0.25">
      <c r="A482" s="123"/>
      <c r="C482" s="123"/>
      <c r="D482" s="123"/>
    </row>
    <row r="483" spans="1:4" x14ac:dyDescent="0.25">
      <c r="A483" s="123"/>
      <c r="C483" s="123"/>
      <c r="D483" s="123"/>
    </row>
    <row r="484" spans="1:4" x14ac:dyDescent="0.25">
      <c r="A484" s="123"/>
      <c r="C484" s="123"/>
      <c r="D484" s="123"/>
    </row>
    <row r="485" spans="1:4" x14ac:dyDescent="0.25">
      <c r="A485" s="123"/>
      <c r="C485" s="123"/>
      <c r="D485" s="123"/>
    </row>
    <row r="486" spans="1:4" x14ac:dyDescent="0.25">
      <c r="A486" s="123"/>
      <c r="C486" s="123"/>
      <c r="D486" s="123"/>
    </row>
    <row r="487" spans="1:4" x14ac:dyDescent="0.25">
      <c r="A487" s="123"/>
      <c r="C487" s="123"/>
      <c r="D487" s="123"/>
    </row>
    <row r="488" spans="1:4" x14ac:dyDescent="0.25">
      <c r="A488" s="123"/>
      <c r="C488" s="123"/>
      <c r="D488" s="123"/>
    </row>
    <row r="489" spans="1:4" x14ac:dyDescent="0.25">
      <c r="A489" s="123"/>
      <c r="C489" s="123"/>
      <c r="D489" s="123"/>
    </row>
    <row r="490" spans="1:4" x14ac:dyDescent="0.25">
      <c r="A490" s="123"/>
      <c r="C490" s="123"/>
      <c r="D490" s="123"/>
    </row>
    <row r="491" spans="1:4" x14ac:dyDescent="0.25">
      <c r="A491" s="123"/>
      <c r="C491" s="123"/>
      <c r="D491" s="123"/>
    </row>
    <row r="492" spans="1:4" x14ac:dyDescent="0.25">
      <c r="A492" s="123"/>
      <c r="C492" s="123"/>
      <c r="D492" s="123"/>
    </row>
    <row r="493" spans="1:4" x14ac:dyDescent="0.25">
      <c r="A493" s="123"/>
      <c r="C493" s="123"/>
      <c r="D493" s="123"/>
    </row>
    <row r="494" spans="1:4" x14ac:dyDescent="0.25">
      <c r="A494" s="123"/>
      <c r="C494" s="123"/>
      <c r="D494" s="123"/>
    </row>
    <row r="495" spans="1:4" x14ac:dyDescent="0.25">
      <c r="A495" s="123"/>
      <c r="C495" s="123"/>
      <c r="D495" s="123"/>
    </row>
    <row r="496" spans="1:4" x14ac:dyDescent="0.25">
      <c r="A496" s="123"/>
      <c r="C496" s="123"/>
      <c r="D496" s="123"/>
    </row>
    <row r="497" spans="1:4" x14ac:dyDescent="0.25">
      <c r="A497" s="123"/>
      <c r="C497" s="123"/>
      <c r="D497" s="123"/>
    </row>
    <row r="498" spans="1:4" x14ac:dyDescent="0.25">
      <c r="A498" s="123"/>
      <c r="C498" s="123"/>
      <c r="D498" s="123"/>
    </row>
    <row r="499" spans="1:4" x14ac:dyDescent="0.25">
      <c r="A499" s="123"/>
      <c r="C499" s="123"/>
      <c r="D499" s="123"/>
    </row>
    <row r="500" spans="1:4" x14ac:dyDescent="0.25">
      <c r="A500" s="123"/>
      <c r="C500" s="123"/>
      <c r="D500" s="123"/>
    </row>
    <row r="501" spans="1:4" x14ac:dyDescent="0.25">
      <c r="A501" s="123"/>
      <c r="C501" s="123"/>
      <c r="D501" s="123"/>
    </row>
    <row r="502" spans="1:4" x14ac:dyDescent="0.25">
      <c r="A502" s="123"/>
      <c r="C502" s="123"/>
      <c r="D502" s="123"/>
    </row>
    <row r="503" spans="1:4" x14ac:dyDescent="0.25">
      <c r="A503" s="123"/>
      <c r="C503" s="123"/>
      <c r="D503" s="123"/>
    </row>
    <row r="504" spans="1:4" x14ac:dyDescent="0.25">
      <c r="A504" s="123"/>
      <c r="C504" s="123"/>
      <c r="D504" s="123"/>
    </row>
    <row r="505" spans="1:4" x14ac:dyDescent="0.25">
      <c r="A505" s="123"/>
      <c r="C505" s="123"/>
      <c r="D505" s="123"/>
    </row>
    <row r="506" spans="1:4" x14ac:dyDescent="0.25">
      <c r="A506" s="123"/>
      <c r="C506" s="123"/>
      <c r="D506" s="123"/>
    </row>
    <row r="507" spans="1:4" x14ac:dyDescent="0.25">
      <c r="A507" s="123"/>
      <c r="C507" s="123"/>
      <c r="D507" s="123"/>
    </row>
    <row r="508" spans="1:4" x14ac:dyDescent="0.25">
      <c r="A508" s="123"/>
      <c r="C508" s="123"/>
      <c r="D508" s="123"/>
    </row>
    <row r="509" spans="1:4" x14ac:dyDescent="0.25">
      <c r="A509" s="123"/>
      <c r="C509" s="123"/>
      <c r="D509" s="123"/>
    </row>
    <row r="510" spans="1:4" x14ac:dyDescent="0.25">
      <c r="A510" s="123"/>
      <c r="C510" s="123"/>
      <c r="D510" s="123"/>
    </row>
    <row r="511" spans="1:4" x14ac:dyDescent="0.25">
      <c r="A511" s="123"/>
      <c r="C511" s="123"/>
      <c r="D511" s="123"/>
    </row>
    <row r="512" spans="1:4" x14ac:dyDescent="0.25">
      <c r="A512" s="123"/>
      <c r="C512" s="123"/>
      <c r="D512" s="123"/>
    </row>
    <row r="513" spans="1:4" x14ac:dyDescent="0.25">
      <c r="A513" s="123"/>
      <c r="C513" s="123"/>
      <c r="D513" s="123"/>
    </row>
    <row r="514" spans="1:4" x14ac:dyDescent="0.25">
      <c r="A514" s="123"/>
      <c r="C514" s="123"/>
      <c r="D514" s="123"/>
    </row>
    <row r="515" spans="1:4" x14ac:dyDescent="0.25">
      <c r="A515" s="123"/>
      <c r="C515" s="123"/>
      <c r="D515" s="123"/>
    </row>
    <row r="516" spans="1:4" x14ac:dyDescent="0.25">
      <c r="A516" s="123"/>
      <c r="C516" s="123"/>
      <c r="D516" s="123"/>
    </row>
    <row r="517" spans="1:4" x14ac:dyDescent="0.25">
      <c r="A517" s="123"/>
      <c r="C517" s="123"/>
      <c r="D517" s="123"/>
    </row>
    <row r="518" spans="1:4" x14ac:dyDescent="0.25">
      <c r="A518" s="123"/>
      <c r="C518" s="123"/>
      <c r="D518" s="123"/>
    </row>
    <row r="519" spans="1:4" x14ac:dyDescent="0.25">
      <c r="A519" s="123"/>
      <c r="C519" s="123"/>
      <c r="D519" s="123"/>
    </row>
    <row r="520" spans="1:4" x14ac:dyDescent="0.25">
      <c r="A520" s="123"/>
      <c r="C520" s="123"/>
      <c r="D520" s="123"/>
    </row>
    <row r="521" spans="1:4" x14ac:dyDescent="0.25">
      <c r="A521" s="123"/>
      <c r="C521" s="123"/>
      <c r="D521" s="123"/>
    </row>
    <row r="522" spans="1:4" x14ac:dyDescent="0.25">
      <c r="A522" s="123"/>
      <c r="C522" s="123"/>
      <c r="D522" s="123"/>
    </row>
    <row r="523" spans="1:4" x14ac:dyDescent="0.25">
      <c r="A523" s="123"/>
      <c r="C523" s="123"/>
      <c r="D523" s="123"/>
    </row>
    <row r="524" spans="1:4" x14ac:dyDescent="0.25">
      <c r="A524" s="123"/>
      <c r="C524" s="123"/>
      <c r="D524" s="123"/>
    </row>
    <row r="525" spans="1:4" x14ac:dyDescent="0.25">
      <c r="A525" s="123"/>
      <c r="C525" s="123"/>
      <c r="D525" s="123"/>
    </row>
    <row r="526" spans="1:4" x14ac:dyDescent="0.25">
      <c r="A526" s="123"/>
      <c r="C526" s="123"/>
      <c r="D526" s="123"/>
    </row>
    <row r="527" spans="1:4" x14ac:dyDescent="0.25">
      <c r="A527" s="123"/>
      <c r="C527" s="123"/>
      <c r="D527" s="123"/>
    </row>
    <row r="528" spans="1:4" x14ac:dyDescent="0.25">
      <c r="A528" s="123"/>
      <c r="C528" s="123"/>
      <c r="D528" s="123"/>
    </row>
    <row r="529" spans="1:4" x14ac:dyDescent="0.25">
      <c r="A529" s="123"/>
      <c r="C529" s="123"/>
      <c r="D529" s="123"/>
    </row>
    <row r="530" spans="1:4" x14ac:dyDescent="0.25">
      <c r="A530" s="123"/>
      <c r="C530" s="123"/>
      <c r="D530" s="123"/>
    </row>
    <row r="531" spans="1:4" x14ac:dyDescent="0.25">
      <c r="A531" s="123"/>
      <c r="C531" s="123"/>
      <c r="D531" s="123"/>
    </row>
    <row r="532" spans="1:4" x14ac:dyDescent="0.25">
      <c r="A532" s="123"/>
      <c r="C532" s="123"/>
      <c r="D532" s="123"/>
    </row>
    <row r="533" spans="1:4" x14ac:dyDescent="0.25">
      <c r="A533" s="123"/>
      <c r="C533" s="123"/>
      <c r="D533" s="123"/>
    </row>
    <row r="534" spans="1:4" x14ac:dyDescent="0.25">
      <c r="A534" s="123"/>
      <c r="C534" s="123"/>
      <c r="D534" s="123"/>
    </row>
    <row r="535" spans="1:4" x14ac:dyDescent="0.25">
      <c r="A535" s="123"/>
      <c r="C535" s="123"/>
      <c r="D535" s="123"/>
    </row>
    <row r="536" spans="1:4" x14ac:dyDescent="0.25">
      <c r="A536" s="123"/>
      <c r="C536" s="123"/>
      <c r="D536" s="123"/>
    </row>
    <row r="537" spans="1:4" x14ac:dyDescent="0.25">
      <c r="A537" s="123"/>
      <c r="C537" s="123"/>
      <c r="D537" s="123"/>
    </row>
    <row r="538" spans="1:4" x14ac:dyDescent="0.25">
      <c r="A538" s="123"/>
      <c r="C538" s="123"/>
      <c r="D538" s="123"/>
    </row>
    <row r="539" spans="1:4" x14ac:dyDescent="0.25">
      <c r="A539" s="123"/>
      <c r="C539" s="123"/>
      <c r="D539" s="123"/>
    </row>
    <row r="540" spans="1:4" x14ac:dyDescent="0.25">
      <c r="A540" s="123"/>
      <c r="C540" s="123"/>
      <c r="D540" s="123"/>
    </row>
    <row r="541" spans="1:4" x14ac:dyDescent="0.25">
      <c r="A541" s="123"/>
      <c r="C541" s="123"/>
      <c r="D541" s="123"/>
    </row>
    <row r="542" spans="1:4" x14ac:dyDescent="0.25">
      <c r="A542" s="123"/>
      <c r="C542" s="123"/>
      <c r="D542" s="123"/>
    </row>
    <row r="543" spans="1:4" x14ac:dyDescent="0.25">
      <c r="A543" s="123"/>
      <c r="C543" s="123"/>
      <c r="D543" s="123"/>
    </row>
    <row r="544" spans="1:4" x14ac:dyDescent="0.25">
      <c r="A544" s="123"/>
      <c r="C544" s="123"/>
      <c r="D544" s="123"/>
    </row>
    <row r="545" spans="1:4" x14ac:dyDescent="0.25">
      <c r="A545" s="123"/>
      <c r="C545" s="123"/>
      <c r="D545" s="123"/>
    </row>
    <row r="546" spans="1:4" x14ac:dyDescent="0.25">
      <c r="A546" s="123"/>
      <c r="C546" s="123"/>
      <c r="D546" s="123"/>
    </row>
    <row r="547" spans="1:4" x14ac:dyDescent="0.25">
      <c r="A547" s="123"/>
      <c r="C547" s="123"/>
      <c r="D547" s="123"/>
    </row>
    <row r="548" spans="1:4" x14ac:dyDescent="0.25">
      <c r="A548" s="123"/>
      <c r="C548" s="123"/>
      <c r="D548" s="123"/>
    </row>
    <row r="549" spans="1:4" x14ac:dyDescent="0.25">
      <c r="A549" s="123"/>
      <c r="C549" s="123"/>
      <c r="D549" s="123"/>
    </row>
    <row r="550" spans="1:4" x14ac:dyDescent="0.25">
      <c r="A550" s="123"/>
      <c r="C550" s="123"/>
      <c r="D550" s="123"/>
    </row>
    <row r="551" spans="1:4" x14ac:dyDescent="0.25">
      <c r="A551" s="123"/>
      <c r="C551" s="123"/>
      <c r="D551" s="123"/>
    </row>
    <row r="552" spans="1:4" x14ac:dyDescent="0.25">
      <c r="A552" s="123"/>
      <c r="C552" s="123"/>
      <c r="D552" s="123"/>
    </row>
    <row r="553" spans="1:4" x14ac:dyDescent="0.25">
      <c r="A553" s="123"/>
      <c r="C553" s="123"/>
      <c r="D553" s="123"/>
    </row>
    <row r="554" spans="1:4" x14ac:dyDescent="0.25">
      <c r="A554" s="123"/>
      <c r="C554" s="123"/>
      <c r="D554" s="123"/>
    </row>
    <row r="555" spans="1:4" x14ac:dyDescent="0.25">
      <c r="A555" s="123"/>
      <c r="C555" s="123"/>
      <c r="D555" s="123"/>
    </row>
    <row r="556" spans="1:4" x14ac:dyDescent="0.25">
      <c r="A556" s="123"/>
      <c r="C556" s="123"/>
      <c r="D556" s="123"/>
    </row>
    <row r="557" spans="1:4" x14ac:dyDescent="0.25">
      <c r="A557" s="123"/>
      <c r="C557" s="123"/>
      <c r="D557" s="123"/>
    </row>
    <row r="558" spans="1:4" x14ac:dyDescent="0.25">
      <c r="A558" s="123"/>
      <c r="C558" s="123"/>
      <c r="D558" s="123"/>
    </row>
    <row r="559" spans="1:4" x14ac:dyDescent="0.25">
      <c r="A559" s="123"/>
      <c r="C559" s="123"/>
      <c r="D559" s="123"/>
    </row>
    <row r="560" spans="1:4" x14ac:dyDescent="0.25">
      <c r="A560" s="123"/>
      <c r="C560" s="123"/>
      <c r="D560" s="123"/>
    </row>
    <row r="561" spans="1:4" x14ac:dyDescent="0.25">
      <c r="A561" s="123"/>
      <c r="C561" s="123"/>
      <c r="D561" s="123"/>
    </row>
    <row r="562" spans="1:4" x14ac:dyDescent="0.25">
      <c r="A562" s="123"/>
      <c r="C562" s="123"/>
      <c r="D562" s="123"/>
    </row>
    <row r="563" spans="1:4" x14ac:dyDescent="0.25">
      <c r="A563" s="123"/>
      <c r="C563" s="123"/>
      <c r="D563" s="123"/>
    </row>
    <row r="564" spans="1:4" x14ac:dyDescent="0.25">
      <c r="A564" s="123"/>
      <c r="C564" s="123"/>
      <c r="D564" s="123"/>
    </row>
    <row r="565" spans="1:4" x14ac:dyDescent="0.25">
      <c r="A565" s="123"/>
      <c r="C565" s="123"/>
      <c r="D565" s="123"/>
    </row>
    <row r="566" spans="1:4" x14ac:dyDescent="0.25">
      <c r="A566" s="123"/>
      <c r="C566" s="123"/>
      <c r="D566" s="123"/>
    </row>
    <row r="567" spans="1:4" x14ac:dyDescent="0.25">
      <c r="A567" s="123"/>
      <c r="C567" s="123"/>
      <c r="D567" s="123"/>
    </row>
    <row r="568" spans="1:4" x14ac:dyDescent="0.25">
      <c r="A568" s="123"/>
      <c r="C568" s="123"/>
      <c r="D568" s="123"/>
    </row>
    <row r="569" spans="1:4" x14ac:dyDescent="0.25">
      <c r="A569" s="123"/>
      <c r="C569" s="123"/>
      <c r="D569" s="123"/>
    </row>
    <row r="570" spans="1:4" x14ac:dyDescent="0.25">
      <c r="A570" s="123"/>
      <c r="C570" s="123"/>
      <c r="D570" s="123"/>
    </row>
    <row r="571" spans="1:4" x14ac:dyDescent="0.25">
      <c r="A571" s="123"/>
      <c r="C571" s="123"/>
      <c r="D571" s="123"/>
    </row>
    <row r="572" spans="1:4" x14ac:dyDescent="0.25">
      <c r="A572" s="123"/>
      <c r="C572" s="123"/>
      <c r="D572" s="123"/>
    </row>
    <row r="573" spans="1:4" x14ac:dyDescent="0.25">
      <c r="A573" s="123"/>
      <c r="C573" s="123"/>
      <c r="D573" s="123"/>
    </row>
    <row r="574" spans="1:4" x14ac:dyDescent="0.25">
      <c r="A574" s="123"/>
      <c r="C574" s="123"/>
      <c r="D574" s="123"/>
    </row>
    <row r="575" spans="1:4" x14ac:dyDescent="0.25">
      <c r="A575" s="123"/>
      <c r="C575" s="123"/>
      <c r="D575" s="123"/>
    </row>
    <row r="576" spans="1:4" x14ac:dyDescent="0.25">
      <c r="A576" s="123"/>
      <c r="C576" s="123"/>
      <c r="D576" s="123"/>
    </row>
    <row r="577" spans="1:4" x14ac:dyDescent="0.25">
      <c r="A577" s="123"/>
      <c r="C577" s="123"/>
      <c r="D577" s="123"/>
    </row>
    <row r="578" spans="1:4" x14ac:dyDescent="0.25">
      <c r="A578" s="123"/>
      <c r="C578" s="123"/>
      <c r="D578" s="123"/>
    </row>
    <row r="579" spans="1:4" x14ac:dyDescent="0.25">
      <c r="A579" s="123"/>
      <c r="C579" s="123"/>
      <c r="D579" s="123"/>
    </row>
    <row r="580" spans="1:4" x14ac:dyDescent="0.25">
      <c r="A580" s="123"/>
      <c r="C580" s="123"/>
      <c r="D580" s="123"/>
    </row>
    <row r="581" spans="1:4" x14ac:dyDescent="0.25">
      <c r="A581" s="123"/>
      <c r="C581" s="123"/>
      <c r="D581" s="123"/>
    </row>
    <row r="582" spans="1:4" x14ac:dyDescent="0.25">
      <c r="A582" s="123"/>
      <c r="C582" s="123"/>
      <c r="D582" s="123"/>
    </row>
    <row r="583" spans="1:4" x14ac:dyDescent="0.25">
      <c r="A583" s="123"/>
      <c r="C583" s="123"/>
      <c r="D583" s="123"/>
    </row>
    <row r="584" spans="1:4" x14ac:dyDescent="0.25">
      <c r="A584" s="123"/>
      <c r="C584" s="123"/>
      <c r="D584" s="123"/>
    </row>
    <row r="585" spans="1:4" x14ac:dyDescent="0.25">
      <c r="A585" s="123"/>
      <c r="C585" s="123"/>
      <c r="D585" s="123"/>
    </row>
    <row r="586" spans="1:4" x14ac:dyDescent="0.25">
      <c r="A586" s="123"/>
      <c r="C586" s="123"/>
      <c r="D586" s="123"/>
    </row>
    <row r="587" spans="1:4" x14ac:dyDescent="0.25">
      <c r="A587" s="123"/>
      <c r="C587" s="123"/>
      <c r="D587" s="123"/>
    </row>
    <row r="588" spans="1:4" x14ac:dyDescent="0.25">
      <c r="A588" s="123"/>
      <c r="C588" s="123"/>
      <c r="D588" s="123"/>
    </row>
    <row r="589" spans="1:4" x14ac:dyDescent="0.25">
      <c r="A589" s="123"/>
      <c r="C589" s="123"/>
      <c r="D589" s="123"/>
    </row>
    <row r="590" spans="1:4" x14ac:dyDescent="0.25">
      <c r="A590" s="123"/>
      <c r="C590" s="123"/>
      <c r="D590" s="123"/>
    </row>
    <row r="591" spans="1:4" x14ac:dyDescent="0.25">
      <c r="A591" s="123"/>
      <c r="C591" s="123"/>
      <c r="D591" s="123"/>
    </row>
    <row r="592" spans="1:4" x14ac:dyDescent="0.25">
      <c r="A592" s="123"/>
      <c r="C592" s="123"/>
      <c r="D592" s="123"/>
    </row>
    <row r="593" spans="1:4" x14ac:dyDescent="0.25">
      <c r="A593" s="123"/>
      <c r="C593" s="123"/>
      <c r="D593" s="123"/>
    </row>
    <row r="594" spans="1:4" x14ac:dyDescent="0.25">
      <c r="A594" s="123"/>
      <c r="C594" s="123"/>
      <c r="D594" s="123"/>
    </row>
    <row r="595" spans="1:4" x14ac:dyDescent="0.25">
      <c r="A595" s="123"/>
      <c r="C595" s="123"/>
      <c r="D595" s="123"/>
    </row>
    <row r="596" spans="1:4" x14ac:dyDescent="0.25">
      <c r="A596" s="123"/>
      <c r="C596" s="123"/>
      <c r="D596" s="123"/>
    </row>
    <row r="597" spans="1:4" x14ac:dyDescent="0.25">
      <c r="A597" s="123"/>
      <c r="C597" s="123"/>
      <c r="D597" s="123"/>
    </row>
    <row r="598" spans="1:4" x14ac:dyDescent="0.25">
      <c r="A598" s="123"/>
      <c r="C598" s="123"/>
      <c r="D598" s="123"/>
    </row>
    <row r="599" spans="1:4" x14ac:dyDescent="0.25">
      <c r="A599" s="123"/>
      <c r="C599" s="123"/>
      <c r="D599" s="123"/>
    </row>
    <row r="600" spans="1:4" x14ac:dyDescent="0.25">
      <c r="A600" s="123"/>
      <c r="C600" s="123"/>
      <c r="D600" s="123"/>
    </row>
    <row r="601" spans="1:4" x14ac:dyDescent="0.25">
      <c r="A601" s="123"/>
      <c r="C601" s="123"/>
      <c r="D601" s="123"/>
    </row>
    <row r="602" spans="1:4" x14ac:dyDescent="0.25">
      <c r="A602" s="123"/>
      <c r="C602" s="123"/>
      <c r="D602" s="123"/>
    </row>
    <row r="603" spans="1:4" x14ac:dyDescent="0.25">
      <c r="A603" s="123"/>
      <c r="C603" s="123"/>
      <c r="D603" s="123"/>
    </row>
    <row r="604" spans="1:4" x14ac:dyDescent="0.25">
      <c r="A604" s="123"/>
      <c r="C604" s="123"/>
      <c r="D604" s="123"/>
    </row>
    <row r="605" spans="1:4" x14ac:dyDescent="0.25">
      <c r="A605" s="123"/>
      <c r="C605" s="123"/>
      <c r="D605" s="123"/>
    </row>
    <row r="606" spans="1:4" x14ac:dyDescent="0.25">
      <c r="A606" s="123"/>
      <c r="C606" s="123"/>
      <c r="D606" s="123"/>
    </row>
    <row r="607" spans="1:4" x14ac:dyDescent="0.25">
      <c r="A607" s="123"/>
      <c r="C607" s="123"/>
      <c r="D607" s="123"/>
    </row>
    <row r="608" spans="1:4" x14ac:dyDescent="0.25">
      <c r="A608" s="123"/>
      <c r="C608" s="123"/>
      <c r="D608" s="123"/>
    </row>
    <row r="609" spans="1:4" x14ac:dyDescent="0.25">
      <c r="A609" s="123"/>
      <c r="C609" s="123"/>
      <c r="D609" s="123"/>
    </row>
    <row r="610" spans="1:4" x14ac:dyDescent="0.25">
      <c r="A610" s="123"/>
      <c r="C610" s="123"/>
      <c r="D610" s="123"/>
    </row>
    <row r="611" spans="1:4" x14ac:dyDescent="0.25">
      <c r="A611" s="123"/>
      <c r="C611" s="123"/>
      <c r="D611" s="123"/>
    </row>
    <row r="612" spans="1:4" x14ac:dyDescent="0.25">
      <c r="A612" s="123"/>
      <c r="C612" s="123"/>
      <c r="D612" s="123"/>
    </row>
    <row r="613" spans="1:4" x14ac:dyDescent="0.25">
      <c r="A613" s="123"/>
      <c r="C613" s="123"/>
      <c r="D613" s="123"/>
    </row>
    <row r="614" spans="1:4" x14ac:dyDescent="0.25">
      <c r="A614" s="123"/>
      <c r="C614" s="123"/>
      <c r="D614" s="123"/>
    </row>
    <row r="615" spans="1:4" x14ac:dyDescent="0.25">
      <c r="A615" s="123"/>
      <c r="C615" s="123"/>
      <c r="D615" s="123"/>
    </row>
    <row r="616" spans="1:4" x14ac:dyDescent="0.25">
      <c r="A616" s="123"/>
      <c r="C616" s="123"/>
      <c r="D616" s="123"/>
    </row>
    <row r="617" spans="1:4" x14ac:dyDescent="0.25">
      <c r="A617" s="123"/>
      <c r="C617" s="123"/>
      <c r="D617" s="123"/>
    </row>
    <row r="618" spans="1:4" x14ac:dyDescent="0.25">
      <c r="A618" s="123"/>
      <c r="C618" s="123"/>
      <c r="D618" s="123"/>
    </row>
    <row r="619" spans="1:4" x14ac:dyDescent="0.25">
      <c r="A619" s="123"/>
      <c r="C619" s="123"/>
      <c r="D619" s="123"/>
    </row>
    <row r="620" spans="1:4" x14ac:dyDescent="0.25">
      <c r="A620" s="123"/>
      <c r="C620" s="123"/>
      <c r="D620" s="123"/>
    </row>
    <row r="621" spans="1:4" x14ac:dyDescent="0.25">
      <c r="A621" s="123"/>
      <c r="C621" s="123"/>
      <c r="D621" s="123"/>
    </row>
    <row r="622" spans="1:4" x14ac:dyDescent="0.25">
      <c r="A622" s="123"/>
      <c r="C622" s="123"/>
      <c r="D622" s="123"/>
    </row>
    <row r="623" spans="1:4" x14ac:dyDescent="0.25">
      <c r="A623" s="123"/>
      <c r="C623" s="123"/>
      <c r="D623" s="123"/>
    </row>
    <row r="624" spans="1:4" x14ac:dyDescent="0.25">
      <c r="A624" s="123"/>
      <c r="C624" s="123"/>
      <c r="D624" s="123"/>
    </row>
    <row r="625" spans="1:4" x14ac:dyDescent="0.25">
      <c r="A625" s="123"/>
      <c r="C625" s="123"/>
      <c r="D625" s="123"/>
    </row>
    <row r="626" spans="1:4" x14ac:dyDescent="0.25">
      <c r="A626" s="123"/>
      <c r="C626" s="123"/>
      <c r="D626" s="123"/>
    </row>
    <row r="627" spans="1:4" x14ac:dyDescent="0.25">
      <c r="A627" s="123"/>
      <c r="C627" s="123"/>
      <c r="D627" s="123"/>
    </row>
    <row r="628" spans="1:4" x14ac:dyDescent="0.25">
      <c r="A628" s="123"/>
      <c r="C628" s="123"/>
      <c r="D628" s="123"/>
    </row>
    <row r="629" spans="1:4" x14ac:dyDescent="0.25">
      <c r="A629" s="123"/>
      <c r="C629" s="123"/>
      <c r="D629" s="123"/>
    </row>
    <row r="630" spans="1:4" x14ac:dyDescent="0.25">
      <c r="A630" s="123"/>
      <c r="C630" s="123"/>
      <c r="D630" s="123"/>
    </row>
    <row r="631" spans="1:4" x14ac:dyDescent="0.25">
      <c r="A631" s="123"/>
      <c r="C631" s="123"/>
      <c r="D631" s="123"/>
    </row>
    <row r="632" spans="1:4" x14ac:dyDescent="0.25">
      <c r="A632" s="123"/>
      <c r="C632" s="123"/>
      <c r="D632" s="123"/>
    </row>
    <row r="633" spans="1:4" x14ac:dyDescent="0.25">
      <c r="A633" s="123"/>
      <c r="C633" s="123"/>
      <c r="D633" s="123"/>
    </row>
    <row r="634" spans="1:4" x14ac:dyDescent="0.25">
      <c r="A634" s="123"/>
      <c r="C634" s="123"/>
      <c r="D634" s="123"/>
    </row>
    <row r="635" spans="1:4" x14ac:dyDescent="0.25">
      <c r="A635" s="123"/>
      <c r="C635" s="123"/>
      <c r="D635" s="123"/>
    </row>
    <row r="636" spans="1:4" x14ac:dyDescent="0.25">
      <c r="A636" s="123"/>
      <c r="C636" s="123"/>
      <c r="D636" s="123"/>
    </row>
    <row r="637" spans="1:4" x14ac:dyDescent="0.25">
      <c r="A637" s="123"/>
      <c r="C637" s="123"/>
      <c r="D637" s="123"/>
    </row>
    <row r="638" spans="1:4" x14ac:dyDescent="0.25">
      <c r="A638" s="123"/>
      <c r="C638" s="123"/>
      <c r="D638" s="123"/>
    </row>
    <row r="639" spans="1:4" x14ac:dyDescent="0.25">
      <c r="A639" s="123"/>
      <c r="C639" s="123"/>
      <c r="D639" s="123"/>
    </row>
    <row r="640" spans="1:4" x14ac:dyDescent="0.25">
      <c r="A640" s="123"/>
      <c r="C640" s="123"/>
      <c r="D640" s="123"/>
    </row>
    <row r="641" spans="1:4" x14ac:dyDescent="0.25">
      <c r="A641" s="123"/>
      <c r="C641" s="123"/>
      <c r="D641" s="123"/>
    </row>
    <row r="642" spans="1:4" x14ac:dyDescent="0.25">
      <c r="A642" s="123"/>
      <c r="C642" s="123"/>
      <c r="D642" s="123"/>
    </row>
    <row r="643" spans="1:4" x14ac:dyDescent="0.25">
      <c r="A643" s="123"/>
      <c r="C643" s="123"/>
      <c r="D643" s="123"/>
    </row>
    <row r="644" spans="1:4" x14ac:dyDescent="0.25">
      <c r="A644" s="123"/>
      <c r="C644" s="123"/>
      <c r="D644" s="123"/>
    </row>
    <row r="645" spans="1:4" x14ac:dyDescent="0.25">
      <c r="A645" s="123"/>
      <c r="C645" s="123"/>
      <c r="D645" s="123"/>
    </row>
    <row r="646" spans="1:4" x14ac:dyDescent="0.25">
      <c r="A646" s="123"/>
      <c r="C646" s="123"/>
      <c r="D646" s="123"/>
    </row>
    <row r="647" spans="1:4" x14ac:dyDescent="0.25">
      <c r="A647" s="123"/>
      <c r="C647" s="123"/>
      <c r="D647" s="123"/>
    </row>
    <row r="648" spans="1:4" x14ac:dyDescent="0.25">
      <c r="A648" s="123"/>
      <c r="C648" s="123"/>
      <c r="D648" s="123"/>
    </row>
    <row r="649" spans="1:4" x14ac:dyDescent="0.25">
      <c r="A649" s="123"/>
      <c r="C649" s="123"/>
      <c r="D649" s="123"/>
    </row>
    <row r="650" spans="1:4" x14ac:dyDescent="0.25">
      <c r="A650" s="123"/>
      <c r="C650" s="123"/>
      <c r="D650" s="123"/>
    </row>
    <row r="651" spans="1:4" x14ac:dyDescent="0.25">
      <c r="A651" s="123"/>
      <c r="C651" s="123"/>
      <c r="D651" s="123"/>
    </row>
    <row r="652" spans="1:4" x14ac:dyDescent="0.25">
      <c r="A652" s="123"/>
      <c r="C652" s="123"/>
      <c r="D652" s="123"/>
    </row>
    <row r="653" spans="1:4" x14ac:dyDescent="0.25">
      <c r="A653" s="123"/>
      <c r="C653" s="123"/>
      <c r="D653" s="123"/>
    </row>
    <row r="654" spans="1:4" x14ac:dyDescent="0.25">
      <c r="A654" s="123"/>
      <c r="C654" s="123"/>
      <c r="D654" s="123"/>
    </row>
    <row r="655" spans="1:4" x14ac:dyDescent="0.25">
      <c r="A655" s="123"/>
      <c r="C655" s="123"/>
      <c r="D655" s="123"/>
    </row>
    <row r="656" spans="1:4" x14ac:dyDescent="0.25">
      <c r="A656" s="123"/>
      <c r="C656" s="123"/>
      <c r="D656" s="123"/>
    </row>
    <row r="657" spans="1:4" x14ac:dyDescent="0.25">
      <c r="A657" s="123"/>
      <c r="C657" s="123"/>
      <c r="D657" s="123"/>
    </row>
    <row r="658" spans="1:4" x14ac:dyDescent="0.25">
      <c r="A658" s="123"/>
      <c r="C658" s="123"/>
      <c r="D658" s="123"/>
    </row>
    <row r="659" spans="1:4" x14ac:dyDescent="0.25">
      <c r="A659" s="123"/>
      <c r="C659" s="123"/>
      <c r="D659" s="123"/>
    </row>
    <row r="660" spans="1:4" x14ac:dyDescent="0.25">
      <c r="A660" s="123"/>
      <c r="C660" s="123"/>
      <c r="D660" s="123"/>
    </row>
    <row r="661" spans="1:4" x14ac:dyDescent="0.25">
      <c r="A661" s="123"/>
      <c r="C661" s="123"/>
      <c r="D661" s="123"/>
    </row>
    <row r="662" spans="1:4" x14ac:dyDescent="0.25">
      <c r="A662" s="123"/>
      <c r="C662" s="123"/>
      <c r="D662" s="123"/>
    </row>
    <row r="663" spans="1:4" x14ac:dyDescent="0.25">
      <c r="A663" s="123"/>
      <c r="C663" s="123"/>
      <c r="D663" s="123"/>
    </row>
    <row r="664" spans="1:4" x14ac:dyDescent="0.25">
      <c r="A664" s="123"/>
      <c r="C664" s="123"/>
      <c r="D664" s="123"/>
    </row>
    <row r="665" spans="1:4" x14ac:dyDescent="0.25">
      <c r="A665" s="123"/>
      <c r="C665" s="123"/>
      <c r="D665" s="123"/>
    </row>
    <row r="666" spans="1:4" x14ac:dyDescent="0.25">
      <c r="A666" s="123"/>
      <c r="C666" s="123"/>
      <c r="D666" s="123"/>
    </row>
    <row r="667" spans="1:4" x14ac:dyDescent="0.25">
      <c r="A667" s="123"/>
      <c r="C667" s="123"/>
      <c r="D667" s="123"/>
    </row>
    <row r="668" spans="1:4" x14ac:dyDescent="0.25">
      <c r="A668" s="123"/>
      <c r="C668" s="123"/>
      <c r="D668" s="123"/>
    </row>
    <row r="669" spans="1:4" x14ac:dyDescent="0.25">
      <c r="A669" s="123"/>
      <c r="C669" s="123"/>
      <c r="D669" s="123"/>
    </row>
    <row r="670" spans="1:4" x14ac:dyDescent="0.25">
      <c r="A670" s="123"/>
      <c r="C670" s="123"/>
      <c r="D670" s="123"/>
    </row>
    <row r="671" spans="1:4" x14ac:dyDescent="0.25">
      <c r="A671" s="123"/>
      <c r="C671" s="123"/>
      <c r="D671" s="123"/>
    </row>
    <row r="672" spans="1:4" x14ac:dyDescent="0.25">
      <c r="A672" s="123"/>
      <c r="C672" s="123"/>
      <c r="D672" s="123"/>
    </row>
    <row r="673" spans="1:4" x14ac:dyDescent="0.25">
      <c r="A673" s="123"/>
      <c r="C673" s="123"/>
      <c r="D673" s="123"/>
    </row>
    <row r="674" spans="1:4" x14ac:dyDescent="0.25">
      <c r="A674" s="123"/>
      <c r="C674" s="123"/>
      <c r="D674" s="123"/>
    </row>
    <row r="675" spans="1:4" x14ac:dyDescent="0.25">
      <c r="A675" s="123"/>
      <c r="C675" s="123"/>
      <c r="D675" s="123"/>
    </row>
    <row r="676" spans="1:4" x14ac:dyDescent="0.25">
      <c r="A676" s="123"/>
      <c r="C676" s="123"/>
      <c r="D676" s="123"/>
    </row>
    <row r="677" spans="1:4" x14ac:dyDescent="0.25">
      <c r="A677" s="123"/>
      <c r="C677" s="123"/>
      <c r="D677" s="123"/>
    </row>
    <row r="678" spans="1:4" x14ac:dyDescent="0.25">
      <c r="A678" s="123"/>
      <c r="C678" s="123"/>
      <c r="D678" s="123"/>
    </row>
    <row r="679" spans="1:4" x14ac:dyDescent="0.25">
      <c r="A679" s="123"/>
      <c r="C679" s="123"/>
      <c r="D679" s="123"/>
    </row>
    <row r="680" spans="1:4" x14ac:dyDescent="0.25">
      <c r="A680" s="123"/>
      <c r="C680" s="123"/>
      <c r="D680" s="123"/>
    </row>
    <row r="681" spans="1:4" x14ac:dyDescent="0.25">
      <c r="A681" s="123"/>
      <c r="C681" s="123"/>
      <c r="D681" s="123"/>
    </row>
    <row r="682" spans="1:4" x14ac:dyDescent="0.25">
      <c r="A682" s="123"/>
      <c r="C682" s="123"/>
      <c r="D682" s="123"/>
    </row>
    <row r="683" spans="1:4" x14ac:dyDescent="0.25">
      <c r="A683" s="123"/>
      <c r="C683" s="123"/>
      <c r="D683" s="123"/>
    </row>
    <row r="684" spans="1:4" x14ac:dyDescent="0.25">
      <c r="A684" s="123"/>
      <c r="C684" s="123"/>
      <c r="D684" s="123"/>
    </row>
    <row r="685" spans="1:4" x14ac:dyDescent="0.25">
      <c r="A685" s="123"/>
      <c r="C685" s="123"/>
      <c r="D685" s="123"/>
    </row>
    <row r="686" spans="1:4" x14ac:dyDescent="0.25">
      <c r="A686" s="123"/>
      <c r="C686" s="123"/>
      <c r="D686" s="123"/>
    </row>
    <row r="687" spans="1:4" x14ac:dyDescent="0.25">
      <c r="A687" s="123"/>
      <c r="C687" s="123"/>
      <c r="D687" s="123"/>
    </row>
    <row r="688" spans="1:4" x14ac:dyDescent="0.25">
      <c r="A688" s="123"/>
      <c r="C688" s="123"/>
      <c r="D688" s="123"/>
    </row>
    <row r="689" spans="1:4" x14ac:dyDescent="0.25">
      <c r="A689" s="123"/>
      <c r="C689" s="123"/>
      <c r="D689" s="123"/>
    </row>
    <row r="690" spans="1:4" x14ac:dyDescent="0.25">
      <c r="A690" s="123"/>
      <c r="C690" s="123"/>
      <c r="D690" s="123"/>
    </row>
    <row r="691" spans="1:4" x14ac:dyDescent="0.25">
      <c r="A691" s="123"/>
      <c r="C691" s="123"/>
      <c r="D691" s="123"/>
    </row>
    <row r="692" spans="1:4" x14ac:dyDescent="0.25">
      <c r="A692" s="123"/>
      <c r="C692" s="123"/>
      <c r="D692" s="123"/>
    </row>
    <row r="693" spans="1:4" x14ac:dyDescent="0.25">
      <c r="A693" s="123"/>
      <c r="C693" s="123"/>
      <c r="D693" s="123"/>
    </row>
    <row r="694" spans="1:4" x14ac:dyDescent="0.25">
      <c r="A694" s="123"/>
      <c r="C694" s="123"/>
      <c r="D694" s="123"/>
    </row>
    <row r="695" spans="1:4" x14ac:dyDescent="0.25">
      <c r="A695" s="123"/>
      <c r="C695" s="123"/>
      <c r="D695" s="123"/>
    </row>
    <row r="696" spans="1:4" x14ac:dyDescent="0.25">
      <c r="A696" s="123"/>
      <c r="C696" s="123"/>
      <c r="D696" s="123"/>
    </row>
    <row r="697" spans="1:4" x14ac:dyDescent="0.25">
      <c r="A697" s="123"/>
      <c r="C697" s="123"/>
      <c r="D697" s="123"/>
    </row>
    <row r="698" spans="1:4" x14ac:dyDescent="0.25">
      <c r="A698" s="123"/>
      <c r="C698" s="123"/>
      <c r="D698" s="123"/>
    </row>
    <row r="699" spans="1:4" x14ac:dyDescent="0.25">
      <c r="A699" s="123"/>
      <c r="C699" s="123"/>
      <c r="D699" s="123"/>
    </row>
    <row r="700" spans="1:4" x14ac:dyDescent="0.25">
      <c r="A700" s="123"/>
      <c r="C700" s="123"/>
      <c r="D700" s="123"/>
    </row>
    <row r="701" spans="1:4" x14ac:dyDescent="0.25">
      <c r="A701" s="123"/>
      <c r="C701" s="123"/>
      <c r="D701" s="123"/>
    </row>
    <row r="702" spans="1:4" x14ac:dyDescent="0.25">
      <c r="A702" s="123"/>
      <c r="C702" s="123"/>
      <c r="D702" s="123"/>
    </row>
    <row r="703" spans="1:4" x14ac:dyDescent="0.25">
      <c r="A703" s="123"/>
      <c r="C703" s="123"/>
      <c r="D703" s="123"/>
    </row>
    <row r="704" spans="1:4" x14ac:dyDescent="0.25">
      <c r="A704" s="123"/>
      <c r="C704" s="123"/>
      <c r="D704" s="123"/>
    </row>
    <row r="705" spans="1:4" x14ac:dyDescent="0.25">
      <c r="A705" s="123"/>
      <c r="C705" s="123"/>
      <c r="D705" s="123"/>
    </row>
    <row r="706" spans="1:4" x14ac:dyDescent="0.25">
      <c r="A706" s="123"/>
      <c r="C706" s="123"/>
      <c r="D706" s="123"/>
    </row>
    <row r="707" spans="1:4" x14ac:dyDescent="0.25">
      <c r="A707" s="123"/>
      <c r="C707" s="123"/>
      <c r="D707" s="123"/>
    </row>
    <row r="708" spans="1:4" x14ac:dyDescent="0.25">
      <c r="A708" s="123"/>
      <c r="C708" s="123"/>
      <c r="D708" s="123"/>
    </row>
    <row r="709" spans="1:4" x14ac:dyDescent="0.25">
      <c r="A709" s="123"/>
      <c r="C709" s="123"/>
      <c r="D709" s="123"/>
    </row>
    <row r="710" spans="1:4" x14ac:dyDescent="0.25">
      <c r="A710" s="123"/>
      <c r="C710" s="123"/>
      <c r="D710" s="123"/>
    </row>
    <row r="711" spans="1:4" x14ac:dyDescent="0.25">
      <c r="A711" s="123"/>
      <c r="C711" s="123"/>
      <c r="D711" s="123"/>
    </row>
    <row r="712" spans="1:4" x14ac:dyDescent="0.25">
      <c r="A712" s="123"/>
      <c r="C712" s="123"/>
      <c r="D712" s="123"/>
    </row>
    <row r="713" spans="1:4" x14ac:dyDescent="0.25">
      <c r="A713" s="123"/>
      <c r="C713" s="123"/>
      <c r="D713" s="123"/>
    </row>
    <row r="714" spans="1:4" x14ac:dyDescent="0.25">
      <c r="A714" s="123"/>
      <c r="C714" s="123"/>
      <c r="D714" s="123"/>
    </row>
    <row r="715" spans="1:4" x14ac:dyDescent="0.25">
      <c r="A715" s="123"/>
      <c r="C715" s="123"/>
      <c r="D715" s="123"/>
    </row>
    <row r="716" spans="1:4" x14ac:dyDescent="0.25">
      <c r="A716" s="123"/>
      <c r="C716" s="123"/>
      <c r="D716" s="123"/>
    </row>
    <row r="717" spans="1:4" x14ac:dyDescent="0.25">
      <c r="A717" s="123"/>
      <c r="C717" s="123"/>
      <c r="D717" s="123"/>
    </row>
    <row r="718" spans="1:4" x14ac:dyDescent="0.25">
      <c r="A718" s="123"/>
      <c r="C718" s="123"/>
      <c r="D718" s="123"/>
    </row>
    <row r="719" spans="1:4" x14ac:dyDescent="0.25">
      <c r="A719" s="123"/>
      <c r="C719" s="123"/>
      <c r="D719" s="123"/>
    </row>
    <row r="720" spans="1:4" x14ac:dyDescent="0.25">
      <c r="A720" s="123"/>
      <c r="C720" s="123"/>
      <c r="D720" s="123"/>
    </row>
    <row r="721" spans="1:4" x14ac:dyDescent="0.25">
      <c r="A721" s="123"/>
      <c r="C721" s="123"/>
      <c r="D721" s="123"/>
    </row>
    <row r="722" spans="1:4" x14ac:dyDescent="0.25">
      <c r="A722" s="123"/>
      <c r="C722" s="123"/>
      <c r="D722" s="123"/>
    </row>
    <row r="723" spans="1:4" x14ac:dyDescent="0.25">
      <c r="A723" s="123"/>
      <c r="C723" s="123"/>
      <c r="D723" s="123"/>
    </row>
    <row r="724" spans="1:4" x14ac:dyDescent="0.25">
      <c r="A724" s="123"/>
      <c r="C724" s="123"/>
      <c r="D724" s="123"/>
    </row>
    <row r="725" spans="1:4" x14ac:dyDescent="0.25">
      <c r="A725" s="123"/>
      <c r="C725" s="123"/>
      <c r="D725" s="123"/>
    </row>
    <row r="726" spans="1:4" x14ac:dyDescent="0.25">
      <c r="A726" s="123"/>
      <c r="C726" s="123"/>
      <c r="D726" s="123"/>
    </row>
    <row r="727" spans="1:4" x14ac:dyDescent="0.25">
      <c r="A727" s="123"/>
      <c r="C727" s="123"/>
      <c r="D727" s="123"/>
    </row>
    <row r="728" spans="1:4" x14ac:dyDescent="0.25">
      <c r="A728" s="123"/>
      <c r="C728" s="123"/>
      <c r="D728" s="123"/>
    </row>
    <row r="729" spans="1:4" x14ac:dyDescent="0.25">
      <c r="A729" s="123"/>
      <c r="C729" s="123"/>
      <c r="D729" s="123"/>
    </row>
    <row r="730" spans="1:4" x14ac:dyDescent="0.25">
      <c r="A730" s="123"/>
      <c r="C730" s="123"/>
      <c r="D730" s="123"/>
    </row>
    <row r="731" spans="1:4" x14ac:dyDescent="0.25">
      <c r="A731" s="123"/>
      <c r="C731" s="123"/>
      <c r="D731" s="123"/>
    </row>
    <row r="732" spans="1:4" x14ac:dyDescent="0.25">
      <c r="A732" s="123"/>
      <c r="C732" s="123"/>
      <c r="D732" s="123"/>
    </row>
    <row r="733" spans="1:4" x14ac:dyDescent="0.25">
      <c r="A733" s="123"/>
      <c r="C733" s="123"/>
      <c r="D733" s="123"/>
    </row>
    <row r="734" spans="1:4" x14ac:dyDescent="0.25">
      <c r="A734" s="123"/>
      <c r="C734" s="123"/>
      <c r="D734" s="123"/>
    </row>
    <row r="735" spans="1:4" x14ac:dyDescent="0.25">
      <c r="A735" s="123"/>
      <c r="C735" s="123"/>
      <c r="D735" s="123"/>
    </row>
    <row r="736" spans="1:4" x14ac:dyDescent="0.25">
      <c r="A736" s="123"/>
      <c r="C736" s="123"/>
      <c r="D736" s="123"/>
    </row>
    <row r="737" spans="1:4" x14ac:dyDescent="0.25">
      <c r="A737" s="123"/>
      <c r="C737" s="123"/>
      <c r="D737" s="123"/>
    </row>
    <row r="738" spans="1:4" x14ac:dyDescent="0.25">
      <c r="A738" s="123"/>
      <c r="C738" s="123"/>
      <c r="D738" s="123"/>
    </row>
    <row r="739" spans="1:4" x14ac:dyDescent="0.25">
      <c r="A739" s="123"/>
      <c r="C739" s="123"/>
      <c r="D739" s="123"/>
    </row>
    <row r="740" spans="1:4" x14ac:dyDescent="0.25">
      <c r="A740" s="123"/>
      <c r="C740" s="123"/>
      <c r="D740" s="123"/>
    </row>
    <row r="741" spans="1:4" x14ac:dyDescent="0.25">
      <c r="A741" s="123"/>
      <c r="C741" s="123"/>
      <c r="D741" s="123"/>
    </row>
    <row r="742" spans="1:4" x14ac:dyDescent="0.25">
      <c r="A742" s="123"/>
      <c r="C742" s="123"/>
      <c r="D742" s="123"/>
    </row>
    <row r="743" spans="1:4" x14ac:dyDescent="0.25">
      <c r="A743" s="123"/>
      <c r="C743" s="123"/>
      <c r="D743" s="123"/>
    </row>
    <row r="744" spans="1:4" x14ac:dyDescent="0.25">
      <c r="A744" s="123"/>
      <c r="C744" s="123"/>
      <c r="D744" s="123"/>
    </row>
    <row r="745" spans="1:4" x14ac:dyDescent="0.25">
      <c r="A745" s="123"/>
      <c r="C745" s="123"/>
      <c r="D745" s="123"/>
    </row>
  </sheetData>
  <mergeCells count="42">
    <mergeCell ref="D191:E191"/>
    <mergeCell ref="C192:E192"/>
    <mergeCell ref="A177:B177"/>
    <mergeCell ref="C177:E180"/>
    <mergeCell ref="A178:B178"/>
    <mergeCell ref="A179:B179"/>
    <mergeCell ref="A180:B180"/>
    <mergeCell ref="D81:E81"/>
    <mergeCell ref="C163:E163"/>
    <mergeCell ref="A164:E164"/>
    <mergeCell ref="A165:E165"/>
    <mergeCell ref="C176:E176"/>
    <mergeCell ref="A3:B3"/>
    <mergeCell ref="C3:E6"/>
    <mergeCell ref="D8:E8"/>
    <mergeCell ref="F1:G1"/>
    <mergeCell ref="A1:E1"/>
    <mergeCell ref="A2:E2"/>
    <mergeCell ref="A6:B6"/>
    <mergeCell ref="A7:E7"/>
    <mergeCell ref="A143:E143"/>
    <mergeCell ref="D166:E166"/>
    <mergeCell ref="D144:E144"/>
    <mergeCell ref="C141:E141"/>
    <mergeCell ref="A142:E142"/>
    <mergeCell ref="C68:E68"/>
    <mergeCell ref="A69:E69"/>
    <mergeCell ref="A70:E70"/>
    <mergeCell ref="D71:E71"/>
    <mergeCell ref="C78:E78"/>
    <mergeCell ref="A79:E79"/>
    <mergeCell ref="A80:E80"/>
    <mergeCell ref="D182:E182"/>
    <mergeCell ref="D183:E183"/>
    <mergeCell ref="D184:E184"/>
    <mergeCell ref="A181:E181"/>
    <mergeCell ref="D185:E185"/>
    <mergeCell ref="D186:E186"/>
    <mergeCell ref="D187:E187"/>
    <mergeCell ref="D188:E188"/>
    <mergeCell ref="D189:E189"/>
    <mergeCell ref="D190:E190"/>
  </mergeCells>
  <phoneticPr fontId="46" type="noConversion"/>
  <conditionalFormatting sqref="B746:B1048576">
    <cfRule type="duplicateValues" dxfId="1021" priority="131964"/>
  </conditionalFormatting>
  <conditionalFormatting sqref="E78">
    <cfRule type="duplicateValues" dxfId="764" priority="145"/>
  </conditionalFormatting>
  <conditionalFormatting sqref="B193:B745 B176:B184 B167:B170 B145:B147 B79:B80 B150 B103 B108 B82:B97 B1:B7 B163:B165 B141:B143 B72:B77 B9:B70">
    <cfRule type="duplicateValues" dxfId="763" priority="146"/>
  </conditionalFormatting>
  <conditionalFormatting sqref="E193:E745 E176:E184 E1:E8 E79:E97 E150 E103 E108 E163:E170 E141:E147 E68:E77">
    <cfRule type="duplicateValues" dxfId="762" priority="147"/>
  </conditionalFormatting>
  <conditionalFormatting sqref="B78">
    <cfRule type="duplicateValues" dxfId="761" priority="144"/>
  </conditionalFormatting>
  <conditionalFormatting sqref="B193:B745 B176:B184 B145:B147 B167:B170 B150 B103 B108 B82:B97 B1:B7 B163:B165 B141:B143 B72:B80 B9:B70">
    <cfRule type="duplicateValues" dxfId="760" priority="143"/>
  </conditionalFormatting>
  <conditionalFormatting sqref="E193:E745 E176:E184 E1:E8 E150 E103 E108 E163:E170 E141:E147 E68:E97">
    <cfRule type="duplicateValues" dxfId="759" priority="142"/>
  </conditionalFormatting>
  <conditionalFormatting sqref="E193:E745 E1:E8 E150 E103 E108 E163:E170 E141:E147 E176:E184 E68:E97">
    <cfRule type="duplicateValues" dxfId="758" priority="141"/>
  </conditionalFormatting>
  <conditionalFormatting sqref="B193:B745 B145:B147 B167:B170 B150 B103 B108 B82:B97 B1:B7 B163:B165 B141:B143 B176:B184 B72:B80 B9:B70">
    <cfRule type="duplicateValues" dxfId="757" priority="140"/>
  </conditionalFormatting>
  <conditionalFormatting sqref="E193:E745 E150 E103 E108 E163:E170 E141:E147 E176:E184 E1:E9 E11:E12 E15:E97">
    <cfRule type="duplicateValues" dxfId="756" priority="139"/>
  </conditionalFormatting>
  <conditionalFormatting sqref="E9">
    <cfRule type="duplicateValues" dxfId="755" priority="138"/>
  </conditionalFormatting>
  <conditionalFormatting sqref="E9">
    <cfRule type="duplicateValues" dxfId="754" priority="137"/>
  </conditionalFormatting>
  <conditionalFormatting sqref="B192">
    <cfRule type="duplicateValues" dxfId="753" priority="135"/>
  </conditionalFormatting>
  <conditionalFormatting sqref="E192">
    <cfRule type="duplicateValues" dxfId="752" priority="136"/>
  </conditionalFormatting>
  <conditionalFormatting sqref="B192">
    <cfRule type="duplicateValues" dxfId="751" priority="134"/>
  </conditionalFormatting>
  <conditionalFormatting sqref="E192">
    <cfRule type="duplicateValues" dxfId="750" priority="133"/>
  </conditionalFormatting>
  <conditionalFormatting sqref="E192">
    <cfRule type="duplicateValues" dxfId="749" priority="132"/>
  </conditionalFormatting>
  <conditionalFormatting sqref="B192">
    <cfRule type="duplicateValues" dxfId="748" priority="131"/>
  </conditionalFormatting>
  <conditionalFormatting sqref="E192">
    <cfRule type="duplicateValues" dxfId="747" priority="130"/>
  </conditionalFormatting>
  <conditionalFormatting sqref="E188">
    <cfRule type="duplicateValues" dxfId="746" priority="129"/>
  </conditionalFormatting>
  <conditionalFormatting sqref="E188">
    <cfRule type="duplicateValues" dxfId="745" priority="128"/>
  </conditionalFormatting>
  <conditionalFormatting sqref="E188">
    <cfRule type="duplicateValues" dxfId="744" priority="127"/>
  </conditionalFormatting>
  <conditionalFormatting sqref="E188">
    <cfRule type="duplicateValues" dxfId="743" priority="126"/>
  </conditionalFormatting>
  <conditionalFormatting sqref="E189">
    <cfRule type="duplicateValues" dxfId="742" priority="125"/>
  </conditionalFormatting>
  <conditionalFormatting sqref="E189">
    <cfRule type="duplicateValues" dxfId="741" priority="124"/>
  </conditionalFormatting>
  <conditionalFormatting sqref="E189">
    <cfRule type="duplicateValues" dxfId="740" priority="123"/>
  </conditionalFormatting>
  <conditionalFormatting sqref="E189">
    <cfRule type="duplicateValues" dxfId="739" priority="122"/>
  </conditionalFormatting>
  <conditionalFormatting sqref="E148">
    <cfRule type="duplicateValues" dxfId="738" priority="121"/>
  </conditionalFormatting>
  <conditionalFormatting sqref="E148">
    <cfRule type="duplicateValues" dxfId="737" priority="118"/>
    <cfRule type="duplicateValues" dxfId="736" priority="119"/>
    <cfRule type="duplicateValues" dxfId="735" priority="120"/>
  </conditionalFormatting>
  <conditionalFormatting sqref="E149">
    <cfRule type="duplicateValues" dxfId="734" priority="116"/>
  </conditionalFormatting>
  <conditionalFormatting sqref="E149">
    <cfRule type="duplicateValues" dxfId="733" priority="117"/>
  </conditionalFormatting>
  <conditionalFormatting sqref="E185:E186">
    <cfRule type="duplicateValues" dxfId="732" priority="148"/>
  </conditionalFormatting>
  <conditionalFormatting sqref="B185:B186">
    <cfRule type="duplicateValues" dxfId="731" priority="149"/>
  </conditionalFormatting>
  <conditionalFormatting sqref="B188:B189">
    <cfRule type="duplicateValues" dxfId="730" priority="150"/>
  </conditionalFormatting>
  <conditionalFormatting sqref="B176:B745 B1:B170">
    <cfRule type="duplicateValues" dxfId="729" priority="115"/>
  </conditionalFormatting>
  <conditionalFormatting sqref="B190">
    <cfRule type="duplicateValues" dxfId="728" priority="151"/>
  </conditionalFormatting>
  <conditionalFormatting sqref="E171:E175">
    <cfRule type="duplicateValues" dxfId="727" priority="112"/>
  </conditionalFormatting>
  <conditionalFormatting sqref="B171:B175">
    <cfRule type="duplicateValues" dxfId="726" priority="111"/>
  </conditionalFormatting>
  <conditionalFormatting sqref="E171:E175">
    <cfRule type="duplicateValues" dxfId="725" priority="110"/>
  </conditionalFormatting>
  <conditionalFormatting sqref="B171:B175">
    <cfRule type="duplicateValues" dxfId="724" priority="113"/>
  </conditionalFormatting>
  <conditionalFormatting sqref="E171:E175">
    <cfRule type="duplicateValues" dxfId="723" priority="114"/>
  </conditionalFormatting>
  <conditionalFormatting sqref="B171:B175">
    <cfRule type="duplicateValues" dxfId="722" priority="109"/>
  </conditionalFormatting>
  <conditionalFormatting sqref="B185:B186">
    <cfRule type="duplicateValues" dxfId="721" priority="152"/>
  </conditionalFormatting>
  <conditionalFormatting sqref="B191">
    <cfRule type="duplicateValues" dxfId="720" priority="153"/>
  </conditionalFormatting>
  <conditionalFormatting sqref="E10">
    <cfRule type="duplicateValues" dxfId="719" priority="108"/>
  </conditionalFormatting>
  <conditionalFormatting sqref="E10">
    <cfRule type="duplicateValues" dxfId="718" priority="107"/>
  </conditionalFormatting>
  <conditionalFormatting sqref="E10">
    <cfRule type="duplicateValues" dxfId="717" priority="106"/>
  </conditionalFormatting>
  <conditionalFormatting sqref="E10">
    <cfRule type="duplicateValues" dxfId="716" priority="105"/>
  </conditionalFormatting>
  <conditionalFormatting sqref="E15">
    <cfRule type="duplicateValues" dxfId="715" priority="104"/>
  </conditionalFormatting>
  <conditionalFormatting sqref="E15">
    <cfRule type="duplicateValues" dxfId="714" priority="103"/>
  </conditionalFormatting>
  <conditionalFormatting sqref="E15">
    <cfRule type="duplicateValues" dxfId="713" priority="102"/>
  </conditionalFormatting>
  <conditionalFormatting sqref="E16">
    <cfRule type="duplicateValues" dxfId="712" priority="101"/>
  </conditionalFormatting>
  <conditionalFormatting sqref="E16">
    <cfRule type="duplicateValues" dxfId="711" priority="100"/>
  </conditionalFormatting>
  <conditionalFormatting sqref="E16">
    <cfRule type="duplicateValues" dxfId="710" priority="99"/>
  </conditionalFormatting>
  <conditionalFormatting sqref="E14">
    <cfRule type="duplicateValues" dxfId="709" priority="98"/>
  </conditionalFormatting>
  <conditionalFormatting sqref="E14">
    <cfRule type="duplicateValues" dxfId="708" priority="97"/>
  </conditionalFormatting>
  <conditionalFormatting sqref="E14">
    <cfRule type="duplicateValues" dxfId="707" priority="96"/>
  </conditionalFormatting>
  <conditionalFormatting sqref="E14">
    <cfRule type="duplicateValues" dxfId="706" priority="95"/>
  </conditionalFormatting>
  <conditionalFormatting sqref="E13">
    <cfRule type="duplicateValues" dxfId="705" priority="94"/>
  </conditionalFormatting>
  <conditionalFormatting sqref="E1:E745">
    <cfRule type="duplicateValues" dxfId="704" priority="93"/>
  </conditionalFormatting>
  <conditionalFormatting sqref="E12">
    <cfRule type="duplicateValues" dxfId="703" priority="92"/>
  </conditionalFormatting>
  <conditionalFormatting sqref="E17">
    <cfRule type="duplicateValues" dxfId="702" priority="91"/>
  </conditionalFormatting>
  <conditionalFormatting sqref="E18">
    <cfRule type="duplicateValues" dxfId="701" priority="90"/>
  </conditionalFormatting>
  <conditionalFormatting sqref="E18">
    <cfRule type="duplicateValues" dxfId="700" priority="89"/>
  </conditionalFormatting>
  <conditionalFormatting sqref="E18">
    <cfRule type="duplicateValues" dxfId="699" priority="88"/>
  </conditionalFormatting>
  <conditionalFormatting sqref="E18">
    <cfRule type="duplicateValues" dxfId="698" priority="87"/>
  </conditionalFormatting>
  <conditionalFormatting sqref="E19">
    <cfRule type="duplicateValues" dxfId="697" priority="86"/>
  </conditionalFormatting>
  <conditionalFormatting sqref="E19">
    <cfRule type="duplicateValues" dxfId="696" priority="83"/>
    <cfRule type="duplicateValues" dxfId="695" priority="84"/>
    <cfRule type="duplicateValues" dxfId="694" priority="85"/>
  </conditionalFormatting>
  <conditionalFormatting sqref="E19">
    <cfRule type="duplicateValues" dxfId="693" priority="82"/>
  </conditionalFormatting>
  <conditionalFormatting sqref="E20">
    <cfRule type="duplicateValues" dxfId="692" priority="81"/>
  </conditionalFormatting>
  <conditionalFormatting sqref="E20">
    <cfRule type="duplicateValues" dxfId="691" priority="80"/>
  </conditionalFormatting>
  <conditionalFormatting sqref="E20">
    <cfRule type="duplicateValues" dxfId="690" priority="79"/>
  </conditionalFormatting>
  <conditionalFormatting sqref="E20">
    <cfRule type="duplicateValues" dxfId="689" priority="78"/>
  </conditionalFormatting>
  <conditionalFormatting sqref="E21">
    <cfRule type="duplicateValues" dxfId="688" priority="77"/>
  </conditionalFormatting>
  <conditionalFormatting sqref="E21">
    <cfRule type="duplicateValues" dxfId="687" priority="76"/>
  </conditionalFormatting>
  <conditionalFormatting sqref="E21">
    <cfRule type="duplicateValues" dxfId="686" priority="75"/>
  </conditionalFormatting>
  <conditionalFormatting sqref="E21">
    <cfRule type="duplicateValues" dxfId="685" priority="74"/>
  </conditionalFormatting>
  <conditionalFormatting sqref="E22">
    <cfRule type="duplicateValues" dxfId="684" priority="73"/>
  </conditionalFormatting>
  <conditionalFormatting sqref="E22">
    <cfRule type="duplicateValues" dxfId="683" priority="72"/>
  </conditionalFormatting>
  <conditionalFormatting sqref="E22">
    <cfRule type="duplicateValues" dxfId="682" priority="71"/>
  </conditionalFormatting>
  <conditionalFormatting sqref="B187">
    <cfRule type="duplicateValues" dxfId="681" priority="154"/>
  </conditionalFormatting>
  <conditionalFormatting sqref="E187">
    <cfRule type="duplicateValues" dxfId="680" priority="155"/>
  </conditionalFormatting>
  <conditionalFormatting sqref="E74">
    <cfRule type="duplicateValues" dxfId="679" priority="70"/>
  </conditionalFormatting>
  <conditionalFormatting sqref="E25">
    <cfRule type="duplicateValues" dxfId="678" priority="69"/>
  </conditionalFormatting>
  <conditionalFormatting sqref="E25">
    <cfRule type="duplicateValues" dxfId="677" priority="68"/>
  </conditionalFormatting>
  <conditionalFormatting sqref="E25">
    <cfRule type="duplicateValues" dxfId="676" priority="67"/>
  </conditionalFormatting>
  <conditionalFormatting sqref="E24">
    <cfRule type="duplicateValues" dxfId="675" priority="66"/>
  </conditionalFormatting>
  <conditionalFormatting sqref="E24">
    <cfRule type="duplicateValues" dxfId="674" priority="65"/>
  </conditionalFormatting>
  <conditionalFormatting sqref="E24">
    <cfRule type="duplicateValues" dxfId="673" priority="64"/>
  </conditionalFormatting>
  <conditionalFormatting sqref="E23">
    <cfRule type="duplicateValues" dxfId="672" priority="63"/>
  </conditionalFormatting>
  <conditionalFormatting sqref="E23">
    <cfRule type="duplicateValues" dxfId="671" priority="62"/>
  </conditionalFormatting>
  <conditionalFormatting sqref="E23">
    <cfRule type="duplicateValues" dxfId="670" priority="61"/>
  </conditionalFormatting>
  <conditionalFormatting sqref="E31">
    <cfRule type="duplicateValues" dxfId="669" priority="60"/>
  </conditionalFormatting>
  <conditionalFormatting sqref="E30">
    <cfRule type="duplicateValues" dxfId="668" priority="59"/>
  </conditionalFormatting>
  <conditionalFormatting sqref="E32">
    <cfRule type="duplicateValues" dxfId="667" priority="58"/>
  </conditionalFormatting>
  <conditionalFormatting sqref="E40">
    <cfRule type="duplicateValues" dxfId="666" priority="57"/>
  </conditionalFormatting>
  <conditionalFormatting sqref="E40">
    <cfRule type="duplicateValues" dxfId="665" priority="56"/>
  </conditionalFormatting>
  <conditionalFormatting sqref="E40">
    <cfRule type="duplicateValues" dxfId="664" priority="55"/>
  </conditionalFormatting>
  <conditionalFormatting sqref="E39">
    <cfRule type="duplicateValues" dxfId="663" priority="54"/>
  </conditionalFormatting>
  <conditionalFormatting sqref="E39">
    <cfRule type="duplicateValues" dxfId="662" priority="53"/>
  </conditionalFormatting>
  <conditionalFormatting sqref="E39">
    <cfRule type="duplicateValues" dxfId="661" priority="52"/>
  </conditionalFormatting>
  <conditionalFormatting sqref="E38">
    <cfRule type="duplicateValues" dxfId="660" priority="51"/>
  </conditionalFormatting>
  <conditionalFormatting sqref="E38">
    <cfRule type="duplicateValues" dxfId="659" priority="50"/>
  </conditionalFormatting>
  <conditionalFormatting sqref="E38">
    <cfRule type="duplicateValues" dxfId="658" priority="49"/>
  </conditionalFormatting>
  <conditionalFormatting sqref="E37">
    <cfRule type="duplicateValues" dxfId="657" priority="48"/>
  </conditionalFormatting>
  <conditionalFormatting sqref="E37">
    <cfRule type="duplicateValues" dxfId="656" priority="45"/>
    <cfRule type="duplicateValues" dxfId="655" priority="46"/>
    <cfRule type="duplicateValues" dxfId="654" priority="47"/>
  </conditionalFormatting>
  <conditionalFormatting sqref="E37">
    <cfRule type="duplicateValues" dxfId="653" priority="44"/>
  </conditionalFormatting>
  <conditionalFormatting sqref="E36">
    <cfRule type="duplicateValues" dxfId="652" priority="43"/>
  </conditionalFormatting>
  <conditionalFormatting sqref="E35">
    <cfRule type="duplicateValues" dxfId="651" priority="42"/>
  </conditionalFormatting>
  <conditionalFormatting sqref="E34">
    <cfRule type="duplicateValues" dxfId="650" priority="41"/>
  </conditionalFormatting>
  <conditionalFormatting sqref="E33">
    <cfRule type="duplicateValues" dxfId="649" priority="40"/>
  </conditionalFormatting>
  <conditionalFormatting sqref="E190:E191">
    <cfRule type="duplicateValues" dxfId="648" priority="156"/>
  </conditionalFormatting>
  <conditionalFormatting sqref="E42">
    <cfRule type="duplicateValues" dxfId="647" priority="37"/>
  </conditionalFormatting>
  <conditionalFormatting sqref="E42">
    <cfRule type="duplicateValues" dxfId="646" priority="38"/>
  </conditionalFormatting>
  <conditionalFormatting sqref="E42">
    <cfRule type="duplicateValues" dxfId="645" priority="39"/>
  </conditionalFormatting>
  <conditionalFormatting sqref="E43">
    <cfRule type="duplicateValues" dxfId="644" priority="34"/>
  </conditionalFormatting>
  <conditionalFormatting sqref="E43">
    <cfRule type="duplicateValues" dxfId="643" priority="35"/>
  </conditionalFormatting>
  <conditionalFormatting sqref="E43">
    <cfRule type="duplicateValues" dxfId="642" priority="36"/>
  </conditionalFormatting>
  <conditionalFormatting sqref="E44">
    <cfRule type="duplicateValues" dxfId="641" priority="32"/>
  </conditionalFormatting>
  <conditionalFormatting sqref="E44">
    <cfRule type="duplicateValues" dxfId="640" priority="29"/>
    <cfRule type="duplicateValues" dxfId="639" priority="30"/>
    <cfRule type="duplicateValues" dxfId="638" priority="31"/>
  </conditionalFormatting>
  <conditionalFormatting sqref="E44">
    <cfRule type="duplicateValues" dxfId="637" priority="33"/>
  </conditionalFormatting>
  <conditionalFormatting sqref="E45">
    <cfRule type="duplicateValues" dxfId="636" priority="27"/>
  </conditionalFormatting>
  <conditionalFormatting sqref="E45">
    <cfRule type="duplicateValues" dxfId="635" priority="24"/>
    <cfRule type="duplicateValues" dxfId="634" priority="25"/>
    <cfRule type="duplicateValues" dxfId="633" priority="26"/>
  </conditionalFormatting>
  <conditionalFormatting sqref="E45">
    <cfRule type="duplicateValues" dxfId="632" priority="28"/>
  </conditionalFormatting>
  <conditionalFormatting sqref="E46">
    <cfRule type="duplicateValues" dxfId="631" priority="23"/>
  </conditionalFormatting>
  <conditionalFormatting sqref="E47">
    <cfRule type="duplicateValues" dxfId="630" priority="22"/>
  </conditionalFormatting>
  <conditionalFormatting sqref="E47">
    <cfRule type="duplicateValues" dxfId="629" priority="19"/>
    <cfRule type="duplicateValues" dxfId="628" priority="20"/>
    <cfRule type="duplicateValues" dxfId="627" priority="21"/>
  </conditionalFormatting>
  <conditionalFormatting sqref="E47">
    <cfRule type="duplicateValues" dxfId="626" priority="18"/>
  </conditionalFormatting>
  <conditionalFormatting sqref="B148">
    <cfRule type="duplicateValues" dxfId="625" priority="157"/>
  </conditionalFormatting>
  <conditionalFormatting sqref="B149">
    <cfRule type="duplicateValues" dxfId="624" priority="158"/>
  </conditionalFormatting>
  <conditionalFormatting sqref="B151:B162">
    <cfRule type="duplicateValues" dxfId="623" priority="159"/>
  </conditionalFormatting>
  <conditionalFormatting sqref="E151:E162">
    <cfRule type="duplicateValues" dxfId="622" priority="160"/>
  </conditionalFormatting>
  <conditionalFormatting sqref="E62">
    <cfRule type="duplicateValues" dxfId="621" priority="17"/>
  </conditionalFormatting>
  <conditionalFormatting sqref="E61">
    <cfRule type="duplicateValues" dxfId="620" priority="16"/>
  </conditionalFormatting>
  <conditionalFormatting sqref="E60">
    <cfRule type="duplicateValues" dxfId="619" priority="15"/>
  </conditionalFormatting>
  <conditionalFormatting sqref="E59">
    <cfRule type="duplicateValues" dxfId="618" priority="14"/>
  </conditionalFormatting>
  <conditionalFormatting sqref="E58">
    <cfRule type="duplicateValues" dxfId="617" priority="13"/>
  </conditionalFormatting>
  <conditionalFormatting sqref="E57">
    <cfRule type="duplicateValues" dxfId="616" priority="12"/>
  </conditionalFormatting>
  <conditionalFormatting sqref="E56">
    <cfRule type="duplicateValues" dxfId="615" priority="11"/>
  </conditionalFormatting>
  <conditionalFormatting sqref="E57">
    <cfRule type="duplicateValues" dxfId="614" priority="10"/>
  </conditionalFormatting>
  <conditionalFormatting sqref="E55">
    <cfRule type="duplicateValues" dxfId="613" priority="9"/>
  </conditionalFormatting>
  <conditionalFormatting sqref="E98:E102">
    <cfRule type="duplicateValues" dxfId="612" priority="161"/>
  </conditionalFormatting>
  <conditionalFormatting sqref="B104:B107">
    <cfRule type="duplicateValues" dxfId="611" priority="162"/>
  </conditionalFormatting>
  <conditionalFormatting sqref="E104:E107">
    <cfRule type="duplicateValues" dxfId="610" priority="163"/>
  </conditionalFormatting>
  <conditionalFormatting sqref="B98:B108">
    <cfRule type="duplicateValues" dxfId="609" priority="164"/>
  </conditionalFormatting>
  <conditionalFormatting sqref="E54">
    <cfRule type="duplicateValues" dxfId="608" priority="8"/>
  </conditionalFormatting>
  <conditionalFormatting sqref="E53">
    <cfRule type="duplicateValues" dxfId="607" priority="7"/>
  </conditionalFormatting>
  <conditionalFormatting sqref="E52">
    <cfRule type="duplicateValues" dxfId="606" priority="6"/>
  </conditionalFormatting>
  <conditionalFormatting sqref="E51">
    <cfRule type="duplicateValues" dxfId="605" priority="5"/>
  </conditionalFormatting>
  <conditionalFormatting sqref="E50">
    <cfRule type="duplicateValues" dxfId="604" priority="4"/>
  </conditionalFormatting>
  <conditionalFormatting sqref="E49">
    <cfRule type="duplicateValues" dxfId="603" priority="3"/>
  </conditionalFormatting>
  <conditionalFormatting sqref="E50">
    <cfRule type="duplicateValues" dxfId="602" priority="2"/>
  </conditionalFormatting>
  <conditionalFormatting sqref="E48">
    <cfRule type="duplicateValues" dxfId="601" priority="1"/>
  </conditionalFormatting>
  <conditionalFormatting sqref="B109:B140">
    <cfRule type="duplicateValues" dxfId="600" priority="165"/>
  </conditionalFormatting>
  <conditionalFormatting sqref="E109:E140">
    <cfRule type="duplicateValues" dxfId="599" priority="166"/>
  </conditionalFormatting>
  <conditionalFormatting sqref="E9 E11:E12 E15:E67">
    <cfRule type="duplicateValues" dxfId="598" priority="167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2588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7">
        <v>361</v>
      </c>
      <c r="B261" s="87" t="s">
        <v>2541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2582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2567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2589</v>
      </c>
      <c r="C273" s="38" t="s">
        <v>1270</v>
      </c>
    </row>
    <row r="274" spans="1:3" x14ac:dyDescent="0.25">
      <c r="A274" s="38">
        <v>375</v>
      </c>
      <c r="B274" s="38" t="s">
        <v>2549</v>
      </c>
      <c r="C274" s="38" t="s">
        <v>1270</v>
      </c>
    </row>
    <row r="275" spans="1:3" x14ac:dyDescent="0.25">
      <c r="A275" s="38">
        <v>376</v>
      </c>
      <c r="B275" s="38" t="s">
        <v>2590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2591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2592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2586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2593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2594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2608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2619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2602</v>
      </c>
      <c r="C842" s="38" t="s">
        <v>1273</v>
      </c>
    </row>
    <row r="843" spans="1:3" x14ac:dyDescent="0.25">
      <c r="A843" s="38">
        <v>379</v>
      </c>
      <c r="B843" s="38" t="s">
        <v>2616</v>
      </c>
      <c r="C843" s="38" t="s">
        <v>1270</v>
      </c>
    </row>
  </sheetData>
  <autoFilter ref="A1:C829">
    <sortState ref="A2:C843">
      <sortCondition sortBy="cellColor" ref="A1:A830" dxfId="1023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868" priority="20"/>
  </conditionalFormatting>
  <conditionalFormatting sqref="A830">
    <cfRule type="duplicateValues" dxfId="867" priority="19"/>
  </conditionalFormatting>
  <conditionalFormatting sqref="A831">
    <cfRule type="duplicateValues" dxfId="866" priority="18"/>
  </conditionalFormatting>
  <conditionalFormatting sqref="A832">
    <cfRule type="duplicateValues" dxfId="865" priority="17"/>
  </conditionalFormatting>
  <conditionalFormatting sqref="A833">
    <cfRule type="duplicateValues" dxfId="864" priority="16"/>
  </conditionalFormatting>
  <conditionalFormatting sqref="A844:A1048576 A1:A833">
    <cfRule type="duplicateValues" dxfId="863" priority="15"/>
  </conditionalFormatting>
  <conditionalFormatting sqref="A834:A840">
    <cfRule type="duplicateValues" dxfId="862" priority="14"/>
  </conditionalFormatting>
  <conditionalFormatting sqref="A834:A840">
    <cfRule type="duplicateValues" dxfId="861" priority="13"/>
  </conditionalFormatting>
  <conditionalFormatting sqref="A844:A1048576 A1:A840">
    <cfRule type="duplicateValues" dxfId="860" priority="12"/>
  </conditionalFormatting>
  <conditionalFormatting sqref="A841">
    <cfRule type="duplicateValues" dxfId="859" priority="11"/>
  </conditionalFormatting>
  <conditionalFormatting sqref="A841">
    <cfRule type="duplicateValues" dxfId="858" priority="10"/>
  </conditionalFormatting>
  <conditionalFormatting sqref="A841">
    <cfRule type="duplicateValues" dxfId="857" priority="9"/>
  </conditionalFormatting>
  <conditionalFormatting sqref="A842">
    <cfRule type="duplicateValues" dxfId="856" priority="8"/>
  </conditionalFormatting>
  <conditionalFormatting sqref="A842">
    <cfRule type="duplicateValues" dxfId="855" priority="7"/>
  </conditionalFormatting>
  <conditionalFormatting sqref="A842">
    <cfRule type="duplicateValues" dxfId="854" priority="6"/>
  </conditionalFormatting>
  <conditionalFormatting sqref="A1:A842 A844:A1048576">
    <cfRule type="duplicateValues" dxfId="853" priority="5"/>
  </conditionalFormatting>
  <conditionalFormatting sqref="A843">
    <cfRule type="duplicateValues" dxfId="852" priority="4"/>
  </conditionalFormatting>
  <conditionalFormatting sqref="A843">
    <cfRule type="duplicateValues" dxfId="851" priority="3"/>
  </conditionalFormatting>
  <conditionalFormatting sqref="A843">
    <cfRule type="duplicateValues" dxfId="850" priority="2"/>
  </conditionalFormatting>
  <conditionalFormatting sqref="A843">
    <cfRule type="duplicateValues" dxfId="849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06" t="s">
        <v>2413</v>
      </c>
      <c r="B1" s="207"/>
      <c r="C1" s="207"/>
      <c r="D1" s="207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2560</v>
      </c>
      <c r="C3" s="48" t="s">
        <v>2551</v>
      </c>
      <c r="D3" s="60" t="s">
        <v>2536</v>
      </c>
      <c r="E3" s="62"/>
    </row>
    <row r="4" spans="1:5" ht="15.75" x14ac:dyDescent="0.25">
      <c r="A4" s="48">
        <v>3335925995</v>
      </c>
      <c r="B4" s="48" t="s">
        <v>2561</v>
      </c>
      <c r="C4" s="48" t="s">
        <v>2551</v>
      </c>
      <c r="D4" s="60" t="s">
        <v>2536</v>
      </c>
      <c r="E4" s="62"/>
    </row>
    <row r="5" spans="1:5" ht="15.75" x14ac:dyDescent="0.25">
      <c r="A5" s="48">
        <v>3335926016</v>
      </c>
      <c r="B5" s="48" t="s">
        <v>2562</v>
      </c>
      <c r="C5" s="48" t="s">
        <v>2551</v>
      </c>
      <c r="D5" s="60" t="s">
        <v>2533</v>
      </c>
    </row>
    <row r="6" spans="1:5" ht="15.75" x14ac:dyDescent="0.25">
      <c r="A6" s="48">
        <v>3335926017</v>
      </c>
      <c r="B6" s="48" t="s">
        <v>2563</v>
      </c>
      <c r="C6" s="48" t="s">
        <v>2551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6" t="s">
        <v>2422</v>
      </c>
      <c r="B18" s="207"/>
      <c r="C18" s="207"/>
      <c r="D18" s="207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2553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2552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2555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2556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2557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2558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2559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2554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48" priority="18"/>
  </conditionalFormatting>
  <conditionalFormatting sqref="B7:B8">
    <cfRule type="duplicateValues" dxfId="847" priority="17"/>
  </conditionalFormatting>
  <conditionalFormatting sqref="A7:A8">
    <cfRule type="duplicateValues" dxfId="846" priority="15"/>
    <cfRule type="duplicateValues" dxfId="845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2021-08-31T20:09:31Z</dcterms:modified>
</cp:coreProperties>
</file>